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ova mapa (2)\OPĆINA DRAGALIĆ\PRORAČUN\PRORAČUN 2024\Izvršenje\"/>
    </mc:Choice>
  </mc:AlternateContent>
  <xr:revisionPtr revIDLastSave="0" documentId="8_{B5158561-10CF-4533-BF5F-71B59834BA4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NASLOVNA U EUR" sheetId="1" r:id="rId1"/>
    <sheet name="OPĆI DIO" sheetId="2" r:id="rId2"/>
    <sheet name="POS.DIO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2" l="1"/>
  <c r="I331" i="3" l="1"/>
  <c r="I298" i="3"/>
  <c r="G330" i="3"/>
  <c r="G259" i="3"/>
  <c r="G241" i="3"/>
  <c r="G240" i="3" s="1"/>
  <c r="G165" i="3"/>
  <c r="H89" i="3"/>
  <c r="H22" i="1" l="1"/>
  <c r="G22" i="1"/>
  <c r="F22" i="1"/>
  <c r="G61" i="2"/>
  <c r="F61" i="2"/>
  <c r="D61" i="2"/>
  <c r="E61" i="2"/>
  <c r="G575" i="3"/>
  <c r="F575" i="3"/>
  <c r="E575" i="3"/>
  <c r="D575" i="3"/>
  <c r="D64" i="2"/>
  <c r="E64" i="2"/>
  <c r="G64" i="2"/>
  <c r="F64" i="2"/>
  <c r="D37" i="2"/>
  <c r="E37" i="2"/>
  <c r="G37" i="2"/>
  <c r="F37" i="2"/>
  <c r="F21" i="2"/>
  <c r="G21" i="2"/>
  <c r="G62" i="2"/>
  <c r="F62" i="2"/>
  <c r="E62" i="2"/>
  <c r="D62" i="2"/>
  <c r="G50" i="2"/>
  <c r="F50" i="2"/>
  <c r="E50" i="2"/>
  <c r="D50" i="2"/>
  <c r="G36" i="2"/>
  <c r="F36" i="2"/>
  <c r="E36" i="2"/>
  <c r="D36" i="2"/>
  <c r="F402" i="3"/>
  <c r="G402" i="3"/>
  <c r="F330" i="3"/>
  <c r="F259" i="3"/>
  <c r="F241" i="3"/>
  <c r="F240" i="3" s="1"/>
  <c r="G180" i="3"/>
  <c r="F180" i="3"/>
  <c r="G46" i="2"/>
  <c r="F46" i="2"/>
  <c r="E46" i="2"/>
  <c r="D46" i="2"/>
  <c r="G152" i="3"/>
  <c r="G151" i="3" s="1"/>
  <c r="G147" i="3" s="1"/>
  <c r="G146" i="3" s="1"/>
  <c r="F152" i="3"/>
  <c r="F151" i="3" s="1"/>
  <c r="F147" i="3" s="1"/>
  <c r="F146" i="3" s="1"/>
  <c r="E152" i="3"/>
  <c r="E151" i="3" s="1"/>
  <c r="E147" i="3" s="1"/>
  <c r="E146" i="3" s="1"/>
  <c r="D152" i="3"/>
  <c r="D151" i="3" s="1"/>
  <c r="D147" i="3" s="1"/>
  <c r="D146" i="3" s="1"/>
  <c r="G39" i="2"/>
  <c r="F39" i="2"/>
  <c r="E39" i="2"/>
  <c r="D52" i="2"/>
  <c r="F52" i="2"/>
  <c r="E52" i="2"/>
  <c r="E60" i="2"/>
  <c r="E11" i="2"/>
  <c r="D11" i="2"/>
  <c r="E21" i="2"/>
  <c r="E148" i="3" l="1"/>
  <c r="D148" i="3"/>
  <c r="E402" i="3"/>
  <c r="G45" i="2"/>
  <c r="F45" i="2"/>
  <c r="E45" i="2"/>
  <c r="D45" i="2"/>
  <c r="G54" i="2"/>
  <c r="F54" i="2"/>
  <c r="E54" i="2"/>
  <c r="D54" i="2"/>
  <c r="G294" i="3"/>
  <c r="F294" i="3"/>
  <c r="E294" i="3"/>
  <c r="G295" i="3"/>
  <c r="F295" i="3"/>
  <c r="E295" i="3"/>
  <c r="G297" i="3"/>
  <c r="F297" i="3"/>
  <c r="E297" i="3"/>
  <c r="E300" i="3"/>
  <c r="E180" i="3"/>
  <c r="E179" i="3" s="1"/>
  <c r="E176" i="3" s="1"/>
  <c r="E175" i="3" s="1"/>
  <c r="D180" i="3"/>
  <c r="D179" i="3" s="1"/>
  <c r="D176" i="3" s="1"/>
  <c r="D175" i="3" s="1"/>
  <c r="G179" i="3"/>
  <c r="G176" i="3" s="1"/>
  <c r="G175" i="3" s="1"/>
  <c r="F179" i="3"/>
  <c r="F176" i="3" s="1"/>
  <c r="F175" i="3" s="1"/>
  <c r="G173" i="3"/>
  <c r="G172" i="3" s="1"/>
  <c r="G169" i="3" s="1"/>
  <c r="G168" i="3" s="1"/>
  <c r="F173" i="3"/>
  <c r="F172" i="3" s="1"/>
  <c r="F169" i="3" s="1"/>
  <c r="F168" i="3" s="1"/>
  <c r="E173" i="3"/>
  <c r="E172" i="3" s="1"/>
  <c r="E169" i="3" s="1"/>
  <c r="E168" i="3" s="1"/>
  <c r="D173" i="3"/>
  <c r="D172" i="3" s="1"/>
  <c r="D169" i="3" s="1"/>
  <c r="D168" i="3" s="1"/>
  <c r="D39" i="2"/>
  <c r="D572" i="3"/>
  <c r="D571" i="3" s="1"/>
  <c r="D526" i="3"/>
  <c r="D485" i="3"/>
  <c r="D470" i="3"/>
  <c r="D266" i="3"/>
  <c r="D26" i="3"/>
  <c r="D25" i="2"/>
  <c r="D24" i="2" s="1"/>
  <c r="I332" i="3"/>
  <c r="G470" i="3"/>
  <c r="I25" i="1"/>
  <c r="G52" i="2"/>
  <c r="G351" i="3"/>
  <c r="G329" i="3"/>
  <c r="G26" i="3"/>
  <c r="G65" i="2"/>
  <c r="G58" i="2"/>
  <c r="F58" i="2"/>
  <c r="F60" i="2"/>
  <c r="G60" i="2"/>
  <c r="G53" i="2"/>
  <c r="G51" i="2"/>
  <c r="G48" i="2"/>
  <c r="G43" i="2"/>
  <c r="G41" i="2"/>
  <c r="G38" i="2"/>
  <c r="G35" i="2"/>
  <c r="G33" i="2"/>
  <c r="G32" i="2"/>
  <c r="G31" i="2"/>
  <c r="I26" i="2"/>
  <c r="I20" i="2"/>
  <c r="H20" i="2"/>
  <c r="I19" i="2"/>
  <c r="H19" i="2"/>
  <c r="I18" i="2"/>
  <c r="I13" i="2"/>
  <c r="I16" i="2"/>
  <c r="H16" i="2"/>
  <c r="I15" i="2"/>
  <c r="H15" i="2"/>
  <c r="I12" i="2"/>
  <c r="H12" i="2"/>
  <c r="I10" i="2"/>
  <c r="H10" i="2"/>
  <c r="I9" i="2"/>
  <c r="H9" i="2"/>
  <c r="I8" i="2"/>
  <c r="H8" i="2"/>
  <c r="I297" i="3" l="1"/>
  <c r="I294" i="3"/>
  <c r="E26" i="1"/>
  <c r="E22" i="1"/>
  <c r="D21" i="2" l="1"/>
  <c r="E330" i="3" l="1"/>
  <c r="E329" i="3" s="1"/>
  <c r="D330" i="3"/>
  <c r="D329" i="3" s="1"/>
  <c r="F310" i="3"/>
  <c r="E131" i="3"/>
  <c r="E130" i="3" s="1"/>
  <c r="F130" i="3"/>
  <c r="F65" i="2"/>
  <c r="F53" i="2"/>
  <c r="F51" i="2"/>
  <c r="F48" i="2"/>
  <c r="F43" i="2"/>
  <c r="F41" i="2"/>
  <c r="F38" i="2"/>
  <c r="F35" i="2"/>
  <c r="F33" i="2"/>
  <c r="F32" i="2"/>
  <c r="F31" i="2"/>
  <c r="F26" i="3"/>
  <c r="D60" i="2"/>
  <c r="D53" i="2"/>
  <c r="D51" i="2"/>
  <c r="D48" i="2"/>
  <c r="D38" i="2"/>
  <c r="D35" i="2"/>
  <c r="E48" i="2"/>
  <c r="E38" i="2"/>
  <c r="E65" i="2"/>
  <c r="E58" i="2"/>
  <c r="E53" i="2"/>
  <c r="E51" i="2"/>
  <c r="E43" i="2"/>
  <c r="E41" i="2"/>
  <c r="E35" i="2"/>
  <c r="E33" i="2"/>
  <c r="E32" i="2"/>
  <c r="E31" i="2"/>
  <c r="F585" i="3"/>
  <c r="F584" i="3" s="1"/>
  <c r="F581" i="3" s="1"/>
  <c r="F574" i="3"/>
  <c r="F572" i="3"/>
  <c r="F571" i="3" s="1"/>
  <c r="F561" i="3"/>
  <c r="F560" i="3" s="1"/>
  <c r="F554" i="3"/>
  <c r="F553" i="3" s="1"/>
  <c r="F547" i="3"/>
  <c r="F546" i="3" s="1"/>
  <c r="F540" i="3"/>
  <c r="F539" i="3" s="1"/>
  <c r="F529" i="3"/>
  <c r="F526" i="3"/>
  <c r="F519" i="3"/>
  <c r="F518" i="3" s="1"/>
  <c r="F517" i="3" s="1"/>
  <c r="F516" i="3" s="1"/>
  <c r="F515" i="3" s="1"/>
  <c r="F513" i="3"/>
  <c r="F512" i="3" s="1"/>
  <c r="F510" i="3" s="1"/>
  <c r="F509" i="3" s="1"/>
  <c r="F508" i="3" s="1"/>
  <c r="F506" i="3"/>
  <c r="F505" i="3" s="1"/>
  <c r="F504" i="3" s="1"/>
  <c r="F500" i="3"/>
  <c r="F499" i="3" s="1"/>
  <c r="F492" i="3"/>
  <c r="F491" i="3" s="1"/>
  <c r="F485" i="3"/>
  <c r="F483" i="3"/>
  <c r="F474" i="3"/>
  <c r="F472" i="3"/>
  <c r="F464" i="3"/>
  <c r="F463" i="3" s="1"/>
  <c r="F460" i="3" s="1"/>
  <c r="F459" i="3" s="1"/>
  <c r="F457" i="3"/>
  <c r="F456" i="3" s="1"/>
  <c r="F451" i="3" s="1"/>
  <c r="F450" i="3" s="1"/>
  <c r="F448" i="3"/>
  <c r="F447" i="3" s="1"/>
  <c r="F444" i="3" s="1"/>
  <c r="F439" i="3"/>
  <c r="F438" i="3" s="1"/>
  <c r="F437" i="3" s="1"/>
  <c r="F436" i="3" s="1"/>
  <c r="F435" i="3" s="1"/>
  <c r="F434" i="3" s="1"/>
  <c r="F432" i="3"/>
  <c r="F431" i="3" s="1"/>
  <c r="F427" i="3" s="1"/>
  <c r="F426" i="3" s="1"/>
  <c r="F424" i="3"/>
  <c r="F423" i="3" s="1"/>
  <c r="F419" i="3" s="1"/>
  <c r="F418" i="3" s="1"/>
  <c r="F416" i="3"/>
  <c r="F415" i="3" s="1"/>
  <c r="F414" i="3" s="1"/>
  <c r="F413" i="3" s="1"/>
  <c r="F412" i="3" s="1"/>
  <c r="F410" i="3"/>
  <c r="F409" i="3" s="1"/>
  <c r="F398" i="3"/>
  <c r="F397" i="3" s="1"/>
  <c r="F395" i="3"/>
  <c r="F394" i="3" s="1"/>
  <c r="F385" i="3"/>
  <c r="F382" i="3"/>
  <c r="F374" i="3"/>
  <c r="F373" i="3" s="1"/>
  <c r="F372" i="3" s="1"/>
  <c r="F371" i="3" s="1"/>
  <c r="F366" i="3"/>
  <c r="F365" i="3" s="1"/>
  <c r="F362" i="3" s="1"/>
  <c r="F361" i="3" s="1"/>
  <c r="F359" i="3"/>
  <c r="F358" i="3" s="1"/>
  <c r="F354" i="3" s="1"/>
  <c r="F353" i="3" s="1"/>
  <c r="F351" i="3"/>
  <c r="F349" i="3"/>
  <c r="F342" i="3"/>
  <c r="F341" i="3" s="1"/>
  <c r="F336" i="3"/>
  <c r="F335" i="3" s="1"/>
  <c r="F327" i="3"/>
  <c r="F326" i="3" s="1"/>
  <c r="F315" i="3"/>
  <c r="F314" i="3" s="1"/>
  <c r="F312" i="3"/>
  <c r="F300" i="3"/>
  <c r="F299" i="3" s="1"/>
  <c r="F282" i="3"/>
  <c r="F281" i="3" s="1"/>
  <c r="F279" i="3"/>
  <c r="F278" i="3" s="1"/>
  <c r="F266" i="3"/>
  <c r="F265" i="3" s="1"/>
  <c r="F262" i="3" s="1"/>
  <c r="F261" i="3" s="1"/>
  <c r="F256" i="3"/>
  <c r="F246" i="3"/>
  <c r="F244" i="3"/>
  <c r="F228" i="3"/>
  <c r="F227" i="3" s="1"/>
  <c r="F220" i="3"/>
  <c r="F219" i="3" s="1"/>
  <c r="F213" i="3"/>
  <c r="F212" i="3" s="1"/>
  <c r="F206" i="3"/>
  <c r="F203" i="3" s="1"/>
  <c r="F199" i="3"/>
  <c r="F198" i="3" s="1"/>
  <c r="F193" i="3" s="1"/>
  <c r="F192" i="3" s="1"/>
  <c r="F189" i="3"/>
  <c r="F188" i="3" s="1"/>
  <c r="F165" i="3"/>
  <c r="F164" i="3" s="1"/>
  <c r="F144" i="3"/>
  <c r="F136" i="3"/>
  <c r="F134" i="3"/>
  <c r="F133" i="3"/>
  <c r="F131" i="3"/>
  <c r="F121" i="3"/>
  <c r="F120" i="3" s="1"/>
  <c r="F113" i="3"/>
  <c r="F112" i="3" s="1"/>
  <c r="F108" i="3"/>
  <c r="F105" i="3"/>
  <c r="F96" i="3"/>
  <c r="F95" i="3" s="1"/>
  <c r="F88" i="3"/>
  <c r="F80" i="3"/>
  <c r="F72" i="3"/>
  <c r="F61" i="3"/>
  <c r="F59" i="3"/>
  <c r="F57" i="3"/>
  <c r="F51" i="3"/>
  <c r="F47" i="3"/>
  <c r="F33" i="3"/>
  <c r="F32" i="3" s="1"/>
  <c r="F30" i="3" s="1"/>
  <c r="F29" i="3" s="1"/>
  <c r="F28" i="3" s="1"/>
  <c r="F24" i="3"/>
  <c r="F18" i="3"/>
  <c r="E585" i="3"/>
  <c r="E584" i="3" s="1"/>
  <c r="E581" i="3" s="1"/>
  <c r="E574" i="3"/>
  <c r="E572" i="3"/>
  <c r="E571" i="3" s="1"/>
  <c r="E561" i="3"/>
  <c r="E560" i="3" s="1"/>
  <c r="E554" i="3"/>
  <c r="E553" i="3" s="1"/>
  <c r="E547" i="3"/>
  <c r="E546" i="3" s="1"/>
  <c r="E540" i="3"/>
  <c r="E539" i="3" s="1"/>
  <c r="E529" i="3"/>
  <c r="E526" i="3"/>
  <c r="E519" i="3"/>
  <c r="E518" i="3" s="1"/>
  <c r="E517" i="3" s="1"/>
  <c r="E516" i="3" s="1"/>
  <c r="E515" i="3" s="1"/>
  <c r="E513" i="3"/>
  <c r="E512" i="3" s="1"/>
  <c r="E510" i="3" s="1"/>
  <c r="E509" i="3" s="1"/>
  <c r="E508" i="3" s="1"/>
  <c r="E506" i="3"/>
  <c r="E505" i="3" s="1"/>
  <c r="E504" i="3" s="1"/>
  <c r="E500" i="3"/>
  <c r="E499" i="3" s="1"/>
  <c r="E492" i="3"/>
  <c r="E491" i="3" s="1"/>
  <c r="E485" i="3"/>
  <c r="E483" i="3"/>
  <c r="E474" i="3"/>
  <c r="E472" i="3"/>
  <c r="E464" i="3"/>
  <c r="E463" i="3" s="1"/>
  <c r="E460" i="3" s="1"/>
  <c r="E459" i="3" s="1"/>
  <c r="E457" i="3"/>
  <c r="E456" i="3" s="1"/>
  <c r="E451" i="3" s="1"/>
  <c r="E450" i="3" s="1"/>
  <c r="E448" i="3"/>
  <c r="E447" i="3" s="1"/>
  <c r="E444" i="3" s="1"/>
  <c r="E439" i="3"/>
  <c r="E438" i="3" s="1"/>
  <c r="E437" i="3" s="1"/>
  <c r="E436" i="3" s="1"/>
  <c r="E435" i="3" s="1"/>
  <c r="E434" i="3" s="1"/>
  <c r="E432" i="3"/>
  <c r="E431" i="3" s="1"/>
  <c r="E427" i="3" s="1"/>
  <c r="E426" i="3" s="1"/>
  <c r="E424" i="3"/>
  <c r="E423" i="3" s="1"/>
  <c r="E419" i="3" s="1"/>
  <c r="E418" i="3" s="1"/>
  <c r="E416" i="3"/>
  <c r="E415" i="3" s="1"/>
  <c r="E414" i="3" s="1"/>
  <c r="E413" i="3" s="1"/>
  <c r="E412" i="3" s="1"/>
  <c r="E410" i="3"/>
  <c r="E409" i="3" s="1"/>
  <c r="E398" i="3"/>
  <c r="E397" i="3" s="1"/>
  <c r="E395" i="3"/>
  <c r="E394" i="3" s="1"/>
  <c r="E385" i="3"/>
  <c r="E382" i="3"/>
  <c r="E374" i="3"/>
  <c r="E373" i="3" s="1"/>
  <c r="E372" i="3" s="1"/>
  <c r="E371" i="3" s="1"/>
  <c r="E366" i="3"/>
  <c r="E365" i="3" s="1"/>
  <c r="E362" i="3" s="1"/>
  <c r="E361" i="3" s="1"/>
  <c r="E359" i="3"/>
  <c r="E358" i="3" s="1"/>
  <c r="E354" i="3" s="1"/>
  <c r="E353" i="3" s="1"/>
  <c r="E351" i="3"/>
  <c r="E349" i="3"/>
  <c r="E342" i="3"/>
  <c r="E341" i="3" s="1"/>
  <c r="E336" i="3"/>
  <c r="E335" i="3" s="1"/>
  <c r="E327" i="3"/>
  <c r="E326" i="3" s="1"/>
  <c r="E315" i="3"/>
  <c r="E314" i="3" s="1"/>
  <c r="E312" i="3"/>
  <c r="E309" i="3" s="1"/>
  <c r="E299" i="3"/>
  <c r="E282" i="3"/>
  <c r="E281" i="3" s="1"/>
  <c r="E279" i="3"/>
  <c r="E278" i="3" s="1"/>
  <c r="E266" i="3"/>
  <c r="E265" i="3" s="1"/>
  <c r="E262" i="3" s="1"/>
  <c r="E261" i="3" s="1"/>
  <c r="E256" i="3"/>
  <c r="E255" i="3" s="1"/>
  <c r="E251" i="3" s="1"/>
  <c r="E250" i="3" s="1"/>
  <c r="E246" i="3"/>
  <c r="E244" i="3"/>
  <c r="E228" i="3"/>
  <c r="E227" i="3" s="1"/>
  <c r="E220" i="3"/>
  <c r="E219" i="3" s="1"/>
  <c r="E218" i="3" s="1"/>
  <c r="E213" i="3"/>
  <c r="E212" i="3" s="1"/>
  <c r="E206" i="3"/>
  <c r="E199" i="3"/>
  <c r="E198" i="3" s="1"/>
  <c r="E193" i="3" s="1"/>
  <c r="E192" i="3" s="1"/>
  <c r="E189" i="3"/>
  <c r="E188" i="3" s="1"/>
  <c r="E185" i="3" s="1"/>
  <c r="E184" i="3" s="1"/>
  <c r="E183" i="3" s="1"/>
  <c r="E165" i="3"/>
  <c r="E164" i="3" s="1"/>
  <c r="E157" i="3" s="1"/>
  <c r="E144" i="3"/>
  <c r="E143" i="3" s="1"/>
  <c r="E139" i="3" s="1"/>
  <c r="E138" i="3" s="1"/>
  <c r="E136" i="3"/>
  <c r="E134" i="3"/>
  <c r="E133" i="3"/>
  <c r="E121" i="3"/>
  <c r="E120" i="3" s="1"/>
  <c r="E113" i="3"/>
  <c r="E112" i="3" s="1"/>
  <c r="E108" i="3"/>
  <c r="E105" i="3"/>
  <c r="E96" i="3"/>
  <c r="E95" i="3" s="1"/>
  <c r="E88" i="3"/>
  <c r="E87" i="3" s="1"/>
  <c r="E80" i="3"/>
  <c r="E79" i="3" s="1"/>
  <c r="E72" i="3"/>
  <c r="E71" i="3" s="1"/>
  <c r="E67" i="3" s="1"/>
  <c r="E61" i="3"/>
  <c r="E59" i="3"/>
  <c r="E57" i="3"/>
  <c r="E51" i="3"/>
  <c r="E47" i="3"/>
  <c r="E33" i="3"/>
  <c r="E32" i="3" s="1"/>
  <c r="E31" i="3" s="1"/>
  <c r="E24" i="3"/>
  <c r="E23" i="3" s="1"/>
  <c r="E22" i="3" s="1"/>
  <c r="E18" i="3"/>
  <c r="E17" i="3" s="1"/>
  <c r="D256" i="3"/>
  <c r="D255" i="3" s="1"/>
  <c r="D251" i="3" s="1"/>
  <c r="D250" i="3" s="1"/>
  <c r="D108" i="3"/>
  <c r="D13" i="3"/>
  <c r="G266" i="3"/>
  <c r="D262" i="3"/>
  <c r="D261" i="3" s="1"/>
  <c r="G398" i="3"/>
  <c r="G397" i="3" s="1"/>
  <c r="I576" i="3"/>
  <c r="G526" i="3"/>
  <c r="D18" i="3"/>
  <c r="D17" i="3" s="1"/>
  <c r="G18" i="3"/>
  <c r="H19" i="3"/>
  <c r="I19" i="3"/>
  <c r="D24" i="3"/>
  <c r="G24" i="3"/>
  <c r="G23" i="3" s="1"/>
  <c r="I25" i="3"/>
  <c r="D33" i="3"/>
  <c r="G33" i="3"/>
  <c r="H34" i="3"/>
  <c r="I34" i="3"/>
  <c r="D47" i="3"/>
  <c r="G47" i="3"/>
  <c r="H48" i="3"/>
  <c r="I48" i="3"/>
  <c r="H49" i="3"/>
  <c r="I49" i="3"/>
  <c r="H50" i="3"/>
  <c r="I50" i="3"/>
  <c r="D51" i="3"/>
  <c r="G51" i="3"/>
  <c r="H52" i="3"/>
  <c r="I52" i="3"/>
  <c r="H53" i="3"/>
  <c r="I53" i="3"/>
  <c r="H54" i="3"/>
  <c r="I54" i="3"/>
  <c r="H56" i="3"/>
  <c r="I56" i="3"/>
  <c r="D57" i="3"/>
  <c r="G57" i="3"/>
  <c r="H58" i="3"/>
  <c r="I58" i="3"/>
  <c r="D59" i="3"/>
  <c r="G59" i="3"/>
  <c r="D61" i="3"/>
  <c r="G61" i="3"/>
  <c r="D64" i="3"/>
  <c r="D72" i="3"/>
  <c r="G72" i="3"/>
  <c r="I73" i="3"/>
  <c r="D80" i="3"/>
  <c r="D79" i="3" s="1"/>
  <c r="D76" i="3" s="1"/>
  <c r="D75" i="3" s="1"/>
  <c r="G80" i="3"/>
  <c r="G79" i="3" s="1"/>
  <c r="I81" i="3"/>
  <c r="D88" i="3"/>
  <c r="D87" i="3" s="1"/>
  <c r="D84" i="3" s="1"/>
  <c r="D83" i="3" s="1"/>
  <c r="D82" i="3" s="1"/>
  <c r="G88" i="3"/>
  <c r="G87" i="3" s="1"/>
  <c r="I89" i="3"/>
  <c r="D96" i="3"/>
  <c r="D95" i="3" s="1"/>
  <c r="D92" i="3" s="1"/>
  <c r="D91" i="3" s="1"/>
  <c r="D90" i="3" s="1"/>
  <c r="G96" i="3"/>
  <c r="G95" i="3" s="1"/>
  <c r="H97" i="3"/>
  <c r="I97" i="3"/>
  <c r="H100" i="3"/>
  <c r="H103" i="3"/>
  <c r="I103" i="3"/>
  <c r="D105" i="3"/>
  <c r="G105" i="3"/>
  <c r="H106" i="3"/>
  <c r="I106" i="3"/>
  <c r="H107" i="3"/>
  <c r="I107" i="3"/>
  <c r="G108" i="3"/>
  <c r="H110" i="3"/>
  <c r="I110" i="3"/>
  <c r="H111" i="3"/>
  <c r="I111" i="3"/>
  <c r="D113" i="3"/>
  <c r="D112" i="3" s="1"/>
  <c r="G113" i="3"/>
  <c r="G112" i="3" s="1"/>
  <c r="D121" i="3"/>
  <c r="D120" i="3" s="1"/>
  <c r="D117" i="3" s="1"/>
  <c r="D116" i="3" s="1"/>
  <c r="D115" i="3" s="1"/>
  <c r="G121" i="3"/>
  <c r="G120" i="3" s="1"/>
  <c r="I122" i="3"/>
  <c r="G131" i="3"/>
  <c r="G130" i="3" s="1"/>
  <c r="D133" i="3"/>
  <c r="D125" i="3" s="1"/>
  <c r="D124" i="3" s="1"/>
  <c r="G133" i="3"/>
  <c r="D134" i="3"/>
  <c r="G134" i="3"/>
  <c r="H135" i="3"/>
  <c r="I135" i="3"/>
  <c r="D136" i="3"/>
  <c r="G136" i="3"/>
  <c r="D144" i="3"/>
  <c r="D143" i="3" s="1"/>
  <c r="D140" i="3" s="1"/>
  <c r="D139" i="3" s="1"/>
  <c r="D138" i="3" s="1"/>
  <c r="G144" i="3"/>
  <c r="G143" i="3" s="1"/>
  <c r="I145" i="3"/>
  <c r="D165" i="3"/>
  <c r="D164" i="3" s="1"/>
  <c r="H166" i="3"/>
  <c r="I166" i="3"/>
  <c r="I167" i="3"/>
  <c r="D189" i="3"/>
  <c r="D188" i="3" s="1"/>
  <c r="G189" i="3"/>
  <c r="D199" i="3"/>
  <c r="D198" i="3" s="1"/>
  <c r="D193" i="3" s="1"/>
  <c r="D192" i="3" s="1"/>
  <c r="G199" i="3"/>
  <c r="G198" i="3" s="1"/>
  <c r="H200" i="3"/>
  <c r="I200" i="3"/>
  <c r="H201" i="3"/>
  <c r="I201" i="3"/>
  <c r="D206" i="3"/>
  <c r="D205" i="3" s="1"/>
  <c r="G206" i="3"/>
  <c r="I207" i="3"/>
  <c r="I208" i="3"/>
  <c r="D213" i="3"/>
  <c r="D212" i="3" s="1"/>
  <c r="D211" i="3" s="1"/>
  <c r="D210" i="3" s="1"/>
  <c r="G213" i="3"/>
  <c r="G212" i="3" s="1"/>
  <c r="D220" i="3"/>
  <c r="D219" i="3" s="1"/>
  <c r="D218" i="3" s="1"/>
  <c r="D217" i="3" s="1"/>
  <c r="D216" i="3" s="1"/>
  <c r="G220" i="3"/>
  <c r="G219" i="3" s="1"/>
  <c r="I221" i="3"/>
  <c r="D228" i="3"/>
  <c r="D227" i="3" s="1"/>
  <c r="G228" i="3"/>
  <c r="G227" i="3" s="1"/>
  <c r="I229" i="3"/>
  <c r="D244" i="3"/>
  <c r="G244" i="3"/>
  <c r="D246" i="3"/>
  <c r="G246" i="3"/>
  <c r="G256" i="3"/>
  <c r="G255" i="3" s="1"/>
  <c r="G279" i="3"/>
  <c r="D282" i="3"/>
  <c r="D281" i="3" s="1"/>
  <c r="G282" i="3"/>
  <c r="G281" i="3" s="1"/>
  <c r="D300" i="3"/>
  <c r="D299" i="3" s="1"/>
  <c r="D287" i="3" s="1"/>
  <c r="D286" i="3" s="1"/>
  <c r="G300" i="3"/>
  <c r="G299" i="3" s="1"/>
  <c r="G287" i="3" s="1"/>
  <c r="D312" i="3"/>
  <c r="D309" i="3" s="1"/>
  <c r="G312" i="3"/>
  <c r="G309" i="3" s="1"/>
  <c r="D315" i="3"/>
  <c r="D314" i="3" s="1"/>
  <c r="G315" i="3"/>
  <c r="G314" i="3" s="1"/>
  <c r="H316" i="3"/>
  <c r="D327" i="3"/>
  <c r="D326" i="3" s="1"/>
  <c r="G327" i="3"/>
  <c r="G336" i="3"/>
  <c r="G335" i="3" s="1"/>
  <c r="D342" i="3"/>
  <c r="D341" i="3" s="1"/>
  <c r="D336" i="3" s="1"/>
  <c r="D335" i="3" s="1"/>
  <c r="G342" i="3"/>
  <c r="G341" i="3" s="1"/>
  <c r="I343" i="3"/>
  <c r="D349" i="3"/>
  <c r="G349" i="3"/>
  <c r="H350" i="3"/>
  <c r="I350" i="3"/>
  <c r="D351" i="3"/>
  <c r="D359" i="3"/>
  <c r="D358" i="3" s="1"/>
  <c r="D354" i="3" s="1"/>
  <c r="D353" i="3" s="1"/>
  <c r="G359" i="3"/>
  <c r="G358" i="3" s="1"/>
  <c r="D366" i="3"/>
  <c r="D365" i="3" s="1"/>
  <c r="D363" i="3" s="1"/>
  <c r="G366" i="3"/>
  <c r="G365" i="3" s="1"/>
  <c r="D374" i="3"/>
  <c r="D373" i="3" s="1"/>
  <c r="D372" i="3" s="1"/>
  <c r="D371" i="3" s="1"/>
  <c r="G374" i="3"/>
  <c r="G373" i="3" s="1"/>
  <c r="I375" i="3"/>
  <c r="D382" i="3"/>
  <c r="G382" i="3"/>
  <c r="D385" i="3"/>
  <c r="G385" i="3"/>
  <c r="I386" i="3"/>
  <c r="D395" i="3"/>
  <c r="D394" i="3" s="1"/>
  <c r="G395" i="3"/>
  <c r="G394" i="3" s="1"/>
  <c r="D398" i="3"/>
  <c r="D397" i="3" s="1"/>
  <c r="H399" i="3"/>
  <c r="I399" i="3"/>
  <c r="D410" i="3"/>
  <c r="D409" i="3" s="1"/>
  <c r="G410" i="3"/>
  <c r="G409" i="3" s="1"/>
  <c r="G406" i="3" s="1"/>
  <c r="H411" i="3"/>
  <c r="I411" i="3"/>
  <c r="D416" i="3"/>
  <c r="D415" i="3" s="1"/>
  <c r="D414" i="3" s="1"/>
  <c r="D413" i="3" s="1"/>
  <c r="D412" i="3" s="1"/>
  <c r="G416" i="3"/>
  <c r="G415" i="3" s="1"/>
  <c r="H417" i="3"/>
  <c r="I417" i="3"/>
  <c r="D424" i="3"/>
  <c r="D423" i="3" s="1"/>
  <c r="G424" i="3"/>
  <c r="G423" i="3" s="1"/>
  <c r="H425" i="3"/>
  <c r="I425" i="3"/>
  <c r="D427" i="3"/>
  <c r="D426" i="3" s="1"/>
  <c r="D432" i="3"/>
  <c r="D431" i="3" s="1"/>
  <c r="G432" i="3"/>
  <c r="G431" i="3" s="1"/>
  <c r="G427" i="3" s="1"/>
  <c r="D439" i="3"/>
  <c r="D438" i="3" s="1"/>
  <c r="D437" i="3" s="1"/>
  <c r="D436" i="3" s="1"/>
  <c r="D435" i="3" s="1"/>
  <c r="D434" i="3" s="1"/>
  <c r="G439" i="3"/>
  <c r="G438" i="3" s="1"/>
  <c r="H440" i="3"/>
  <c r="I440" i="3"/>
  <c r="D448" i="3"/>
  <c r="D447" i="3" s="1"/>
  <c r="D444" i="3" s="1"/>
  <c r="G448" i="3"/>
  <c r="H449" i="3"/>
  <c r="I449" i="3"/>
  <c r="D457" i="3"/>
  <c r="D456" i="3" s="1"/>
  <c r="D451" i="3" s="1"/>
  <c r="D450" i="3" s="1"/>
  <c r="G457" i="3"/>
  <c r="G456" i="3" s="1"/>
  <c r="G451" i="3" s="1"/>
  <c r="H458" i="3"/>
  <c r="I458" i="3"/>
  <c r="D464" i="3"/>
  <c r="D463" i="3" s="1"/>
  <c r="D460" i="3" s="1"/>
  <c r="D459" i="3" s="1"/>
  <c r="G464" i="3"/>
  <c r="G463" i="3" s="1"/>
  <c r="I465" i="3"/>
  <c r="D472" i="3"/>
  <c r="G472" i="3"/>
  <c r="I473" i="3"/>
  <c r="D474" i="3"/>
  <c r="G474" i="3"/>
  <c r="D483" i="3"/>
  <c r="G483" i="3"/>
  <c r="H484" i="3"/>
  <c r="I484" i="3"/>
  <c r="G485" i="3"/>
  <c r="D492" i="3"/>
  <c r="D491" i="3" s="1"/>
  <c r="G492" i="3"/>
  <c r="G491" i="3" s="1"/>
  <c r="D500" i="3"/>
  <c r="D499" i="3" s="1"/>
  <c r="G500" i="3"/>
  <c r="G499" i="3" s="1"/>
  <c r="H501" i="3"/>
  <c r="I501" i="3"/>
  <c r="D506" i="3"/>
  <c r="D505" i="3" s="1"/>
  <c r="D504" i="3" s="1"/>
  <c r="G506" i="3"/>
  <c r="G505" i="3" s="1"/>
  <c r="H507" i="3"/>
  <c r="I507" i="3"/>
  <c r="D513" i="3"/>
  <c r="D512" i="3" s="1"/>
  <c r="G513" i="3"/>
  <c r="G512" i="3" s="1"/>
  <c r="H514" i="3"/>
  <c r="I514" i="3"/>
  <c r="D519" i="3"/>
  <c r="D518" i="3" s="1"/>
  <c r="D517" i="3" s="1"/>
  <c r="D516" i="3" s="1"/>
  <c r="D515" i="3" s="1"/>
  <c r="G519" i="3"/>
  <c r="G518" i="3" s="1"/>
  <c r="H520" i="3"/>
  <c r="I520" i="3"/>
  <c r="I527" i="3"/>
  <c r="D529" i="3"/>
  <c r="G529" i="3"/>
  <c r="H530" i="3"/>
  <c r="I530" i="3"/>
  <c r="D540" i="3"/>
  <c r="D539" i="3" s="1"/>
  <c r="D534" i="3" s="1"/>
  <c r="G540" i="3"/>
  <c r="G539" i="3" s="1"/>
  <c r="H541" i="3"/>
  <c r="I541" i="3"/>
  <c r="D547" i="3"/>
  <c r="D546" i="3" s="1"/>
  <c r="D543" i="3" s="1"/>
  <c r="D542" i="3" s="1"/>
  <c r="G547" i="3"/>
  <c r="G546" i="3" s="1"/>
  <c r="G543" i="3" s="1"/>
  <c r="H548" i="3"/>
  <c r="I548" i="3"/>
  <c r="D554" i="3"/>
  <c r="D553" i="3" s="1"/>
  <c r="D550" i="3" s="1"/>
  <c r="D549" i="3" s="1"/>
  <c r="G554" i="3"/>
  <c r="G553" i="3" s="1"/>
  <c r="G550" i="3" s="1"/>
  <c r="H555" i="3"/>
  <c r="I555" i="3"/>
  <c r="D561" i="3"/>
  <c r="D560" i="3" s="1"/>
  <c r="D557" i="3" s="1"/>
  <c r="D556" i="3" s="1"/>
  <c r="G561" i="3"/>
  <c r="G560" i="3" s="1"/>
  <c r="G557" i="3" s="1"/>
  <c r="H562" i="3"/>
  <c r="I562" i="3"/>
  <c r="G572" i="3"/>
  <c r="G571" i="3" s="1"/>
  <c r="D574" i="3"/>
  <c r="G574" i="3"/>
  <c r="D585" i="3"/>
  <c r="D584" i="3" s="1"/>
  <c r="D581" i="3" s="1"/>
  <c r="G585" i="3"/>
  <c r="G584" i="3" s="1"/>
  <c r="G581" i="3" s="1"/>
  <c r="I586" i="3"/>
  <c r="D469" i="3" l="1"/>
  <c r="D468" i="3" s="1"/>
  <c r="D467" i="3" s="1"/>
  <c r="D466" i="3" s="1"/>
  <c r="G447" i="3"/>
  <c r="G444" i="3" s="1"/>
  <c r="D63" i="3"/>
  <c r="F71" i="3"/>
  <c r="F79" i="3"/>
  <c r="F75" i="3" s="1"/>
  <c r="F87" i="3"/>
  <c r="H87" i="3" s="1"/>
  <c r="H88" i="3"/>
  <c r="F503" i="3"/>
  <c r="F502" i="3" s="1"/>
  <c r="G362" i="3"/>
  <c r="G361" i="3" s="1"/>
  <c r="I361" i="3" s="1"/>
  <c r="G326" i="3"/>
  <c r="G319" i="3" s="1"/>
  <c r="G278" i="3"/>
  <c r="F184" i="3"/>
  <c r="F183" i="3" s="1"/>
  <c r="F543" i="3"/>
  <c r="F542" i="3" s="1"/>
  <c r="H542" i="3" s="1"/>
  <c r="F550" i="3"/>
  <c r="F549" i="3" s="1"/>
  <c r="H549" i="3" s="1"/>
  <c r="F557" i="3"/>
  <c r="F556" i="3" s="1"/>
  <c r="H556" i="3" s="1"/>
  <c r="G489" i="3"/>
  <c r="G488" i="3"/>
  <c r="D489" i="3"/>
  <c r="D488" i="3"/>
  <c r="D487" i="3" s="1"/>
  <c r="E489" i="3"/>
  <c r="E488" i="3"/>
  <c r="F488" i="3"/>
  <c r="F487" i="3" s="1"/>
  <c r="F255" i="3"/>
  <c r="F251" i="3" s="1"/>
  <c r="F250" i="3" s="1"/>
  <c r="E550" i="3"/>
  <c r="E549" i="3" s="1"/>
  <c r="E543" i="3"/>
  <c r="E542" i="3" s="1"/>
  <c r="E557" i="3"/>
  <c r="E556" i="3" s="1"/>
  <c r="E319" i="3"/>
  <c r="I330" i="3"/>
  <c r="F329" i="3"/>
  <c r="E287" i="3"/>
  <c r="E286" i="3" s="1"/>
  <c r="F287" i="3"/>
  <c r="F286" i="3" s="1"/>
  <c r="D419" i="3"/>
  <c r="D418" i="3" s="1"/>
  <c r="H418" i="3" s="1"/>
  <c r="D406" i="3"/>
  <c r="D405" i="3" s="1"/>
  <c r="D223" i="3"/>
  <c r="D222" i="3" s="1"/>
  <c r="D566" i="3"/>
  <c r="D565" i="3" s="1"/>
  <c r="D564" i="3" s="1"/>
  <c r="D563" i="3" s="1"/>
  <c r="I540" i="3"/>
  <c r="H57" i="3"/>
  <c r="F534" i="3"/>
  <c r="F533" i="3" s="1"/>
  <c r="I206" i="3"/>
  <c r="I483" i="3"/>
  <c r="I526" i="3"/>
  <c r="H483" i="3"/>
  <c r="H246" i="3"/>
  <c r="E498" i="3"/>
  <c r="I133" i="3"/>
  <c r="G469" i="3"/>
  <c r="G468" i="3" s="1"/>
  <c r="G265" i="3"/>
  <c r="I385" i="3"/>
  <c r="F525" i="3"/>
  <c r="F522" i="3" s="1"/>
  <c r="F521" i="3" s="1"/>
  <c r="E125" i="3"/>
  <c r="E124" i="3" s="1"/>
  <c r="E525" i="3"/>
  <c r="E522" i="3" s="1"/>
  <c r="E521" i="3" s="1"/>
  <c r="I108" i="3"/>
  <c r="I585" i="3"/>
  <c r="I398" i="3"/>
  <c r="E269" i="3"/>
  <c r="E268" i="3" s="1"/>
  <c r="G525" i="3"/>
  <c r="G522" i="3" s="1"/>
  <c r="G521" i="3" s="1"/>
  <c r="H349" i="3"/>
  <c r="I47" i="3"/>
  <c r="I121" i="3"/>
  <c r="H47" i="3"/>
  <c r="E482" i="3"/>
  <c r="E479" i="3" s="1"/>
  <c r="E478" i="3" s="1"/>
  <c r="I342" i="3"/>
  <c r="I88" i="3"/>
  <c r="E104" i="3"/>
  <c r="E99" i="3" s="1"/>
  <c r="E98" i="3" s="1"/>
  <c r="H134" i="3"/>
  <c r="F46" i="3"/>
  <c r="F40" i="3" s="1"/>
  <c r="F39" i="3" s="1"/>
  <c r="H506" i="3"/>
  <c r="H439" i="3"/>
  <c r="I341" i="3"/>
  <c r="E217" i="3"/>
  <c r="E216" i="3" s="1"/>
  <c r="E381" i="3"/>
  <c r="E377" i="3" s="1"/>
  <c r="E376" i="3" s="1"/>
  <c r="E211" i="3"/>
  <c r="E210" i="3"/>
  <c r="E209" i="3" s="1"/>
  <c r="F116" i="3"/>
  <c r="F115" i="3" s="1"/>
  <c r="I199" i="3"/>
  <c r="F469" i="3"/>
  <c r="F468" i="3" s="1"/>
  <c r="F467" i="3" s="1"/>
  <c r="F466" i="3" s="1"/>
  <c r="H199" i="3"/>
  <c r="I144" i="3"/>
  <c r="F482" i="3"/>
  <c r="F479" i="3" s="1"/>
  <c r="F478" i="3" s="1"/>
  <c r="I472" i="3"/>
  <c r="I529" i="3"/>
  <c r="H314" i="3"/>
  <c r="H96" i="3"/>
  <c r="E30" i="3"/>
  <c r="E29" i="3" s="1"/>
  <c r="E28" i="3" s="1"/>
  <c r="F31" i="3"/>
  <c r="H547" i="3"/>
  <c r="E566" i="3"/>
  <c r="E565" i="3" s="1"/>
  <c r="F104" i="3"/>
  <c r="F99" i="3" s="1"/>
  <c r="F98" i="3" s="1"/>
  <c r="I246" i="3"/>
  <c r="I57" i="3"/>
  <c r="E304" i="3"/>
  <c r="E303" i="3" s="1"/>
  <c r="E469" i="3"/>
  <c r="E468" i="3" s="1"/>
  <c r="E467" i="3" s="1"/>
  <c r="E466" i="3" s="1"/>
  <c r="F381" i="3"/>
  <c r="F377" i="3" s="1"/>
  <c r="F376" i="3" s="1"/>
  <c r="F498" i="3"/>
  <c r="E13" i="3"/>
  <c r="E12" i="3" s="1"/>
  <c r="E116" i="3"/>
  <c r="E115" i="3" s="1"/>
  <c r="E580" i="3"/>
  <c r="E579" i="3" s="1"/>
  <c r="I464" i="3"/>
  <c r="I228" i="3"/>
  <c r="I105" i="3"/>
  <c r="D12" i="3"/>
  <c r="E46" i="3"/>
  <c r="E40" i="3" s="1"/>
  <c r="E39" i="3" s="1"/>
  <c r="F205" i="3"/>
  <c r="F243" i="3"/>
  <c r="H397" i="3"/>
  <c r="I500" i="3"/>
  <c r="H554" i="3"/>
  <c r="H513" i="3"/>
  <c r="H500" i="3"/>
  <c r="H448" i="3"/>
  <c r="I416" i="3"/>
  <c r="I374" i="3"/>
  <c r="H51" i="3"/>
  <c r="H561" i="3"/>
  <c r="H519" i="3"/>
  <c r="H457" i="3"/>
  <c r="I424" i="3"/>
  <c r="I80" i="3"/>
  <c r="I51" i="3"/>
  <c r="I349" i="3"/>
  <c r="E91" i="3"/>
  <c r="E90" i="3" s="1"/>
  <c r="E243" i="3"/>
  <c r="E348" i="3"/>
  <c r="E345" i="3" s="1"/>
  <c r="E344" i="3" s="1"/>
  <c r="E334" i="3" s="1"/>
  <c r="E333" i="3" s="1"/>
  <c r="F143" i="3"/>
  <c r="I143" i="3" s="1"/>
  <c r="F157" i="3"/>
  <c r="F156" i="3"/>
  <c r="E75" i="3"/>
  <c r="F406" i="3"/>
  <c r="F405" i="3"/>
  <c r="F404" i="3" s="1"/>
  <c r="F210" i="3"/>
  <c r="F211" i="3"/>
  <c r="E503" i="3"/>
  <c r="E502" i="3" s="1"/>
  <c r="F580" i="3"/>
  <c r="F579" i="3" s="1"/>
  <c r="E370" i="3"/>
  <c r="E205" i="3"/>
  <c r="E203" i="3"/>
  <c r="F370" i="3"/>
  <c r="D443" i="3"/>
  <c r="D209" i="3"/>
  <c r="G125" i="3"/>
  <c r="I134" i="3"/>
  <c r="F17" i="3"/>
  <c r="H18" i="3"/>
  <c r="H105" i="3"/>
  <c r="F269" i="3"/>
  <c r="F268" i="3" s="1"/>
  <c r="F388" i="3"/>
  <c r="F387" i="3" s="1"/>
  <c r="F566" i="3"/>
  <c r="F565" i="3" s="1"/>
  <c r="D362" i="3"/>
  <c r="D361" i="3" s="1"/>
  <c r="F218" i="3"/>
  <c r="F217" i="3"/>
  <c r="F216" i="3" s="1"/>
  <c r="F443" i="3"/>
  <c r="G17" i="3"/>
  <c r="G14" i="3" s="1"/>
  <c r="I18" i="3"/>
  <c r="E83" i="3"/>
  <c r="E82" i="3" s="1"/>
  <c r="D580" i="3"/>
  <c r="D579" i="3" s="1"/>
  <c r="D578" i="3" s="1"/>
  <c r="H540" i="3"/>
  <c r="H424" i="3"/>
  <c r="H416" i="3"/>
  <c r="H410" i="3"/>
  <c r="H398" i="3"/>
  <c r="H315" i="3"/>
  <c r="H165" i="3"/>
  <c r="D74" i="3"/>
  <c r="G22" i="3"/>
  <c r="I24" i="3"/>
  <c r="E156" i="3"/>
  <c r="E406" i="3"/>
  <c r="E405" i="3"/>
  <c r="E404" i="3" s="1"/>
  <c r="F91" i="3"/>
  <c r="F90" i="3" s="1"/>
  <c r="H108" i="3"/>
  <c r="F223" i="3"/>
  <c r="F222" i="3" s="1"/>
  <c r="E66" i="3"/>
  <c r="D503" i="3"/>
  <c r="D502" i="3" s="1"/>
  <c r="I410" i="3"/>
  <c r="H529" i="3"/>
  <c r="I397" i="3"/>
  <c r="D370" i="3"/>
  <c r="I220" i="3"/>
  <c r="G188" i="3"/>
  <c r="I189" i="3"/>
  <c r="G164" i="3"/>
  <c r="G156" i="3" s="1"/>
  <c r="I165" i="3"/>
  <c r="I96" i="3"/>
  <c r="D23" i="3"/>
  <c r="E21" i="3"/>
  <c r="E20" i="3" s="1"/>
  <c r="E223" i="3"/>
  <c r="E222" i="3" s="1"/>
  <c r="F125" i="3"/>
  <c r="F124" i="3" s="1"/>
  <c r="H133" i="3"/>
  <c r="G71" i="3"/>
  <c r="G68" i="3" s="1"/>
  <c r="D32" i="3"/>
  <c r="D31" i="3" s="1"/>
  <c r="H33" i="3"/>
  <c r="E443" i="3"/>
  <c r="I575" i="3"/>
  <c r="I561" i="3"/>
  <c r="I554" i="3"/>
  <c r="I547" i="3"/>
  <c r="D533" i="3"/>
  <c r="D532" i="3" s="1"/>
  <c r="I519" i="3"/>
  <c r="I513" i="3"/>
  <c r="I506" i="3"/>
  <c r="I457" i="3"/>
  <c r="I448" i="3"/>
  <c r="I439" i="3"/>
  <c r="I72" i="3"/>
  <c r="G32" i="3"/>
  <c r="I33" i="3"/>
  <c r="E534" i="3"/>
  <c r="F348" i="3"/>
  <c r="F345" i="3" s="1"/>
  <c r="F344" i="3" s="1"/>
  <c r="F334" i="3" s="1"/>
  <c r="F333" i="3" s="1"/>
  <c r="D71" i="3"/>
  <c r="D68" i="3" s="1"/>
  <c r="D67" i="3" s="1"/>
  <c r="D66" i="3" s="1"/>
  <c r="F23" i="3"/>
  <c r="F59" i="2"/>
  <c r="I61" i="2"/>
  <c r="H61" i="2"/>
  <c r="I60" i="2"/>
  <c r="H60" i="2"/>
  <c r="I62" i="2"/>
  <c r="H62" i="2"/>
  <c r="I35" i="2"/>
  <c r="H35" i="2"/>
  <c r="I36" i="2"/>
  <c r="H36" i="2"/>
  <c r="I45" i="2"/>
  <c r="H45" i="2"/>
  <c r="F309" i="3"/>
  <c r="F304" i="3" s="1"/>
  <c r="F303" i="3" s="1"/>
  <c r="D509" i="3"/>
  <c r="D508" i="3" s="1"/>
  <c r="H508" i="3" s="1"/>
  <c r="D498" i="3"/>
  <c r="D497" i="3" s="1"/>
  <c r="D482" i="3"/>
  <c r="D479" i="3" s="1"/>
  <c r="D478" i="3" s="1"/>
  <c r="D269" i="3"/>
  <c r="D268" i="3" s="1"/>
  <c r="H575" i="3"/>
  <c r="G580" i="3"/>
  <c r="I584" i="3"/>
  <c r="G566" i="3"/>
  <c r="G558" i="3"/>
  <c r="G556" i="3" s="1"/>
  <c r="I560" i="3"/>
  <c r="H560" i="3"/>
  <c r="G551" i="3"/>
  <c r="G549" i="3" s="1"/>
  <c r="I553" i="3"/>
  <c r="H553" i="3"/>
  <c r="G544" i="3"/>
  <c r="G542" i="3" s="1"/>
  <c r="I546" i="3"/>
  <c r="H546" i="3"/>
  <c r="G517" i="3"/>
  <c r="G516" i="3" s="1"/>
  <c r="G515" i="3" s="1"/>
  <c r="I518" i="3"/>
  <c r="H515" i="3"/>
  <c r="H518" i="3"/>
  <c r="G510" i="3"/>
  <c r="G509" i="3" s="1"/>
  <c r="G508" i="3" s="1"/>
  <c r="I512" i="3"/>
  <c r="H512" i="3"/>
  <c r="G504" i="3"/>
  <c r="I505" i="3"/>
  <c r="H505" i="3"/>
  <c r="G482" i="3"/>
  <c r="G460" i="3"/>
  <c r="G459" i="3" s="1"/>
  <c r="I459" i="3" s="1"/>
  <c r="I463" i="3"/>
  <c r="G450" i="3"/>
  <c r="I456" i="3"/>
  <c r="H450" i="3"/>
  <c r="H456" i="3"/>
  <c r="G443" i="3"/>
  <c r="I447" i="3"/>
  <c r="H447" i="3"/>
  <c r="G437" i="3"/>
  <c r="I438" i="3"/>
  <c r="H438" i="3"/>
  <c r="G426" i="3"/>
  <c r="G419" i="3"/>
  <c r="G418" i="3" s="1"/>
  <c r="I423" i="3"/>
  <c r="H423" i="3"/>
  <c r="G414" i="3"/>
  <c r="G413" i="3" s="1"/>
  <c r="G412" i="3" s="1"/>
  <c r="I415" i="3"/>
  <c r="H412" i="3"/>
  <c r="H415" i="3"/>
  <c r="G405" i="3"/>
  <c r="I409" i="3"/>
  <c r="H409" i="3"/>
  <c r="G388" i="3"/>
  <c r="D388" i="3"/>
  <c r="D387" i="3" s="1"/>
  <c r="G381" i="3"/>
  <c r="D381" i="3"/>
  <c r="D377" i="3" s="1"/>
  <c r="G372" i="3"/>
  <c r="I373" i="3"/>
  <c r="G354" i="3"/>
  <c r="G353" i="3" s="1"/>
  <c r="H353" i="3"/>
  <c r="G348" i="3"/>
  <c r="D348" i="3"/>
  <c r="D345" i="3" s="1"/>
  <c r="D344" i="3" s="1"/>
  <c r="I335" i="3"/>
  <c r="D319" i="3"/>
  <c r="G304" i="3"/>
  <c r="G303" i="3" s="1"/>
  <c r="D304" i="3"/>
  <c r="D303" i="3" s="1"/>
  <c r="D285" i="3" s="1"/>
  <c r="G251" i="3"/>
  <c r="G250" i="3" s="1"/>
  <c r="G243" i="3"/>
  <c r="G232" i="3" s="1"/>
  <c r="D243" i="3"/>
  <c r="G223" i="3"/>
  <c r="G222" i="3" s="1"/>
  <c r="I227" i="3"/>
  <c r="G217" i="3"/>
  <c r="G216" i="3" s="1"/>
  <c r="G218" i="3"/>
  <c r="I219" i="3"/>
  <c r="G210" i="3"/>
  <c r="G211" i="3"/>
  <c r="G203" i="3"/>
  <c r="G205" i="3"/>
  <c r="D202" i="3"/>
  <c r="D204" i="3"/>
  <c r="D203" i="3" s="1"/>
  <c r="G193" i="3"/>
  <c r="G192" i="3" s="1"/>
  <c r="I198" i="3"/>
  <c r="H192" i="3"/>
  <c r="H198" i="3"/>
  <c r="D184" i="3"/>
  <c r="D183" i="3" s="1"/>
  <c r="H164" i="3"/>
  <c r="D156" i="3"/>
  <c r="D157" i="3"/>
  <c r="G139" i="3"/>
  <c r="G138" i="3" s="1"/>
  <c r="G140" i="3"/>
  <c r="G116" i="3"/>
  <c r="G115" i="3" s="1"/>
  <c r="G117" i="3"/>
  <c r="I120" i="3"/>
  <c r="G104" i="3"/>
  <c r="D104" i="3"/>
  <c r="D99" i="3" s="1"/>
  <c r="D98" i="3" s="1"/>
  <c r="G91" i="3"/>
  <c r="G92" i="3"/>
  <c r="I95" i="3"/>
  <c r="H95" i="3"/>
  <c r="G83" i="3"/>
  <c r="G84" i="3"/>
  <c r="G75" i="3"/>
  <c r="G76" i="3"/>
  <c r="G46" i="3"/>
  <c r="D46" i="3"/>
  <c r="D40" i="3" l="1"/>
  <c r="D39" i="3" s="1"/>
  <c r="D38" i="3" s="1"/>
  <c r="F83" i="3"/>
  <c r="F82" i="3" s="1"/>
  <c r="E442" i="3"/>
  <c r="E441" i="3" s="1"/>
  <c r="I87" i="3"/>
  <c r="F442" i="3"/>
  <c r="F441" i="3" s="1"/>
  <c r="H502" i="3"/>
  <c r="E285" i="3"/>
  <c r="F477" i="3"/>
  <c r="F476" i="3" s="1"/>
  <c r="F285" i="3"/>
  <c r="H285" i="3" s="1"/>
  <c r="I255" i="3"/>
  <c r="I250" i="3"/>
  <c r="I79" i="3"/>
  <c r="D404" i="3"/>
  <c r="F532" i="3"/>
  <c r="F531" i="3" s="1"/>
  <c r="D155" i="3"/>
  <c r="G467" i="3"/>
  <c r="G466" i="3" s="1"/>
  <c r="G442" i="3" s="1"/>
  <c r="F67" i="3"/>
  <c r="F66" i="3" s="1"/>
  <c r="D30" i="3"/>
  <c r="D29" i="3" s="1"/>
  <c r="D28" i="3" s="1"/>
  <c r="H28" i="3" s="1"/>
  <c r="G436" i="3"/>
  <c r="G435" i="3" s="1"/>
  <c r="G434" i="3" s="1"/>
  <c r="I434" i="3" s="1"/>
  <c r="G30" i="3"/>
  <c r="G29" i="3" s="1"/>
  <c r="E487" i="3"/>
  <c r="E477" i="3" s="1"/>
  <c r="E476" i="3" s="1"/>
  <c r="G487" i="3"/>
  <c r="D442" i="3"/>
  <c r="D441" i="3" s="1"/>
  <c r="F564" i="3"/>
  <c r="F563" i="3" s="1"/>
  <c r="E564" i="3"/>
  <c r="E563" i="3" s="1"/>
  <c r="D232" i="3"/>
  <c r="D231" i="3" s="1"/>
  <c r="D230" i="3" s="1"/>
  <c r="E232" i="3"/>
  <c r="E231" i="3" s="1"/>
  <c r="E230" i="3" s="1"/>
  <c r="F232" i="3"/>
  <c r="F231" i="3" s="1"/>
  <c r="F230" i="3" s="1"/>
  <c r="G34" i="2"/>
  <c r="I216" i="3"/>
  <c r="H32" i="3"/>
  <c r="E497" i="3"/>
  <c r="E496" i="3" s="1"/>
  <c r="E495" i="3" s="1"/>
  <c r="E494" i="3" s="1"/>
  <c r="G318" i="3"/>
  <c r="I115" i="3"/>
  <c r="H37" i="2"/>
  <c r="I37" i="2"/>
  <c r="I188" i="3"/>
  <c r="G184" i="3"/>
  <c r="G183" i="3" s="1"/>
  <c r="G262" i="3"/>
  <c r="G261" i="3" s="1"/>
  <c r="I525" i="3"/>
  <c r="I32" i="3"/>
  <c r="D477" i="3"/>
  <c r="D476" i="3" s="1"/>
  <c r="G31" i="3"/>
  <c r="E11" i="3"/>
  <c r="E10" i="3" s="1"/>
  <c r="E9" i="3" s="1"/>
  <c r="I164" i="3"/>
  <c r="G157" i="3"/>
  <c r="D334" i="3"/>
  <c r="D333" i="3" s="1"/>
  <c r="I309" i="3"/>
  <c r="F497" i="3"/>
  <c r="G21" i="3"/>
  <c r="G20" i="3" s="1"/>
  <c r="I71" i="3"/>
  <c r="I469" i="3"/>
  <c r="G13" i="3"/>
  <c r="G12" i="3" s="1"/>
  <c r="E318" i="3"/>
  <c r="E317" i="3" s="1"/>
  <c r="F139" i="3"/>
  <c r="F138" i="3" s="1"/>
  <c r="I138" i="3" s="1"/>
  <c r="F202" i="3"/>
  <c r="F204" i="3"/>
  <c r="F22" i="3"/>
  <c r="F21" i="3"/>
  <c r="F20" i="3" s="1"/>
  <c r="F13" i="3"/>
  <c r="F209" i="3"/>
  <c r="H209" i="3" s="1"/>
  <c r="D318" i="3"/>
  <c r="D317" i="3" s="1"/>
  <c r="E533" i="3"/>
  <c r="E532" i="3" s="1"/>
  <c r="E531" i="3" s="1"/>
  <c r="E74" i="3"/>
  <c r="E38" i="3" s="1"/>
  <c r="E204" i="3"/>
  <c r="E202" i="3"/>
  <c r="E155" i="3" s="1"/>
  <c r="H17" i="3"/>
  <c r="I23" i="3"/>
  <c r="I17" i="3"/>
  <c r="G209" i="3"/>
  <c r="I222" i="3"/>
  <c r="D21" i="3"/>
  <c r="F369" i="3"/>
  <c r="F368" i="3" s="1"/>
  <c r="F74" i="3"/>
  <c r="D496" i="3"/>
  <c r="F319" i="3"/>
  <c r="G67" i="3"/>
  <c r="G66" i="3" s="1"/>
  <c r="G371" i="3"/>
  <c r="I372" i="3"/>
  <c r="H377" i="3"/>
  <c r="H574" i="3"/>
  <c r="I574" i="3"/>
  <c r="H46" i="3"/>
  <c r="G40" i="3"/>
  <c r="G39" i="3" s="1"/>
  <c r="I46" i="3"/>
  <c r="G74" i="3"/>
  <c r="I75" i="3"/>
  <c r="G82" i="3"/>
  <c r="H92" i="3"/>
  <c r="G90" i="3"/>
  <c r="I91" i="3"/>
  <c r="H104" i="3"/>
  <c r="G99" i="3"/>
  <c r="I104" i="3"/>
  <c r="G124" i="3"/>
  <c r="H156" i="3"/>
  <c r="I156" i="3"/>
  <c r="I192" i="3"/>
  <c r="G202" i="3"/>
  <c r="G204" i="3"/>
  <c r="I205" i="3"/>
  <c r="H243" i="3"/>
  <c r="I243" i="3"/>
  <c r="G268" i="3"/>
  <c r="G286" i="3"/>
  <c r="H303" i="3"/>
  <c r="I303" i="3"/>
  <c r="H348" i="3"/>
  <c r="G345" i="3"/>
  <c r="I348" i="3"/>
  <c r="G377" i="3"/>
  <c r="I381" i="3"/>
  <c r="G387" i="3"/>
  <c r="I388" i="3"/>
  <c r="H407" i="3"/>
  <c r="I406" i="3"/>
  <c r="I407" i="3"/>
  <c r="G404" i="3"/>
  <c r="I412" i="3"/>
  <c r="I418" i="3"/>
  <c r="H434" i="3"/>
  <c r="H435" i="3"/>
  <c r="H443" i="3"/>
  <c r="I443" i="3"/>
  <c r="I450" i="3"/>
  <c r="H482" i="3"/>
  <c r="G479" i="3"/>
  <c r="G478" i="3" s="1"/>
  <c r="I482" i="3"/>
  <c r="H499" i="3"/>
  <c r="G497" i="3"/>
  <c r="G498" i="3"/>
  <c r="I498" i="3" s="1"/>
  <c r="I499" i="3"/>
  <c r="G503" i="3"/>
  <c r="I508" i="3"/>
  <c r="I515" i="3"/>
  <c r="I521" i="3"/>
  <c r="H539" i="3"/>
  <c r="G534" i="3"/>
  <c r="I539" i="3"/>
  <c r="I542" i="3"/>
  <c r="I549" i="3"/>
  <c r="I556" i="3"/>
  <c r="G565" i="3"/>
  <c r="G564" i="3" s="1"/>
  <c r="I566" i="3"/>
  <c r="G579" i="3"/>
  <c r="I580" i="3"/>
  <c r="D65" i="2"/>
  <c r="D58" i="2"/>
  <c r="D57" i="2" s="1"/>
  <c r="E12" i="1"/>
  <c r="D14" i="2"/>
  <c r="D7" i="2"/>
  <c r="D17" i="2"/>
  <c r="D47" i="2"/>
  <c r="D43" i="2"/>
  <c r="D42" i="2" s="1"/>
  <c r="D41" i="2"/>
  <c r="D40" i="2" s="1"/>
  <c r="D33" i="2"/>
  <c r="D32" i="2"/>
  <c r="D31" i="2"/>
  <c r="I83" i="3" l="1"/>
  <c r="I82" i="3"/>
  <c r="I466" i="3"/>
  <c r="I435" i="3"/>
  <c r="H564" i="3"/>
  <c r="I30" i="3"/>
  <c r="I66" i="3"/>
  <c r="F38" i="3"/>
  <c r="H29" i="3"/>
  <c r="G502" i="3"/>
  <c r="I502" i="3" s="1"/>
  <c r="I387" i="3"/>
  <c r="G344" i="3"/>
  <c r="I344" i="3" s="1"/>
  <c r="I31" i="3"/>
  <c r="F155" i="3"/>
  <c r="F154" i="3" s="1"/>
  <c r="G155" i="3"/>
  <c r="I183" i="3"/>
  <c r="I209" i="3"/>
  <c r="E154" i="3"/>
  <c r="G11" i="3"/>
  <c r="I74" i="3"/>
  <c r="I579" i="3"/>
  <c r="G578" i="3"/>
  <c r="D154" i="3"/>
  <c r="I20" i="3"/>
  <c r="F496" i="3"/>
  <c r="F495" i="3" s="1"/>
  <c r="F494" i="3" s="1"/>
  <c r="G533" i="3"/>
  <c r="I533" i="3" s="1"/>
  <c r="I14" i="3"/>
  <c r="D20" i="3"/>
  <c r="D11" i="3" s="1"/>
  <c r="D10" i="3" s="1"/>
  <c r="D9" i="3" s="1"/>
  <c r="F318" i="3"/>
  <c r="F317" i="3" s="1"/>
  <c r="G317" i="3"/>
  <c r="D63" i="2"/>
  <c r="F12" i="3"/>
  <c r="D6" i="2"/>
  <c r="G231" i="3"/>
  <c r="G230" i="3" s="1"/>
  <c r="G376" i="3"/>
  <c r="I376" i="3" s="1"/>
  <c r="I377" i="3"/>
  <c r="D376" i="3"/>
  <c r="H376" i="3" s="1"/>
  <c r="D369" i="3"/>
  <c r="G370" i="3"/>
  <c r="I371" i="3"/>
  <c r="I565" i="3"/>
  <c r="H533" i="3"/>
  <c r="G496" i="3"/>
  <c r="I497" i="3"/>
  <c r="G477" i="3"/>
  <c r="I478" i="3"/>
  <c r="H478" i="3"/>
  <c r="G441" i="3"/>
  <c r="I442" i="3"/>
  <c r="H442" i="3"/>
  <c r="H406" i="3"/>
  <c r="H344" i="3"/>
  <c r="G285" i="3"/>
  <c r="I285" i="3" s="1"/>
  <c r="I286" i="3"/>
  <c r="H230" i="3"/>
  <c r="H231" i="3"/>
  <c r="G98" i="3"/>
  <c r="G38" i="3" s="1"/>
  <c r="I99" i="3"/>
  <c r="H98" i="3"/>
  <c r="H99" i="3"/>
  <c r="H91" i="3"/>
  <c r="I39" i="3"/>
  <c r="H39" i="3"/>
  <c r="G28" i="3"/>
  <c r="I29" i="3"/>
  <c r="D34" i="2"/>
  <c r="D49" i="2"/>
  <c r="D59" i="2"/>
  <c r="D44" i="2"/>
  <c r="D30" i="2"/>
  <c r="G24" i="1"/>
  <c r="G334" i="3" l="1"/>
  <c r="G333" i="3" s="1"/>
  <c r="H155" i="3"/>
  <c r="I317" i="3"/>
  <c r="G532" i="3"/>
  <c r="G531" i="3" s="1"/>
  <c r="I155" i="3"/>
  <c r="I231" i="3"/>
  <c r="D56" i="2"/>
  <c r="E15" i="1" s="1"/>
  <c r="H496" i="3"/>
  <c r="G154" i="3"/>
  <c r="F37" i="3"/>
  <c r="F36" i="3" s="1"/>
  <c r="G369" i="3"/>
  <c r="I369" i="3" s="1"/>
  <c r="F11" i="3"/>
  <c r="H12" i="3"/>
  <c r="I39" i="2"/>
  <c r="H39" i="2"/>
  <c r="E11" i="1"/>
  <c r="E13" i="1" s="1"/>
  <c r="I370" i="3"/>
  <c r="D368" i="3"/>
  <c r="I28" i="3"/>
  <c r="G10" i="3"/>
  <c r="H38" i="3"/>
  <c r="I38" i="3"/>
  <c r="H90" i="3"/>
  <c r="I90" i="3"/>
  <c r="I98" i="3"/>
  <c r="I230" i="3"/>
  <c r="H334" i="3"/>
  <c r="H405" i="3"/>
  <c r="I405" i="3"/>
  <c r="H477" i="3"/>
  <c r="G476" i="3"/>
  <c r="I477" i="3"/>
  <c r="G495" i="3"/>
  <c r="I496" i="3"/>
  <c r="H532" i="3"/>
  <c r="G563" i="3"/>
  <c r="I564" i="3"/>
  <c r="D29" i="2"/>
  <c r="I532" i="3" l="1"/>
  <c r="I334" i="3"/>
  <c r="G368" i="3"/>
  <c r="I368" i="3" s="1"/>
  <c r="G37" i="3"/>
  <c r="F10" i="3"/>
  <c r="I10" i="3" s="1"/>
  <c r="I11" i="3"/>
  <c r="H11" i="3"/>
  <c r="E14" i="1"/>
  <c r="E16" i="1" s="1"/>
  <c r="E17" i="1" s="1"/>
  <c r="H369" i="3"/>
  <c r="G494" i="3"/>
  <c r="I495" i="3"/>
  <c r="H404" i="3"/>
  <c r="I404" i="3"/>
  <c r="H368" i="3"/>
  <c r="G9" i="3"/>
  <c r="F9" i="3" l="1"/>
  <c r="I9" i="3" s="1"/>
  <c r="H10" i="3"/>
  <c r="G36" i="3"/>
  <c r="I37" i="3"/>
  <c r="F7" i="2"/>
  <c r="F8" i="3" l="1"/>
  <c r="H9" i="3"/>
  <c r="I50" i="2"/>
  <c r="H50" i="2"/>
  <c r="I36" i="3"/>
  <c r="G8" i="3"/>
  <c r="I8" i="3" l="1"/>
  <c r="F63" i="2" l="1"/>
  <c r="F47" i="2"/>
  <c r="F42" i="2"/>
  <c r="F34" i="2" l="1"/>
  <c r="F49" i="2"/>
  <c r="F30" i="2"/>
  <c r="F44" i="2"/>
  <c r="F57" i="2" l="1"/>
  <c r="F56" i="2" s="1"/>
  <c r="G15" i="1" s="1"/>
  <c r="E57" i="2"/>
  <c r="E63" i="2" l="1"/>
  <c r="E47" i="2"/>
  <c r="E42" i="2"/>
  <c r="E40" i="2"/>
  <c r="E25" i="2"/>
  <c r="E24" i="2" s="1"/>
  <c r="E17" i="2"/>
  <c r="E14" i="2"/>
  <c r="E7" i="2"/>
  <c r="E6" i="2" s="1"/>
  <c r="F12" i="1" l="1"/>
  <c r="E49" i="2"/>
  <c r="E30" i="2"/>
  <c r="E44" i="2"/>
  <c r="E34" i="2"/>
  <c r="E59" i="2"/>
  <c r="E56" i="2" s="1"/>
  <c r="F15" i="1" l="1"/>
  <c r="F11" i="1"/>
  <c r="F13" i="1" s="1"/>
  <c r="E29" i="2"/>
  <c r="G25" i="2"/>
  <c r="F25" i="2"/>
  <c r="I25" i="2" l="1"/>
  <c r="F14" i="1"/>
  <c r="F16" i="1" s="1"/>
  <c r="F17" i="1" s="1"/>
  <c r="F26" i="1" s="1"/>
  <c r="I53" i="2" l="1"/>
  <c r="I54" i="2"/>
  <c r="G24" i="2"/>
  <c r="G7" i="2"/>
  <c r="G11" i="2"/>
  <c r="G14" i="2"/>
  <c r="G17" i="2"/>
  <c r="H11" i="1" l="1"/>
  <c r="H17" i="2"/>
  <c r="H14" i="2"/>
  <c r="H11" i="2"/>
  <c r="I7" i="2"/>
  <c r="H7" i="2"/>
  <c r="G63" i="2"/>
  <c r="I64" i="2"/>
  <c r="I51" i="2"/>
  <c r="H51" i="2"/>
  <c r="G47" i="2"/>
  <c r="I48" i="2"/>
  <c r="H48" i="2"/>
  <c r="G42" i="2"/>
  <c r="I43" i="2"/>
  <c r="H43" i="2"/>
  <c r="G40" i="2"/>
  <c r="I41" i="2"/>
  <c r="H41" i="2"/>
  <c r="I33" i="2"/>
  <c r="H33" i="2"/>
  <c r="I32" i="2"/>
  <c r="H32" i="2"/>
  <c r="I31" i="2"/>
  <c r="H31" i="2"/>
  <c r="H12" i="1"/>
  <c r="G30" i="2"/>
  <c r="G49" i="2"/>
  <c r="G44" i="2"/>
  <c r="G59" i="2"/>
  <c r="H6" i="2" l="1"/>
  <c r="G56" i="2"/>
  <c r="H15" i="1" s="1"/>
  <c r="I59" i="2"/>
  <c r="H59" i="2"/>
  <c r="I44" i="2"/>
  <c r="H44" i="2"/>
  <c r="I49" i="2"/>
  <c r="H49" i="2"/>
  <c r="I30" i="2"/>
  <c r="H30" i="2"/>
  <c r="I34" i="2"/>
  <c r="H34" i="2"/>
  <c r="H40" i="2"/>
  <c r="I42" i="2"/>
  <c r="H42" i="2"/>
  <c r="I47" i="2"/>
  <c r="H47" i="2"/>
  <c r="I63" i="2"/>
  <c r="H63" i="2"/>
  <c r="G29" i="2"/>
  <c r="H13" i="1" l="1"/>
  <c r="I13" i="1" s="1"/>
  <c r="I11" i="1"/>
  <c r="H29" i="2"/>
  <c r="J15" i="1"/>
  <c r="I15" i="1"/>
  <c r="I56" i="2"/>
  <c r="H56" i="2"/>
  <c r="H14" i="1"/>
  <c r="F24" i="2"/>
  <c r="I24" i="2" l="1"/>
  <c r="H16" i="1"/>
  <c r="I14" i="1"/>
  <c r="F14" i="2"/>
  <c r="I14" i="2" s="1"/>
  <c r="H17" i="1" l="1"/>
  <c r="H26" i="1" s="1"/>
  <c r="I16" i="1"/>
  <c r="F11" i="2"/>
  <c r="I11" i="2" s="1"/>
  <c r="F17" i="2"/>
  <c r="I17" i="2" l="1"/>
  <c r="F6" i="2"/>
  <c r="I26" i="1"/>
  <c r="I17" i="1"/>
  <c r="I6" i="2"/>
  <c r="I46" i="2" l="1"/>
  <c r="F40" i="2"/>
  <c r="F29" i="2" l="1"/>
  <c r="I29" i="2" s="1"/>
  <c r="I40" i="2"/>
  <c r="G14" i="1" l="1"/>
  <c r="J14" i="1" s="1"/>
  <c r="G16" i="1" l="1"/>
  <c r="J16" i="1" s="1"/>
  <c r="G11" i="1"/>
  <c r="J11" i="1" s="1"/>
  <c r="G13" i="1" l="1"/>
  <c r="J13" i="1" s="1"/>
  <c r="G17" i="1" l="1"/>
  <c r="G26" i="1" l="1"/>
  <c r="J17" i="1"/>
  <c r="D525" i="3" l="1"/>
  <c r="H525" i="3" s="1"/>
  <c r="D522" i="3" l="1"/>
  <c r="D521" i="3" s="1"/>
  <c r="D495" i="3" s="1"/>
  <c r="H521" i="3" l="1"/>
  <c r="D494" i="3"/>
  <c r="D37" i="3"/>
  <c r="H37" i="3" s="1"/>
  <c r="H495" i="3"/>
  <c r="D36" i="3" l="1"/>
  <c r="D8" i="3" s="1"/>
  <c r="H8" i="3" s="1"/>
  <c r="E388" i="3"/>
  <c r="E387" i="3" s="1"/>
  <c r="E369" i="3" s="1"/>
  <c r="H36" i="3" l="1"/>
  <c r="E37" i="3"/>
  <c r="E36" i="3" s="1"/>
  <c r="E8" i="3" s="1"/>
  <c r="E368" i="3"/>
</calcChain>
</file>

<file path=xl/sharedStrings.xml><?xml version="1.0" encoding="utf-8"?>
<sst xmlns="http://schemas.openxmlformats.org/spreadsheetml/2006/main" count="720" uniqueCount="334">
  <si>
    <r>
      <rPr>
        <b/>
        <sz val="8.5"/>
        <rFont val="Times New Roman"/>
        <family val="1"/>
      </rPr>
      <t>A.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RASHODA</t>
    </r>
  </si>
  <si>
    <r>
      <rPr>
        <sz val="8.5"/>
        <rFont val="Times New Roman"/>
        <family val="1"/>
      </rPr>
      <t>PRIHODI POSLOVANJA</t>
    </r>
  </si>
  <si>
    <r>
      <rPr>
        <sz val="8.5"/>
        <rFont val="Times New Roman"/>
        <family val="1"/>
      </rPr>
      <t>PRIHODI OD PRODAJE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</si>
  <si>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PRIHODI</t>
    </r>
  </si>
  <si>
    <r>
      <rPr>
        <sz val="8.5"/>
        <rFont val="Times New Roman"/>
        <family val="1"/>
      </rPr>
      <t>RASHODI POSLOVANJA</t>
    </r>
  </si>
  <si>
    <r>
      <rPr>
        <sz val="8.5"/>
        <rFont val="Times New Roman"/>
        <family val="1"/>
      </rPr>
      <t>RASHODI ZA NABAVU NEFINANCIJSKE IMOVINE</t>
    </r>
  </si>
  <si>
    <r>
      <rPr>
        <b/>
        <sz val="8.5"/>
        <rFont val="Times New Roman"/>
        <family val="1"/>
      </rPr>
      <t>UKUPNO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</si>
  <si>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b/>
        <sz val="8.5"/>
        <rFont val="Times New Roman"/>
        <family val="1"/>
      </rPr>
      <t>RAZLIKA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VIŠAK/MANJAK</t>
    </r>
  </si>
  <si>
    <r>
      <rPr>
        <b/>
        <sz val="8.5"/>
        <rFont val="Times New Roman"/>
        <family val="1"/>
      </rPr>
      <t>B.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RAČUNA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FINANCIRANJA</t>
    </r>
  </si>
  <si>
    <r>
      <rPr>
        <sz val="8.5"/>
        <rFont val="Times New Roman"/>
        <family val="1"/>
      </rPr>
      <t>PRIMICI OD FINANCIJSKE IMOVINE I ZADUŽIVANJA</t>
    </r>
  </si>
  <si>
    <r>
      <rPr>
        <sz val="8.5"/>
        <rFont val="Times New Roman"/>
        <family val="1"/>
      </rPr>
      <t>IZDACI ZA FINANCIJSKU IMOVINU I OTPLATE ZAJMOV</t>
    </r>
  </si>
  <si>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</t>
    </r>
  </si>
  <si>
    <r>
      <rPr>
        <b/>
        <sz val="8.5"/>
        <rFont val="Times New Roman"/>
        <family val="1"/>
      </rPr>
      <t>C.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</si>
  <si>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8.5"/>
        <rFont val="Times New Roman"/>
        <family val="1"/>
      </rPr>
      <t>VLASTITI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IZVORI</t>
    </r>
  </si>
  <si>
    <r>
      <rPr>
        <b/>
        <sz val="8.5"/>
        <rFont val="Times New Roman"/>
        <family val="1"/>
      </rPr>
      <t>VIŠAK/MANJAK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+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NETO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FINANCIRANJE+RASPOLOŽIVA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SREDSTVA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PRETHODNIH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GODINA</t>
    </r>
  </si>
  <si>
    <r>
      <rPr>
        <b/>
        <sz val="9"/>
        <rFont val="Times New Roman"/>
        <family val="1"/>
      </rPr>
      <t>6.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</si>
  <si>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</si>
  <si>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poreza</t>
    </r>
  </si>
  <si>
    <r>
      <rPr>
        <sz val="8.5"/>
        <rFont val="Times New Roman"/>
        <family val="1"/>
      </rPr>
      <t>Porez i prirez na dohodak</t>
    </r>
  </si>
  <si>
    <r>
      <rPr>
        <sz val="8.5"/>
        <rFont val="Times New Roman"/>
        <family val="1"/>
      </rPr>
      <t>Porezi na imovinu</t>
    </r>
  </si>
  <si>
    <r>
      <rPr>
        <sz val="8.5"/>
        <rFont val="Times New Roman"/>
        <family val="1"/>
      </rPr>
      <t>Porezi na robu i usluge</t>
    </r>
  </si>
  <si>
    <r>
      <rPr>
        <b/>
        <sz val="8.5"/>
        <rFont val="Times New Roman"/>
        <family val="1"/>
      </rPr>
      <t>Pomoći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iz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inozemstva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(darovnice)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subjekata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unutar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opće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države</t>
    </r>
  </si>
  <si>
    <r>
      <rPr>
        <sz val="8.5"/>
        <rFont val="Times New Roman"/>
        <family val="1"/>
      </rPr>
      <t>Pomoći iz proračuna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</si>
  <si>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</si>
  <si>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financijske imovine</t>
    </r>
  </si>
  <si>
    <r>
      <rPr>
        <sz val="8.5"/>
        <rFont val="Times New Roman"/>
        <family val="1"/>
      </rPr>
      <t>Prihodi od nefinancijske 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</si>
  <si>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administrativnih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pristojbi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posebnim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propisim</t>
    </r>
  </si>
  <si>
    <r>
      <rPr>
        <sz val="8.5"/>
        <rFont val="Times New Roman"/>
        <family val="1"/>
      </rPr>
      <t>Prihodi po posebnim propisima</t>
    </r>
  </si>
  <si>
    <r>
      <rPr>
        <sz val="8.5"/>
        <rFont val="Times New Roman"/>
        <family val="1"/>
      </rPr>
      <t>Komunalni doprinosi i naknade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</si>
  <si>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</si>
  <si>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Prihodi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od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prodaje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</si>
  <si>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Prihodi od prodaje materijalne imov. - prirodnih bogatstava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</si>
  <si>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POSLOVANJA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</si>
  <si>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zaposlene</t>
    </r>
  </si>
  <si>
    <r>
      <rPr>
        <sz val="7.5"/>
        <rFont val="Times New Roman"/>
        <family val="1"/>
      </rPr>
      <t>Plaće (Bruto)</t>
    </r>
  </si>
  <si>
    <r>
      <rPr>
        <sz val="8.5"/>
        <rFont val="Times New Roman"/>
        <family val="1"/>
      </rPr>
      <t>Ostali rashodi za zaposlene</t>
    </r>
  </si>
  <si>
    <r>
      <rPr>
        <b/>
        <sz val="8.5"/>
        <rFont val="Times New Roman"/>
        <family val="1"/>
      </rPr>
      <t>Materijalni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</si>
  <si>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Naknade troškova zaposlenima</t>
    </r>
  </si>
  <si>
    <r>
      <rPr>
        <sz val="8.5"/>
        <rFont val="Times New Roman"/>
        <family val="1"/>
      </rPr>
      <t>Rashodi za materijal i energiju</t>
    </r>
  </si>
  <si>
    <r>
      <rPr>
        <sz val="8.5"/>
        <rFont val="Times New Roman"/>
        <family val="1"/>
      </rPr>
      <t>Rashodi za usluge</t>
    </r>
  </si>
  <si>
    <r>
      <rPr>
        <sz val="7.5"/>
        <rFont val="Times New Roman"/>
        <family val="1"/>
      </rPr>
      <t>Naknade troškova osobama izvan radnog odnosa</t>
    </r>
  </si>
  <si>
    <r>
      <rPr>
        <sz val="8.5"/>
        <rFont val="Times New Roman"/>
        <family val="1"/>
      </rPr>
      <t>Ostali nespomenuti rashodi poslovanja</t>
    </r>
  </si>
  <si>
    <r>
      <rPr>
        <b/>
        <sz val="8.5"/>
        <rFont val="Times New Roman"/>
        <family val="1"/>
      </rPr>
      <t>Financijski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</si>
  <si>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Ostali financijski rashodi</t>
    </r>
  </si>
  <si>
    <r>
      <rPr>
        <b/>
        <sz val="8.5"/>
        <rFont val="Times New Roman"/>
        <family val="1"/>
      </rPr>
      <t>Subvencije</t>
    </r>
  </si>
  <si>
    <r>
      <rPr>
        <sz val="8.5"/>
        <rFont val="Times New Roman"/>
        <family val="1"/>
      </rPr>
      <t>Subvencije trg. društv., poljopr. i obrtnicima izvan javnog sektora</t>
    </r>
  </si>
  <si>
    <r>
      <rPr>
        <b/>
        <sz val="7.5"/>
        <rFont val="Times New Roman"/>
        <family val="1"/>
      </rPr>
      <t>Pomoći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dane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inoz.i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unutar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općeg</t>
    </r>
    <r>
      <rPr>
        <sz val="7.5"/>
        <rFont val="Times New Roman"/>
        <family val="1"/>
      </rPr>
      <t xml:space="preserve"> </t>
    </r>
    <r>
      <rPr>
        <b/>
        <sz val="7.5"/>
        <rFont val="Times New Roman"/>
        <family val="1"/>
      </rPr>
      <t>proračuna</t>
    </r>
  </si>
  <si>
    <r>
      <rPr>
        <sz val="7.5"/>
        <rFont val="Times New Roman"/>
        <family val="1"/>
      </rPr>
      <t>Pomoći unutar općeg proračuna</t>
    </r>
  </si>
  <si>
    <r>
      <rPr>
        <b/>
        <sz val="8.5"/>
        <rFont val="Times New Roman"/>
        <family val="1"/>
      </rPr>
      <t>Naknade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građanima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kućanstvima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temelju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osiguranja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druge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naknade</t>
    </r>
  </si>
  <si>
    <r>
      <rPr>
        <sz val="8.5"/>
        <rFont val="Times New Roman"/>
        <family val="1"/>
      </rPr>
      <t>Ostale naknade građanima i kućanstvima iz proračuna</t>
    </r>
  </si>
  <si>
    <r>
      <rPr>
        <b/>
        <sz val="8.5"/>
        <rFont val="Times New Roman"/>
        <family val="1"/>
      </rPr>
      <t>Ostali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rashodi</t>
    </r>
  </si>
  <si>
    <r>
      <rPr>
        <sz val="8.5"/>
        <rFont val="Times New Roman"/>
        <family val="1"/>
      </rPr>
      <t>Tekuće donacije</t>
    </r>
  </si>
  <si>
    <r>
      <rPr>
        <sz val="8.5"/>
        <rFont val="Times New Roman"/>
        <family val="1"/>
      </rPr>
      <t>Kapitalne donacije</t>
    </r>
  </si>
  <si>
    <r>
      <rPr>
        <sz val="7.5"/>
        <rFont val="Times New Roman"/>
        <family val="1"/>
      </rPr>
      <t>Kazne, penali i naknade štete</t>
    </r>
  </si>
  <si>
    <r>
      <rPr>
        <sz val="8.5"/>
        <rFont val="Times New Roman"/>
        <family val="1"/>
      </rPr>
      <t>Izvanredni rashodi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</si>
  <si>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</si>
  <si>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nabavu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proizvedene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dugotrajne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imovine</t>
    </r>
  </si>
  <si>
    <r>
      <rPr>
        <sz val="8.5"/>
        <rFont val="Times New Roman"/>
        <family val="1"/>
      </rPr>
      <t>Građevinski objekti</t>
    </r>
  </si>
  <si>
    <r>
      <rPr>
        <sz val="8.5"/>
        <rFont val="Times New Roman"/>
        <family val="1"/>
      </rPr>
      <t>Postrojenja i oprema</t>
    </r>
  </si>
  <si>
    <r>
      <rPr>
        <sz val="8.5"/>
        <rFont val="Times New Roman"/>
        <family val="1"/>
      </rPr>
      <t>Nematerijalna proizvedena imovina</t>
    </r>
  </si>
  <si>
    <r>
      <rPr>
        <b/>
        <sz val="8.5"/>
        <rFont val="Times New Roman"/>
        <family val="1"/>
      </rPr>
      <t>Rashodi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za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dodatna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ulaganja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na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nefinancijskoj</t>
    </r>
    <r>
      <rPr>
        <sz val="8.5"/>
        <rFont val="Times New Roman"/>
        <family val="1"/>
      </rPr>
      <t xml:space="preserve"> </t>
    </r>
    <r>
      <rPr>
        <b/>
        <sz val="8.5"/>
        <rFont val="Times New Roman"/>
        <family val="1"/>
      </rPr>
      <t>imovini</t>
    </r>
  </si>
  <si>
    <r>
      <rPr>
        <sz val="8.5"/>
        <rFont val="Times New Roman"/>
        <family val="1"/>
      </rPr>
      <t>Dodatna ulaganja na građevinskim objektima</t>
    </r>
  </si>
  <si>
    <r>
      <rPr>
        <b/>
        <sz val="11"/>
        <rFont val="Times New Roman"/>
        <family val="1"/>
      </rPr>
      <t>II</t>
    </r>
    <r>
      <rPr>
        <sz val="11"/>
        <rFont val="Times New Roman"/>
        <family val="1"/>
      </rPr>
      <t xml:space="preserve">  </t>
    </r>
    <r>
      <rPr>
        <b/>
        <sz val="11"/>
        <rFont val="Times New Roman"/>
        <family val="1"/>
      </rPr>
      <t>POSEBNI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DIO</t>
    </r>
  </si>
  <si>
    <r>
      <rPr>
        <b/>
        <sz val="4.5"/>
        <rFont val="Times New Roman"/>
        <family val="1"/>
      </rPr>
      <t>BROJ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RAČUNA</t>
    </r>
  </si>
  <si>
    <r>
      <rPr>
        <b/>
        <sz val="11"/>
        <rFont val="Times New Roman"/>
        <family val="1"/>
      </rPr>
      <t>VRSTA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RASHODA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</t>
    </r>
    <r>
      <rPr>
        <sz val="11"/>
        <rFont val="Times New Roman"/>
        <family val="1"/>
      </rPr>
      <t xml:space="preserve"> </t>
    </r>
    <r>
      <rPr>
        <b/>
        <sz val="11"/>
        <rFont val="Times New Roman"/>
        <family val="1"/>
      </rPr>
      <t>IZDATKA</t>
    </r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</si>
  <si>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</t>
    </r>
    <r>
      <rPr>
        <b/>
        <sz val="4.5"/>
        <rFont val="Times New Roman"/>
        <family val="1"/>
      </rPr>
      <t>2/1</t>
    </r>
  </si>
  <si>
    <r>
      <rPr>
        <b/>
        <sz val="9.5"/>
        <rFont val="Times New Roman"/>
        <family val="1"/>
      </rPr>
      <t>UKUPNO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IZDACI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</si>
  <si>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VIJEĆE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</si>
  <si>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Predstavničko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tijelo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</si>
  <si>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</si>
  <si>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poslovanja</t>
    </r>
  </si>
  <si>
    <r>
      <rPr>
        <b/>
        <sz val="9.5"/>
        <rFont val="Times New Roman"/>
        <family val="1"/>
      </rPr>
      <t>Materijalni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</si>
  <si>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nespomenuti rashodi poslovanja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</si>
  <si>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A100102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Vijeće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nacionalnih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manjina</t>
    </r>
  </si>
  <si>
    <r>
      <rPr>
        <b/>
        <sz val="9.5"/>
        <rFont val="Times New Roman"/>
        <family val="1"/>
      </rPr>
      <t>Ostali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</si>
  <si>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Tekuće donacije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</si>
  <si>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političkih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stranaka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</si>
  <si>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funkcije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stranaka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</si>
  <si>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01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uslug</t>
    </r>
  </si>
  <si>
    <r>
      <rPr>
        <b/>
        <sz val="9.5"/>
        <rFont val="Times New Roman"/>
        <family val="1"/>
      </rPr>
      <t>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002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OPĆINSKA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</si>
  <si>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Javna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uprava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administracija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</si>
  <si>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zaposlene</t>
    </r>
  </si>
  <si>
    <r>
      <rPr>
        <sz val="9.5"/>
        <rFont val="Times New Roman"/>
        <family val="1"/>
      </rPr>
      <t>Plaće (Bruto)</t>
    </r>
  </si>
  <si>
    <r>
      <rPr>
        <sz val="9.5"/>
        <rFont val="Times New Roman"/>
        <family val="1"/>
      </rPr>
      <t>Ostali rashodi za zaposlene</t>
    </r>
  </si>
  <si>
    <r>
      <rPr>
        <sz val="9.5"/>
        <rFont val="Times New Roman"/>
        <family val="1"/>
      </rPr>
      <t>Doprinosi na plaće</t>
    </r>
  </si>
  <si>
    <r>
      <rPr>
        <sz val="9.5"/>
        <rFont val="Times New Roman"/>
        <family val="1"/>
      </rPr>
      <t>Naknade troškova zaposlenima</t>
    </r>
  </si>
  <si>
    <r>
      <rPr>
        <sz val="9.5"/>
        <rFont val="Times New Roman"/>
        <family val="1"/>
      </rPr>
      <t>Rashodi za materijal i energiju</t>
    </r>
  </si>
  <si>
    <r>
      <rPr>
        <sz val="9.5"/>
        <rFont val="Times New Roman"/>
        <family val="1"/>
      </rPr>
      <t>Rashodi za usluge</t>
    </r>
  </si>
  <si>
    <r>
      <rPr>
        <sz val="9.5"/>
        <rFont val="Times New Roman"/>
        <family val="1"/>
      </rPr>
      <t>Naknade troš.osobama izvan radnog odnosa</t>
    </r>
  </si>
  <si>
    <r>
      <rPr>
        <b/>
        <sz val="9.5"/>
        <rFont val="Times New Roman"/>
        <family val="1"/>
      </rPr>
      <t>Financijski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rashodi</t>
    </r>
  </si>
  <si>
    <r>
      <rPr>
        <sz val="9.5"/>
        <rFont val="Times New Roman"/>
        <family val="1"/>
      </rPr>
      <t>Ostali financ.rashodi - bank.usl.i platni promet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</si>
  <si>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TEKUĆA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PRIČUVA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</si>
  <si>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Izvanredni rashodi - proračunska pričuva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</si>
  <si>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</si>
  <si>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LOKALNA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AKCIJSKA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GRUPA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(LAG)</t>
    </r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</si>
  <si>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RADOVI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</si>
  <si>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UREDSKI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NAMJEŠTAJ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INFORMATIZACIJA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UPRAVE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</si>
  <si>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</si>
  <si>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</si>
  <si>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Postrojenja i oprema</t>
    </r>
  </si>
  <si>
    <r>
      <rPr>
        <sz val="9.5"/>
        <rFont val="Times New Roman"/>
        <family val="1"/>
      </rPr>
      <t>Nematerijalna proizvedena imovina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</si>
  <si>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dodat.na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nefin.imov</t>
    </r>
  </si>
  <si>
    <r>
      <rPr>
        <sz val="9.5"/>
        <rFont val="Times New Roman"/>
        <family val="1"/>
      </rPr>
      <t>Dodatna ulaganja na građevinskim objektima</t>
    </r>
  </si>
  <si>
    <r>
      <rPr>
        <sz val="9.5"/>
        <rFont val="Times New Roman"/>
        <family val="1"/>
      </rPr>
      <t>Građevinski objekti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</si>
  <si>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</si>
  <si>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</si>
  <si>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POVRŠINA</t>
    </r>
  </si>
  <si>
    <r>
      <rPr>
        <sz val="9.5"/>
        <rFont val="Times New Roman"/>
        <family val="1"/>
      </rPr>
      <t>Nematerijalna proizvedena imovina-projekt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</si>
  <si>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sustava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vodoopskrbe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odvodnje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</si>
  <si>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KANALIZACIJE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</si>
  <si>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VODOVODA</t>
    </r>
  </si>
  <si>
    <r>
      <rPr>
        <b/>
        <sz val="9.5"/>
        <rFont val="Times New Roman"/>
        <family val="1"/>
      </rPr>
      <t>Pomoći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inoz.i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unutar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općeg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proračuna</t>
    </r>
  </si>
  <si>
    <r>
      <rPr>
        <sz val="9.5"/>
        <rFont val="Times New Roman"/>
        <family val="1"/>
      </rPr>
      <t>Pomoći unutar općeg proračuna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</si>
  <si>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</si>
  <si>
    <r>
      <rPr>
        <sz val="9.5"/>
        <rFont val="Times New Roman"/>
        <family val="1"/>
      </rPr>
      <t>Rashodi za nabavku proiz.dogot.imovin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</si>
  <si>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P1009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poljoprivrede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</si>
  <si>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POLJSKIH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PUTEVA</t>
    </r>
  </si>
  <si>
    <r>
      <rPr>
        <sz val="9.5"/>
        <rFont val="Times New Roman"/>
        <family val="1"/>
      </rPr>
      <t>Rashodi za usluge - usluge tekućeg i inv.održ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</si>
  <si>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POTICAJNE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MJERE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UNAPREĐENJE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POLJOPR</t>
    </r>
  </si>
  <si>
    <r>
      <rPr>
        <sz val="9.5"/>
        <rFont val="Times New Roman"/>
        <family val="1"/>
      </rPr>
      <t>Subvencije poljoprivrednicim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</si>
  <si>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A100903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ČIŠĆENJE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KANALSKE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MREŽE</t>
    </r>
  </si>
  <si>
    <r>
      <rPr>
        <sz val="9.5"/>
        <rFont val="Times New Roman"/>
        <family val="1"/>
      </rPr>
      <t>Rashodi za usluge – usluge tekućeg i inv. održavanja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</si>
  <si>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Obrazovanje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</si>
  <si>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DJEČJEG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VRTIĆA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</si>
  <si>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09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Obrazovanj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</si>
  <si>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</si>
  <si>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</si>
  <si>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PROGRAMI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OSNOVNIH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</si>
  <si>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A101102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PRIJEVOZA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UČENIKA
</t>
    </r>
    <r>
      <rPr>
        <b/>
        <sz val="9.5"/>
        <rFont val="Times New Roman"/>
        <family val="1"/>
      </rPr>
      <t>SREDNJIH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ŠKOLA</t>
    </r>
  </si>
  <si>
    <r>
      <rPr>
        <b/>
        <sz val="9.5"/>
        <rFont val="Times New Roman"/>
        <family val="1"/>
      </rPr>
      <t>Nak.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kuć.na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temelju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osig.i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dr.nak.</t>
    </r>
  </si>
  <si>
    <r>
      <rPr>
        <sz val="9.5"/>
        <rFont val="Times New Roman"/>
        <family val="1"/>
      </rPr>
      <t>Ostale naknade građanima i kućanstvima 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</si>
  <si>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A101103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SUFINANCIRANJE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KNJIGA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ZA
</t>
    </r>
    <r>
      <rPr>
        <b/>
        <sz val="9.5"/>
        <rFont val="Times New Roman"/>
        <family val="1"/>
      </rPr>
      <t>UČENIKE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O.Š.</t>
    </r>
  </si>
  <si>
    <r>
      <rPr>
        <sz val="9.5"/>
        <rFont val="Times New Roman"/>
        <family val="1"/>
      </rPr>
      <t>Ostale naknade građanima i kućan. iz proračuna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</si>
  <si>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K101101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ŠKOLSKO-SPORTSKE
</t>
    </r>
    <r>
      <rPr>
        <b/>
        <sz val="9.5"/>
        <rFont val="Times New Roman"/>
        <family val="1"/>
      </rPr>
      <t>DVORANE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DRAGALIĆ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</si>
  <si>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P1012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visokog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</si>
  <si>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A101201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STIPENDIRANJE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STUDENATA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</si>
  <si>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P1013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civilnog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društva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</si>
  <si>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:DJELATNOST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KULTURI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</si>
  <si>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08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Rekreacija,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kultura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religija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</si>
  <si>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UDRUGE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PROIZAŠLE
</t>
    </r>
    <r>
      <rPr>
        <b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DOMOVINSKOG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</si>
  <si>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ADAPTACIJA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CRKVE</t>
    </r>
  </si>
  <si>
    <r>
      <rPr>
        <sz val="9.5"/>
        <rFont val="Times New Roman"/>
        <family val="1"/>
      </rPr>
      <t>Kapitalne donacije</t>
    </r>
  </si>
  <si>
    <r>
      <rPr>
        <b/>
        <sz val="9.5"/>
        <rFont val="Times New Roman"/>
        <family val="1"/>
      </rPr>
      <t>Subvencije</t>
    </r>
  </si>
  <si>
    <r>
      <rPr>
        <sz val="9.5"/>
        <rFont val="Times New Roman"/>
        <family val="1"/>
      </rPr>
      <t>Subvencije trg.druš.polj.i obrtnicima izvan javnog sektora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</si>
  <si>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P1014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Razvoj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sporta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</si>
  <si>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POTREBE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SPORTU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</si>
  <si>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K101401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SPORTSKE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OBJEKTE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</si>
  <si>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Organiziranje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provođenje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zaštite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spašavanja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</si>
  <si>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</si>
  <si>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sigurnost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</si>
  <si>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OPREMA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DVD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</si>
  <si>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03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Javni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red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sigurnos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</si>
  <si>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VATROGASNOG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DOMA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</si>
  <si>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imov.</t>
    </r>
  </si>
  <si>
    <r>
      <rPr>
        <sz val="9.5"/>
        <rFont val="Times New Roman"/>
        <family val="1"/>
      </rPr>
      <t>Građevinski objekt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</si>
  <si>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nefinancijske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</si>
  <si>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proizvedene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dugotrajne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imovine</t>
    </r>
  </si>
  <si>
    <r>
      <rPr>
        <sz val="9.5"/>
        <rFont val="Times New Roman"/>
        <family val="1"/>
      </rPr>
      <t>Rashodi za mat. i energ.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</si>
  <si>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P1016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socijalne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skrbi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novčanih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pomoći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</si>
  <si>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POMOĆ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OBITELJIMA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KUĆANSTVIMA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 xml:space="preserve">I
</t>
    </r>
    <r>
      <rPr>
        <b/>
        <sz val="9.5"/>
        <rFont val="Times New Roman"/>
        <family val="1"/>
      </rPr>
      <t>SOCIJALNO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UGROŽENIM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GRAĐANIMA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</si>
  <si>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10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-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Socijalna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zaštita</t>
    </r>
  </si>
  <si>
    <r>
      <rPr>
        <sz val="9.5"/>
        <rFont val="Times New Roman"/>
        <family val="1"/>
      </rPr>
      <t>Ostale naknade građanima i kućan.iz proračuna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</si>
  <si>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POTPORE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NOVOROĐENO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DIJETE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</si>
  <si>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CRVENI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KRIŽ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</si>
  <si>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Dodatne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usluge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zdravstvu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preventiva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</si>
  <si>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K101701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AMBULANTE</t>
    </r>
  </si>
  <si>
    <t>Pomoći proračunskim korisnicima drugih proračuna</t>
  </si>
  <si>
    <t>Doprinosi na plaće</t>
  </si>
  <si>
    <t>Administrativne (upravne) pristojbe</t>
  </si>
  <si>
    <t>Tekuće donacije</t>
  </si>
  <si>
    <t>Ostali rashodi</t>
  </si>
  <si>
    <t>Rashodi poslovanja</t>
  </si>
  <si>
    <r>
      <rPr>
        <b/>
        <sz val="10"/>
        <rFont val="Arial"/>
        <family val="2"/>
      </rPr>
      <t>FUNKCIJSKA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KLASIFIKACIJA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</rPr>
      <t>05</t>
    </r>
    <r>
      <rPr>
        <b/>
        <sz val="10"/>
        <rFont val="Times New Roman"/>
        <family val="1"/>
      </rPr>
      <t xml:space="preserve"> </t>
    </r>
    <r>
      <rPr>
        <b/>
        <sz val="10"/>
        <rFont val="Arial"/>
        <family val="2"/>
        <charset val="238"/>
      </rPr>
      <t>Zaštita okoliša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</si>
  <si>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I ADAPTACIJA </t>
    </r>
    <r>
      <rPr>
        <b/>
        <sz val="9.5"/>
        <rFont val="Times New Roman"/>
        <family val="1"/>
      </rPr>
      <t>MRTVAČNICA</t>
    </r>
  </si>
  <si>
    <t>Glava 02  JEDINSTVENI UPRAVNI ODJEL</t>
  </si>
  <si>
    <t>Glava 01  OPĆINSKO VIJEĆE</t>
  </si>
  <si>
    <t>Materijalna imovina-prirodna bogatstva</t>
  </si>
  <si>
    <t>Rashodi za nabavu neproizvedene dugotrajne imovine</t>
  </si>
  <si>
    <t>Kapitalne pomoći</t>
  </si>
  <si>
    <t>Nematerijalna proizvedena imovina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</si>
  <si>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06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Usluge unapređenja stanovanja i zajednice</t>
    </r>
  </si>
  <si>
    <t>KAPITALNI PROJEKT – K101801 : DOKUMENTI PROSTORNOG UREĐENJA</t>
  </si>
  <si>
    <r>
      <t xml:space="preserve">                                                                                                                 </t>
    </r>
    <r>
      <rPr>
        <b/>
        <sz val="9"/>
        <rFont val="Times New Roman"/>
        <family val="1"/>
      </rPr>
      <t>Članak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2.</t>
    </r>
  </si>
  <si>
    <t>Pomoći unutar općeg proračuna</t>
  </si>
  <si>
    <t>Materijalna imovina - prirodna bogatstva</t>
  </si>
  <si>
    <t>Rashodi za nabavu nefinanc.imovine</t>
  </si>
  <si>
    <t>Postrojenje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</si>
  <si>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101305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JAVNO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INFORMIRANJE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GRAĐANA</t>
    </r>
  </si>
  <si>
    <t>1.</t>
  </si>
  <si>
    <t>2.</t>
  </si>
  <si>
    <t>3.</t>
  </si>
  <si>
    <t>4.</t>
  </si>
  <si>
    <r>
      <rPr>
        <b/>
        <i/>
        <sz val="9.5"/>
        <rFont val="Times New Roman"/>
        <family val="1"/>
        <charset val="238"/>
      </rPr>
      <t>PROGRAM</t>
    </r>
    <r>
      <rPr>
        <i/>
        <sz val="9.5"/>
        <rFont val="Times New Roman"/>
        <family val="1"/>
        <charset val="238"/>
      </rPr>
      <t xml:space="preserve">  </t>
    </r>
    <r>
      <rPr>
        <b/>
        <i/>
        <sz val="9.5"/>
        <rFont val="Times New Roman"/>
        <family val="1"/>
        <charset val="238"/>
      </rPr>
      <t>-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P1018</t>
    </r>
    <r>
      <rPr>
        <i/>
        <sz val="9.5"/>
        <rFont val="Times New Roman"/>
        <family val="1"/>
        <charset val="238"/>
      </rPr>
      <t xml:space="preserve"> </t>
    </r>
    <r>
      <rPr>
        <b/>
        <i/>
        <sz val="9.5"/>
        <rFont val="Times New Roman"/>
        <family val="1"/>
        <charset val="238"/>
      </rPr>
      <t>:</t>
    </r>
    <r>
      <rPr>
        <i/>
        <sz val="9.5"/>
        <rFont val="Times New Roman"/>
        <family val="1"/>
        <charset val="238"/>
      </rPr>
      <t xml:space="preserve"> Prostorno uređenje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</si>
  <si>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A101604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POKLON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PAKETIĆI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DIJECU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</si>
  <si>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P1010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predškolskog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odgoja</t>
    </r>
  </si>
  <si>
    <t>AKTIVNOST – A101002 : BORAVAK DJECE U VRTIĆU</t>
  </si>
  <si>
    <t>OPĆINA DRAGALIĆ</t>
  </si>
  <si>
    <t>Rashodi za materijal i energiju</t>
  </si>
  <si>
    <t>Prihodi od prodaje materijalne imov. - kuće i stanovi</t>
  </si>
  <si>
    <t>Glava 03  KOMUNALNA INFRASTRUKTURA</t>
  </si>
  <si>
    <t>Glava 04 GOSPODARSTVO</t>
  </si>
  <si>
    <t>Glava 05  JAVNE USTANOVE PREDŠKOLSKOG ODGOJA I OBRAZOVANJA</t>
  </si>
  <si>
    <t>Glava 06  PROGRAMSKA DJELATNOST KULTURE</t>
  </si>
  <si>
    <t>Glava 07  PROGRAMSKA DJELATNOST SPORTA</t>
  </si>
  <si>
    <t>Glava 08  VATROGASTVO I CIVILNA ZAŠTITA</t>
  </si>
  <si>
    <t>KAPITALNI PROJEKT – K101503 : DOKUMENTI SUSTAVA CIVILNE ZAŠTITE</t>
  </si>
  <si>
    <t>Glava 09  PROGRAMSKA DJELATNOST SOCIJALNE SKRBI</t>
  </si>
  <si>
    <t>Glava 10  JAVNE POTREBE I USLUGE U ZDRAVSTVU</t>
  </si>
  <si>
    <t>Glava 11  UNAPREĐENJE STANOVANJA I ZAJEDNICE</t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</si>
  <si>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P1007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Zaštita okoliša</t>
    </r>
  </si>
  <si>
    <t>Nematerijalna proizvedena imovina - projekti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</si>
  <si>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 IZGRADNJA JAVNE POVRŠINE (TRG)</t>
    </r>
  </si>
  <si>
    <t>Postorjenje i oprema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</si>
  <si>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SUFINANCIRANJE KOMUNALNOG REDARA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</si>
  <si>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P1011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osnovnošk.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srednješkolskog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obrazovanja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</si>
  <si>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ADMINISTR.,TEHNIČKO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STRUČNO OSOBLJE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</si>
  <si>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ZGRADA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RED.KORIŠTENJE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</si>
  <si>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P1005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  <charset val="238"/>
      </rPr>
      <t>Građenje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objekata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komunalne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infrastrukture</t>
    </r>
  </si>
  <si>
    <t>Kazne , penali i naknade šteta</t>
  </si>
  <si>
    <r>
      <rPr>
        <b/>
        <sz val="12.5"/>
        <rFont val="Times New Roman"/>
        <family val="1"/>
      </rPr>
      <t>OPĆINA</t>
    </r>
    <r>
      <rPr>
        <sz val="12.5"/>
        <rFont val="Times New Roman"/>
        <family val="1"/>
      </rPr>
      <t xml:space="preserve"> </t>
    </r>
    <r>
      <rPr>
        <b/>
        <sz val="12.5"/>
        <rFont val="Times New Roman"/>
        <family val="1"/>
      </rPr>
      <t>DRAGALIĆ; OIB:19465604393</t>
    </r>
  </si>
  <si>
    <t>Rashodi za dodatna ulag.na nefin.imov</t>
  </si>
  <si>
    <t>Dodatna ulaganja na postrojenju i opremi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</si>
  <si>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b/>
        <sz val="9.5"/>
        <rFont val="Times New Roman"/>
        <family val="1"/>
      </rPr>
      <t xml:space="preserve"> - Zdravstvo </t>
    </r>
  </si>
  <si>
    <t>Rashodi za usluge</t>
  </si>
  <si>
    <r>
      <rPr>
        <b/>
        <sz val="9.5"/>
        <rFont val="Arial"/>
        <family val="2"/>
      </rPr>
      <t>FUNKCIJSKA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b/>
        <sz val="9.5"/>
        <rFont val="Times New Roman"/>
        <family val="1"/>
      </rPr>
      <t xml:space="preserve"> - Ekonomski poslovi 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</si>
  <si>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K100501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IZGRADNJA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</si>
  <si>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A101001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NOVA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GRADIŠKA-PROGRAM PREDŠKOLSKOG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OBRAZOVANJA-PREDŠKOLA</t>
    </r>
  </si>
  <si>
    <t>Pomoći dane u inoz.i unutar općeg proračuna</t>
  </si>
  <si>
    <t>AKTIVNOST – A100904 : PROVEDBA JAVNIH NATJEČAJA ZA PRODAJU I ZAKUP DRŽAVNOG POLJOPRIVREDNOG ZEMLJIŠTA</t>
  </si>
  <si>
    <r>
      <t>Rashodi za usluge - usluge tekućeg i inv.održ</t>
    </r>
    <r>
      <rPr>
        <sz val="9.5"/>
        <rFont val="Times New Roman"/>
        <family val="1"/>
        <charset val="238"/>
      </rPr>
      <t xml:space="preserve"> - nadzor građenja</t>
    </r>
  </si>
  <si>
    <t>Izvor 9.1. Prijenos sredstava iz prethodnih godina</t>
  </si>
  <si>
    <r>
      <rPr>
        <b/>
        <sz val="8"/>
        <rFont val="Times New Roman"/>
        <family val="1"/>
      </rPr>
      <t>REPUBLIKA</t>
    </r>
    <r>
      <rPr>
        <sz val="8"/>
        <rFont val="Times New Roman"/>
        <family val="1"/>
      </rPr>
      <t xml:space="preserve">  </t>
    </r>
    <r>
      <rPr>
        <b/>
        <sz val="8"/>
        <rFont val="Times New Roman"/>
        <family val="1"/>
      </rPr>
      <t>HRVATSKA</t>
    </r>
  </si>
  <si>
    <t>BRODSKO POSAVSKA ŽUPANIJA</t>
  </si>
  <si>
    <r>
      <rPr>
        <b/>
        <sz val="8"/>
        <rFont val="Times New Roman"/>
        <family val="1"/>
      </rPr>
      <t>PREDSJEDNICA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OPĆINSKOG</t>
    </r>
    <r>
      <rPr>
        <sz val="8"/>
        <rFont val="Times New Roman"/>
        <family val="1"/>
      </rPr>
      <t xml:space="preserve"> </t>
    </r>
    <r>
      <rPr>
        <b/>
        <sz val="8"/>
        <rFont val="Times New Roman"/>
        <family val="1"/>
      </rPr>
      <t>VIJEĆA</t>
    </r>
  </si>
  <si>
    <r>
      <rPr>
        <b/>
        <i/>
        <sz val="9.5"/>
        <rFont val="Times New Roman"/>
        <family val="1"/>
      </rPr>
      <t>PROGRAM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-</t>
    </r>
    <r>
      <rPr>
        <sz val="9.5"/>
        <rFont val="Times New Roman"/>
        <family val="1"/>
      </rPr>
      <t xml:space="preserve">  </t>
    </r>
    <r>
      <rPr>
        <b/>
        <i/>
        <sz val="9.5"/>
        <rFont val="Times New Roman"/>
        <family val="1"/>
      </rPr>
      <t>P1001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Donošenje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akata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mjera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iz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djelokr.</t>
    </r>
    <r>
      <rPr>
        <sz val="9.5"/>
        <rFont val="Times New Roman"/>
        <family val="1"/>
      </rPr>
      <t>P</t>
    </r>
    <r>
      <rPr>
        <b/>
        <i/>
        <sz val="9.5"/>
        <rFont val="Times New Roman"/>
        <family val="1"/>
      </rPr>
      <t>redst.tijela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i mjesne</t>
    </r>
    <r>
      <rPr>
        <sz val="9.5"/>
        <rFont val="Times New Roman"/>
        <family val="1"/>
      </rPr>
      <t xml:space="preserve"> </t>
    </r>
    <r>
      <rPr>
        <b/>
        <i/>
        <sz val="9.5"/>
        <rFont val="Times New Roman"/>
        <family val="1"/>
      </rPr>
      <t>samoupr.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</si>
  <si>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A101502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CIVILNA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ZAŠTITA</t>
    </r>
  </si>
  <si>
    <t>Naknade troškova zaposlenima</t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</si>
  <si>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DODATNA ULAGANJA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DRUŠTVENI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DOM DRAGALIĆ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</si>
  <si>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04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Ekonomski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poslovI</t>
    </r>
  </si>
  <si>
    <t>KAPITALNI PROJEKT – K100503 : IZGRADNJA GARAŽE I OSTAVA</t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</si>
  <si>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nefinanc.imovin</t>
    </r>
    <r>
      <rPr>
        <sz val="10"/>
        <color rgb="FF000000"/>
        <rFont val="Times New Roman"/>
        <charset val="204"/>
      </rPr>
      <t>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</si>
  <si>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 imovine</t>
    </r>
  </si>
  <si>
    <r>
      <rPr>
        <b/>
        <sz val="9.5"/>
        <rFont val="Times New Roman"/>
        <family val="1"/>
      </rPr>
      <t>Rashodi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nabavu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proizved.dug.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imov</t>
    </r>
    <r>
      <rPr>
        <sz val="10"/>
        <color rgb="FF000000"/>
        <rFont val="Times New Roman"/>
        <charset val="204"/>
      </rPr>
      <t>ine</t>
    </r>
  </si>
  <si>
    <r>
      <rPr>
        <b/>
        <sz val="9.5"/>
        <rFont val="Arial"/>
        <family val="2"/>
      </rPr>
      <t>FUNKCIJSKA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KLASIFIKACIJA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07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Zdravstvo</t>
    </r>
  </si>
  <si>
    <t>Kazne, upravne mjere i ostali prihodi</t>
  </si>
  <si>
    <t>Ostali prihodi  - kazne</t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</si>
  <si>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4</t>
    </r>
    <r>
      <rPr>
        <b/>
        <sz val="5"/>
        <rFont val="Times New Roman"/>
        <family val="1"/>
      </rPr>
      <t>/1</t>
    </r>
  </si>
  <si>
    <r>
      <rPr>
        <b/>
        <sz val="5"/>
        <rFont val="Times New Roman"/>
        <family val="1"/>
      </rPr>
      <t>Indeks</t>
    </r>
    <r>
      <rPr>
        <sz val="5"/>
        <rFont val="Times New Roman"/>
        <family val="1"/>
      </rPr>
      <t xml:space="preserve"> 4</t>
    </r>
    <r>
      <rPr>
        <b/>
        <sz val="5"/>
        <rFont val="Times New Roman"/>
        <family val="1"/>
      </rPr>
      <t>/3</t>
    </r>
  </si>
  <si>
    <t>I.  OPĆI DIO</t>
  </si>
  <si>
    <r>
      <rPr>
        <b/>
        <sz val="9"/>
        <rFont val="Times New Roman"/>
        <family val="1"/>
      </rPr>
      <t>A.</t>
    </r>
    <r>
      <rPr>
        <sz val="9"/>
        <rFont val="Times New Roman"/>
        <family val="1"/>
      </rPr>
      <t xml:space="preserve">   </t>
    </r>
    <r>
      <rPr>
        <b/>
        <sz val="9"/>
        <rFont val="Times New Roman"/>
        <family val="1"/>
      </rPr>
      <t>RAČUN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PRIHODA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I</t>
    </r>
    <r>
      <rPr>
        <sz val="9"/>
        <rFont val="Times New Roman"/>
        <family val="1"/>
      </rPr>
      <t xml:space="preserve"> </t>
    </r>
    <r>
      <rPr>
        <b/>
        <sz val="9"/>
        <rFont val="Times New Roman"/>
        <family val="1"/>
      </rPr>
      <t>RASHODA</t>
    </r>
  </si>
  <si>
    <r>
      <rPr>
        <b/>
        <sz val="9.5"/>
        <rFont val="Times New Roman"/>
        <family val="1"/>
      </rPr>
      <t>KAPITALNI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K100302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SANACIJA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RATOM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RAZRUŠENIH DOMOVA
DOMOVA</t>
    </r>
  </si>
  <si>
    <t>5.</t>
  </si>
  <si>
    <t>6.</t>
  </si>
  <si>
    <r>
      <rPr>
        <b/>
        <sz val="4.5"/>
        <rFont val="Times New Roman"/>
        <family val="1"/>
      </rPr>
      <t>Indeks</t>
    </r>
    <r>
      <rPr>
        <sz val="4.5"/>
        <rFont val="Times New Roman"/>
        <family val="1"/>
      </rPr>
      <t xml:space="preserve"> 4</t>
    </r>
    <r>
      <rPr>
        <b/>
        <sz val="4.5"/>
        <rFont val="Times New Roman"/>
        <family val="1"/>
      </rPr>
      <t>/3</t>
    </r>
  </si>
  <si>
    <t>Članak 1.</t>
  </si>
  <si>
    <t>Članak 3.</t>
  </si>
  <si>
    <t>Članak 4.</t>
  </si>
  <si>
    <t>Raspodjela prihoda i stavljanje sredstava na raspolaganje vršena je u pravilu ravnomjerno tijekom godine na sve korisnike sredstava i to prema dinamici ostvarivanja prihoda odnosno prema rokovima dospijeća plaćanja obveza za koje su sredstva bila osigurana u Proračunu.</t>
  </si>
  <si>
    <t xml:space="preserve"> </t>
  </si>
  <si>
    <t>OPĆINSKO VIJEĆE</t>
  </si>
  <si>
    <t xml:space="preserve">IZVRŠENJE  2023. </t>
  </si>
  <si>
    <t>Proračun Općine Dragalić za 2024. godinu izvršen je kako slijedi:</t>
  </si>
  <si>
    <t>Prihodi i rashodi te primici i izdaci po ekonomskoj klasifikaciji utvrđuje se u Računu prihoda i rashoda i Računu financiranja za 2024. godinu kako slijedi:</t>
  </si>
  <si>
    <t xml:space="preserve">IZVRŠENJE PRORAČUNA OPĆINE DRAGALIĆ ZA 2024. </t>
  </si>
  <si>
    <t>Izvorni Plan za  2024.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</si>
  <si>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</si>
  <si>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1.1.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OPĆI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PRIMICI</t>
    </r>
  </si>
  <si>
    <t>Izvor 3.3. Prihod od prodaje nefinancijske imovine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</si>
  <si>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5.4. DRŽAVNI PRORAČUN - Fiskalno izravnanje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</si>
  <si>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5.1. TEKUĆE POMOĆI HZZ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</si>
  <si>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b/>
        <sz val="9.5"/>
        <rFont val="Times New Roman"/>
        <family val="1"/>
      </rPr>
      <t xml:space="preserve"> DRŽAVNI PRORAČUN - </t>
    </r>
    <r>
      <rPr>
        <b/>
        <sz val="9.5"/>
        <rFont val="Arial"/>
        <family val="2"/>
      </rPr>
      <t>Kapitalne pomoći</t>
    </r>
  </si>
  <si>
    <t>Izvor 4.1. PRIHODI ZA OPĆE NAMJENE - Šumski doprinos</t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</si>
  <si>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A100402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ČISTOĆE JAVNIH POVRŠINA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</si>
  <si>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A100403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GRAĐEVINA, UREĐAJA I PREDMETA JAVNE NAMJENE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</si>
  <si>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NERAZVRSTANIH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CESTA</t>
    </r>
  </si>
  <si>
    <r>
      <rPr>
        <b/>
        <sz val="9.5"/>
        <rFont val="Times New Roman"/>
        <family val="1"/>
      </rPr>
      <t>AKTIVNOST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A100405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 xml:space="preserve"> ODRŽAVANJE JAVNE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RASVJETE</t>
    </r>
  </si>
  <si>
    <t>Izvor 4.2. PRIHODI ZA POSEBNE NAMJENE - komunalni doprinos</t>
  </si>
  <si>
    <r>
      <rPr>
        <b/>
        <sz val="9.5"/>
        <rFont val="Times New Roman"/>
        <family val="1"/>
      </rPr>
      <t>TEKUĆI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</t>
    </r>
    <r>
      <rPr>
        <sz val="9.5"/>
        <rFont val="Times New Roman"/>
        <family val="1"/>
      </rPr>
      <t xml:space="preserve"> A</t>
    </r>
    <r>
      <rPr>
        <b/>
        <sz val="9.5"/>
        <rFont val="Times New Roman"/>
        <family val="1"/>
      </rPr>
      <t>100406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ODRŽAVANJE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GROBLJA</t>
    </r>
  </si>
  <si>
    <t>AKTIVNOST - A100407: DEZINSKECIJA I DERATIZACIJA</t>
  </si>
  <si>
    <t>AKTIVNOST – A100408 : SKUPLJANJE NAPUŠTENIH I IZGUBLJENIH ŽIVOTINJA I NJIHOVO ZBRINJAVANJE</t>
  </si>
  <si>
    <t>AKTIVNOST – A100409 : ODRŽAVANJE JAVNE ODVODNJE OBORINSKIH VODA</t>
  </si>
  <si>
    <t>Izvor 4.9. PRIHODI ZA OPĆE NAMJENE - Vodni doprinos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</si>
  <si>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b/>
        <sz val="9.5"/>
        <rFont val="Times New Roman"/>
        <family val="1"/>
      </rPr>
      <t xml:space="preserve"> - DRŽAVNI PRORAČUN-</t>
    </r>
    <r>
      <rPr>
        <b/>
        <sz val="9.5"/>
        <rFont val="Arial"/>
        <family val="2"/>
      </rPr>
      <t xml:space="preserve">kapitalne pomoći </t>
    </r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</si>
  <si>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4.2. PRIHODI ZA POSEBNE NAMJENE Komunalni doprinos</t>
    </r>
  </si>
  <si>
    <t>Izvor 4.3. PRIHODI ZA POSEBNE NAMJENE - Prihodi od legalizacije</t>
  </si>
  <si>
    <t>Dodatna ulaganja na građevinskim objektima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</si>
  <si>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 xml:space="preserve">PRORAČUN - Kapitalne pomoći </t>
    </r>
  </si>
  <si>
    <t>Izvor 4.2. PRIHODI ZA POSEBNE NAMJENE - Komunalni doprinos</t>
  </si>
  <si>
    <t>Izvor 3.5. Ostali prihodi - kazne</t>
  </si>
  <si>
    <t>Izvor 3.4. Administrativne pristojbe</t>
  </si>
  <si>
    <r>
      <rPr>
        <b/>
        <sz val="9.5"/>
        <rFont val="Arial"/>
        <family val="2"/>
      </rPr>
      <t>Izvor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</si>
  <si>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t>Izvor 5.7. Pomoći iz gradskih proračuna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</si>
  <si>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5.2.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DRŽAVNI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PRORAČUN - kapitalne pomoći</t>
    </r>
  </si>
  <si>
    <t>Izvor 5.8. Pomoći iz općinskih proračuna</t>
  </si>
  <si>
    <t>TEKUĆI PROJEKT – T100701: NABAVKE KOMUNALNE OPREME I UREĐAJA</t>
  </si>
  <si>
    <r>
      <t xml:space="preserve">Rashodi za usluge - ostale intelektualne usluge </t>
    </r>
    <r>
      <rPr>
        <sz val="9.5"/>
        <rFont val="Times New Roman"/>
        <family val="1"/>
        <charset val="238"/>
      </rPr>
      <t>- predstava</t>
    </r>
  </si>
  <si>
    <r>
      <rPr>
        <b/>
        <sz val="9.5"/>
        <rFont val="Arial"/>
        <family val="2"/>
      </rPr>
      <t>Izvor 4.5.</t>
    </r>
    <r>
      <rPr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PRIHOD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 poljoprivrednog</t>
    </r>
    <r>
      <rPr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</si>
  <si>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r>
      <rPr>
        <b/>
        <sz val="9.5"/>
        <rFont val="Arial"/>
        <family val="2"/>
      </rPr>
      <t>Izvor 4.5.</t>
    </r>
    <r>
      <rPr>
        <b/>
        <sz val="9.5"/>
        <rFont val="Times New Roman"/>
        <family val="1"/>
      </rPr>
      <t xml:space="preserve"> 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Zakup poljoprivrednog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zemljišta</t>
    </r>
  </si>
  <si>
    <t>Izvor 4.7. PRIHOD ZA POSEBNE NAMJENE - Koncesija poljoprivrednog zemljišta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</si>
  <si>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4.8.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PRIHOD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ZA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POSEBNE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NAMJENE</t>
    </r>
    <r>
      <rPr>
        <b/>
        <sz val="9.5"/>
        <rFont val="Times New Roman"/>
        <family val="1"/>
      </rPr>
      <t xml:space="preserve"> </t>
    </r>
    <r>
      <rPr>
        <b/>
        <sz val="9.5"/>
        <rFont val="Arial"/>
        <family val="2"/>
      </rPr>
      <t>–</t>
    </r>
    <r>
      <rPr>
        <b/>
        <sz val="9.5"/>
        <rFont val="Times New Roman"/>
        <family val="1"/>
      </rPr>
      <t xml:space="preserve"> Naknada od prenamjene polj.zemljišta</t>
    </r>
  </si>
  <si>
    <r>
      <t xml:space="preserve">Izvor  3.2. </t>
    </r>
    <r>
      <rPr>
        <b/>
        <sz val="9.5"/>
        <rFont val="Times New Roman"/>
        <family val="1"/>
      </rPr>
      <t xml:space="preserve"> </t>
    </r>
    <r>
      <rPr>
        <b/>
        <sz val="9.5"/>
        <rFont val="Times New Roman"/>
        <family val="1"/>
        <charset val="238"/>
      </rPr>
      <t>Zakup poljop. Zemljišta - Prijenos sredstava iz prethodnih god.</t>
    </r>
  </si>
  <si>
    <t>Izvor 5.6. Državni proračun -  SDUDM</t>
  </si>
  <si>
    <t xml:space="preserve">Izvor 3.3. Prihod od prodaje nefinancijske imovine </t>
  </si>
  <si>
    <t>Tekući Plan za 2024.</t>
  </si>
  <si>
    <t>Izvršenje za  2024.</t>
  </si>
  <si>
    <t xml:space="preserve">Izvršenje za  2023.  </t>
  </si>
  <si>
    <t>TEKUĆI PLAN ZA 2024.</t>
  </si>
  <si>
    <t xml:space="preserve"> TEKUĆI PLAN ZA 2024.</t>
  </si>
  <si>
    <t>IZVRŠENJE 2024.</t>
  </si>
  <si>
    <r>
      <rPr>
        <b/>
        <sz val="9.5"/>
        <rFont val="Times New Roman"/>
        <family val="1"/>
      </rPr>
      <t>KAPITALNI PROJEKT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–KA100304</t>
    </r>
    <r>
      <rPr>
        <sz val="9.5"/>
        <rFont val="Times New Roman"/>
        <family val="1"/>
      </rPr>
      <t xml:space="preserve"> </t>
    </r>
    <r>
      <rPr>
        <b/>
        <sz val="9.5"/>
        <rFont val="Times New Roman"/>
        <family val="1"/>
      </rPr>
      <t>:</t>
    </r>
    <r>
      <rPr>
        <sz val="9.5"/>
        <rFont val="Times New Roman"/>
        <family val="1"/>
      </rPr>
      <t xml:space="preserve">  </t>
    </r>
    <r>
      <rPr>
        <b/>
        <sz val="9.5"/>
        <rFont val="Times New Roman"/>
        <family val="1"/>
      </rPr>
      <t>KAPITALNE POMOĆI - DRŽAVNOM ARHIVU SB</t>
    </r>
  </si>
  <si>
    <t>Rashodi za usluge - usluge tekućeg i inv.održ - nadzor građenja</t>
  </si>
  <si>
    <t>IZVORNI PLAN ZA 2024.</t>
  </si>
  <si>
    <t>Izvor 5.3. Županijski proračun</t>
  </si>
  <si>
    <r>
      <rPr>
        <b/>
        <sz val="9.5"/>
        <rFont val="Arial"/>
        <family val="2"/>
      </rPr>
      <t>Izvor</t>
    </r>
    <r>
      <rPr>
        <b/>
        <sz val="9.5"/>
        <rFont val="Times New Roman"/>
        <family val="1"/>
      </rPr>
      <t xml:space="preserve"> 4.4. PRIHODI ZA POSEBNE NAMJENE Komunalna naknada</t>
    </r>
  </si>
  <si>
    <r>
      <rPr>
        <sz val="8.5"/>
        <rFont val="Times New Roman"/>
        <family val="1"/>
      </rPr>
      <t>Pomoći od ostalih subj. unutar opće države</t>
    </r>
    <r>
      <rPr>
        <sz val="8.5"/>
        <rFont val="Times New Roman"/>
        <family val="1"/>
        <charset val="238"/>
      </rPr>
      <t xml:space="preserve"> - HZZ</t>
    </r>
  </si>
  <si>
    <r>
      <t>Izvor 3.1. VLASTITI PRIHODI -iznajmljivanje i zakupa objekata i opreme, služnost</t>
    </r>
    <r>
      <rPr>
        <b/>
        <sz val="9.5"/>
        <rFont val="Times New Roman"/>
        <family val="1"/>
      </rPr>
      <t>..</t>
    </r>
  </si>
  <si>
    <t>IZVJEŠTAJ O IZVRŠENJU PRORAČUNA OPĆINE DRAGALIĆ ZA 2024. GODINU</t>
  </si>
  <si>
    <t xml:space="preserve">Članak 5. </t>
  </si>
  <si>
    <t xml:space="preserve">Ovaj izvještaj o izvršenju Proračuna za razdoblje od siječnja do prosinca 2024. godine stupa na snagu danom objave u „Službenom glasniku“.  </t>
  </si>
  <si>
    <r>
      <rPr>
        <b/>
        <sz val="9"/>
        <rFont val="Arial"/>
        <family val="2"/>
      </rPr>
      <t>KLASA:</t>
    </r>
    <r>
      <rPr>
        <b/>
        <sz val="9"/>
        <rFont val="Times New Roman"/>
        <family val="1"/>
      </rPr>
      <t xml:space="preserve"> </t>
    </r>
    <r>
      <rPr>
        <b/>
        <sz val="9"/>
        <rFont val="Times New Roman"/>
        <family val="2"/>
        <charset val="238"/>
      </rPr>
      <t>400-01/25-01/01</t>
    </r>
  </si>
  <si>
    <r>
      <rPr>
        <b/>
        <sz val="9"/>
        <rFont val="Times New Roman"/>
        <family val="1"/>
      </rPr>
      <t>Izvještaj o korištenju proračunske zalihe</t>
    </r>
    <r>
      <rPr>
        <sz val="9"/>
        <rFont val="Times New Roman"/>
        <family val="1"/>
      </rPr>
      <t xml:space="preserve">
U razdoblju od 01. siječnja do 31. prosinca 2024. godine sredstva proračunske zalihe nisu korištena. </t>
    </r>
  </si>
  <si>
    <r>
      <rPr>
        <b/>
        <sz val="9"/>
        <rFont val="Times New Roman"/>
        <family val="1"/>
      </rPr>
      <t>Izvještaj o zaduživanju na domaćem i stranom tržištu novca i kapitala</t>
    </r>
    <r>
      <rPr>
        <sz val="9"/>
        <rFont val="Times New Roman"/>
        <family val="1"/>
        <charset val="238"/>
      </rPr>
      <t xml:space="preserve">
U razdoblju od 01. siječnja do 31. prosinca 2024. godine Općina Dragalić se nije zaduživala na domaćem i stranom tržištu novca i kapitala.</t>
    </r>
  </si>
  <si>
    <r>
      <rPr>
        <b/>
        <sz val="9"/>
        <rFont val="Times New Roman"/>
        <family val="1"/>
      </rPr>
      <t>Izvještaj o danim jamstvima i plaćanjima po protestiranim jamstvima</t>
    </r>
    <r>
      <rPr>
        <sz val="9"/>
        <rFont val="Times New Roman"/>
        <family val="1"/>
        <charset val="238"/>
      </rPr>
      <t xml:space="preserve">
U razdoblju od 01. siječnja do 31. prosinca 2024. godine nisu izdavana nova jamstva, niti je u izvještajnom razdoblju bilo protestiranih jamstava.</t>
    </r>
  </si>
  <si>
    <r>
      <rPr>
        <b/>
        <sz val="9"/>
        <rFont val="Times New Roman"/>
        <family val="1"/>
      </rPr>
      <t>Izvještaj o korištenju sredstava fondova europske unije</t>
    </r>
    <r>
      <rPr>
        <sz val="9"/>
        <rFont val="Times New Roman"/>
        <family val="1"/>
      </rPr>
      <t xml:space="preserve">
U razdoblju od 01. siječnja do 31. prosinca 2024. godine nisu korištena sredstva Fondova Europske unije. </t>
    </r>
  </si>
  <si>
    <r>
      <rPr>
        <b/>
        <sz val="9"/>
        <rFont val="Times New Roman"/>
        <family val="1"/>
      </rPr>
      <t>Izvještaj o danim zajmovima i potraživanjima po danim zajmovima</t>
    </r>
    <r>
      <rPr>
        <sz val="9"/>
        <rFont val="Times New Roman"/>
        <family val="1"/>
      </rPr>
      <t xml:space="preserve">
U razdoblju od 01. siječnja do 31. prosinca 2024. godine nisu davani zajmovi.</t>
    </r>
  </si>
  <si>
    <r>
      <rPr>
        <b/>
        <sz val="9"/>
        <rFont val="Times New Roman"/>
        <family val="1"/>
      </rPr>
      <t>Izvještaj o stanju potraživanja i dospjelih obveza te o stanju potencijalnih obveza po osnovi sudskih sporova</t>
    </r>
    <r>
      <rPr>
        <sz val="9"/>
        <rFont val="Times New Roman"/>
        <family val="1"/>
      </rPr>
      <t xml:space="preserve">
Stanje nedospjelih obveza na kraju izvještajnog razdoblja, odnosno na dan 31.12.2024. godine iznose 21.233,19 eura. </t>
    </r>
  </si>
  <si>
    <t>Stanje nenaplaćenih potraživanja na dan 31.12.2024. iznosi 52.775,42 eura. Od dospjelih potraživanja vrijednosno najznačajnija su nenaplaćena potraživanja za zakup državnog poljoprivrednog zemljišta u iznosu od 26.649,89 eura.</t>
  </si>
  <si>
    <t>Prema podacima Jedinstvenog upravnog odjela, koji vodi evidenciju sudskih sporova u kojima je Općina jedna od stranaka i vrijednosti (potencijalna imovina/obveze Općine) predmeta pojedinog sudskog spora, a za potrebe iskazivanja podatka u izvanbilančnoj evidenciji, Općina na dan 31.12.2024. godine nema evidentiranih sudskih sporova u tijeku.</t>
  </si>
  <si>
    <t>Članak 6.</t>
  </si>
  <si>
    <t>URBROJ: 2178-27-03-25-2</t>
  </si>
  <si>
    <t>Izvor 5.6. Državni proračun - tekuće pomoći</t>
  </si>
  <si>
    <t>Na temelju članka 89. stavak 2. Zakona o proračunu ("Narodne novine", broj 144/21), Pravilnika o polugodišnjem i godišnjem izvještaju o izvršenju proračuna i financijskog plana ("Narodne novine", broj 85/23) i članka 34. stavak 1., podstavak 4. Statuta Općine Dragalić ("Službeni glasnik" broj 3/18, 4/21 i 3/24) OPĆINSKO VIJEĆE OPĆINE DRAGALIĆ na 26. sjednici održanoj  09.04.2025. godine donijelo je</t>
  </si>
  <si>
    <r>
      <rPr>
        <b/>
        <sz val="9"/>
        <rFont val="Arial"/>
        <family val="2"/>
      </rPr>
      <t>Dragalić,</t>
    </r>
    <r>
      <rPr>
        <b/>
        <sz val="9"/>
        <rFont val="Times New Roman"/>
        <family val="1"/>
      </rPr>
      <t xml:space="preserve"> 09.</t>
    </r>
    <r>
      <rPr>
        <b/>
        <sz val="9"/>
        <rFont val="Arial"/>
        <family val="2"/>
      </rPr>
      <t>04.2025.</t>
    </r>
  </si>
  <si>
    <t xml:space="preserve">                                                                                                                                                                                                  Vesna Peterlik,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</si>
</sst>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89" x14ac:knownFonts="1">
    <font>
      <sz val="10"/>
      <color rgb="FF000000"/>
      <name val="Times New Roman"/>
      <charset val="204"/>
    </font>
    <font>
      <b/>
      <sz val="8.5"/>
      <color rgb="FF000000"/>
      <name val="Times New Roman"/>
      <family val="2"/>
    </font>
    <font>
      <sz val="8.5"/>
      <color rgb="FF000000"/>
      <name val="Times New Roman"/>
      <family val="2"/>
    </font>
    <font>
      <sz val="8.5"/>
      <name val="Times New Roman"/>
      <family val="1"/>
      <charset val="238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sz val="7.5"/>
      <name val="Times New Roman"/>
      <family val="1"/>
      <charset val="238"/>
    </font>
    <font>
      <b/>
      <sz val="8.5"/>
      <name val="Times New Roman"/>
      <family val="1"/>
      <charset val="238"/>
    </font>
    <font>
      <b/>
      <sz val="9.5"/>
      <color rgb="FF000000"/>
      <name val="Times New Roman"/>
      <family val="2"/>
    </font>
    <font>
      <sz val="9.5"/>
      <name val="Times New Roman"/>
      <family val="1"/>
      <charset val="238"/>
    </font>
    <font>
      <sz val="9.5"/>
      <color rgb="FF000000"/>
      <name val="Times New Roman"/>
      <family val="2"/>
    </font>
    <font>
      <b/>
      <sz val="9.5"/>
      <name val="Times New Roman"/>
      <family val="1"/>
      <charset val="238"/>
    </font>
    <font>
      <sz val="9"/>
      <name val="Times New Roman"/>
      <family val="1"/>
    </font>
    <font>
      <b/>
      <sz val="9"/>
      <name val="Times New Roman"/>
      <family val="1"/>
    </font>
    <font>
      <sz val="13.5"/>
      <name val="Times New Roman"/>
      <family val="1"/>
    </font>
    <font>
      <b/>
      <sz val="8.5"/>
      <name val="Times New Roman"/>
      <family val="1"/>
    </font>
    <font>
      <sz val="8.5"/>
      <name val="Times New Roman"/>
      <family val="1"/>
    </font>
    <font>
      <b/>
      <sz val="5"/>
      <name val="Times New Roman"/>
      <family val="1"/>
    </font>
    <font>
      <sz val="5"/>
      <name val="Times New Roman"/>
      <family val="1"/>
    </font>
    <font>
      <sz val="12"/>
      <name val="Times New Roman"/>
      <family val="1"/>
    </font>
    <font>
      <b/>
      <sz val="7.5"/>
      <name val="Times New Roman"/>
      <family val="1"/>
    </font>
    <font>
      <sz val="7.5"/>
      <name val="Times New Roman"/>
      <family val="1"/>
    </font>
    <font>
      <b/>
      <sz val="12.5"/>
      <name val="Times New Roman"/>
      <family val="1"/>
    </font>
    <font>
      <sz val="12.5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4.5"/>
      <name val="Times New Roman"/>
      <family val="1"/>
    </font>
    <font>
      <sz val="4.5"/>
      <name val="Times New Roman"/>
      <family val="1"/>
    </font>
    <font>
      <b/>
      <sz val="9.5"/>
      <name val="Times New Roman"/>
      <family val="1"/>
    </font>
    <font>
      <sz val="9.5"/>
      <name val="Times New Roman"/>
      <family val="1"/>
    </font>
    <font>
      <b/>
      <i/>
      <sz val="9.5"/>
      <name val="Times New Roman"/>
      <family val="1"/>
    </font>
    <font>
      <b/>
      <sz val="9.5"/>
      <name val="Arial"/>
      <family val="2"/>
    </font>
    <font>
      <b/>
      <sz val="8"/>
      <name val="Times New Roman"/>
      <family val="1"/>
    </font>
    <font>
      <sz val="7.5"/>
      <color theme="1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sz val="9.5"/>
      <name val="Times New Roman"/>
      <family val="1"/>
      <charset val="238"/>
    </font>
    <font>
      <b/>
      <sz val="9.5"/>
      <name val="Times New Roman"/>
      <family val="1"/>
      <charset val="238"/>
    </font>
    <font>
      <b/>
      <sz val="9.5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sz val="9.5"/>
      <color rgb="FF000000"/>
      <name val="Times New Roman"/>
      <family val="1"/>
      <charset val="238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000000"/>
      <name val="Times New Roman"/>
      <family val="2"/>
    </font>
    <font>
      <i/>
      <sz val="9.5"/>
      <name val="Times New Roman"/>
      <family val="1"/>
      <charset val="238"/>
    </font>
    <font>
      <b/>
      <i/>
      <sz val="9.5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000000"/>
      <name val="Times New Roman"/>
      <family val="1"/>
    </font>
    <font>
      <sz val="10"/>
      <color rgb="FF000000"/>
      <name val="Times New Roman"/>
      <family val="1"/>
      <charset val="238"/>
    </font>
    <font>
      <b/>
      <sz val="9.5"/>
      <name val="Times New Roman"/>
      <family val="2"/>
      <charset val="238"/>
    </font>
    <font>
      <sz val="9.5"/>
      <name val="Times New Roman"/>
      <family val="2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Times New Roman"/>
      <family val="2"/>
    </font>
    <font>
      <sz val="9.5"/>
      <name val="Times New Roman"/>
      <family val="2"/>
      <charset val="204"/>
    </font>
    <font>
      <b/>
      <sz val="9"/>
      <color rgb="FF00000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9.5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8"/>
      <name val="Times New Roman"/>
      <family val="2"/>
      <charset val="238"/>
    </font>
    <font>
      <sz val="10"/>
      <color indexed="8"/>
      <name val="Times New Roman"/>
      <family val="1"/>
      <charset val="204"/>
    </font>
    <font>
      <b/>
      <sz val="9.5"/>
      <name val="Times New Roman"/>
      <family val="2"/>
      <charset val="204"/>
    </font>
    <font>
      <b/>
      <sz val="11"/>
      <color rgb="FF000000"/>
      <name val="Times New Roman"/>
      <family val="2"/>
    </font>
    <font>
      <b/>
      <sz val="8"/>
      <color rgb="FF000000"/>
      <name val="Times New Roman"/>
      <family val="1"/>
      <charset val="238"/>
    </font>
    <font>
      <sz val="10"/>
      <color rgb="FF000000"/>
      <name val="Times New Roman"/>
      <family val="2"/>
    </font>
    <font>
      <b/>
      <sz val="7"/>
      <name val="Times New Roman"/>
      <family val="1"/>
      <charset val="238"/>
    </font>
    <font>
      <b/>
      <sz val="6.5"/>
      <name val="Times New Roman"/>
      <family val="1"/>
      <charset val="238"/>
    </font>
    <font>
      <sz val="7"/>
      <name val="Times New Roman"/>
      <family val="1"/>
      <charset val="238"/>
    </font>
    <font>
      <b/>
      <sz val="13.5"/>
      <name val="Times New Roman"/>
      <family val="1"/>
      <charset val="238"/>
    </font>
    <font>
      <b/>
      <sz val="9.5"/>
      <color rgb="FF000000"/>
      <name val="Arial"/>
      <family val="2"/>
      <charset val="238"/>
    </font>
    <font>
      <sz val="10"/>
      <color rgb="FFFF0000"/>
      <name val="Times New Roman"/>
      <family val="1"/>
    </font>
    <font>
      <b/>
      <sz val="9.5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9"/>
      <name val="Times New Roman"/>
      <family val="2"/>
      <charset val="238"/>
    </font>
    <font>
      <b/>
      <sz val="9"/>
      <name val="Arial"/>
      <family val="2"/>
    </font>
    <font>
      <b/>
      <sz val="12"/>
      <color rgb="FF000000"/>
      <name val="Times New Roman"/>
      <family val="1"/>
      <charset val="238"/>
    </font>
  </fonts>
  <fills count="1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</patternFill>
    </fill>
    <fill>
      <patternFill patternType="solid">
        <fgColor rgb="FF9999FF"/>
      </patternFill>
    </fill>
    <fill>
      <patternFill patternType="solid">
        <fgColor rgb="FF00CCFF"/>
      </patternFill>
    </fill>
    <fill>
      <patternFill patternType="solid">
        <fgColor rgb="FF00FFFF"/>
      </patternFill>
    </fill>
    <fill>
      <patternFill patternType="solid">
        <fgColor rgb="FF00FF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58" fillId="0" borderId="0" applyFont="0" applyFill="0" applyBorder="0" applyAlignment="0" applyProtection="0"/>
    <xf numFmtId="0" fontId="72" fillId="0" borderId="0"/>
  </cellStyleXfs>
  <cellXfs count="623">
    <xf numFmtId="0" fontId="0" fillId="0" borderId="0" xfId="0" applyAlignment="1">
      <alignment horizontal="left" vertical="top"/>
    </xf>
    <xf numFmtId="1" fontId="2" fillId="0" borderId="1" xfId="0" applyNumberFormat="1" applyFont="1" applyBorder="1" applyAlignment="1">
      <alignment horizontal="left" vertical="top" shrinkToFit="1"/>
    </xf>
    <xf numFmtId="4" fontId="2" fillId="0" borderId="1" xfId="0" applyNumberFormat="1" applyFont="1" applyBorder="1" applyAlignment="1">
      <alignment horizontal="right" vertical="top" shrinkToFit="1"/>
    </xf>
    <xf numFmtId="2" fontId="2" fillId="0" borderId="1" xfId="0" applyNumberFormat="1" applyFont="1" applyBorder="1" applyAlignment="1">
      <alignment horizontal="right" vertical="top" shrinkToFit="1"/>
    </xf>
    <xf numFmtId="4" fontId="1" fillId="0" borderId="1" xfId="0" applyNumberFormat="1" applyFont="1" applyBorder="1" applyAlignment="1">
      <alignment horizontal="right" vertical="top" shrinkToFit="1"/>
    </xf>
    <xf numFmtId="1" fontId="1" fillId="0" borderId="1" xfId="0" applyNumberFormat="1" applyFont="1" applyBorder="1" applyAlignment="1">
      <alignment horizontal="left" vertical="top" shrinkToFit="1"/>
    </xf>
    <xf numFmtId="1" fontId="5" fillId="0" borderId="1" xfId="0" applyNumberFormat="1" applyFont="1" applyBorder="1" applyAlignment="1">
      <alignment horizontal="left" vertical="top" shrinkToFit="1"/>
    </xf>
    <xf numFmtId="1" fontId="4" fillId="0" borderId="1" xfId="0" applyNumberFormat="1" applyFont="1" applyBorder="1" applyAlignment="1">
      <alignment horizontal="left" vertical="top" shrinkToFit="1"/>
    </xf>
    <xf numFmtId="1" fontId="8" fillId="3" borderId="1" xfId="0" applyNumberFormat="1" applyFont="1" applyFill="1" applyBorder="1" applyAlignment="1">
      <alignment horizontal="right" vertical="top" shrinkToFit="1"/>
    </xf>
    <xf numFmtId="4" fontId="8" fillId="4" borderId="1" xfId="0" applyNumberFormat="1" applyFont="1" applyFill="1" applyBorder="1" applyAlignment="1">
      <alignment horizontal="right" vertical="top" shrinkToFit="1"/>
    </xf>
    <xf numFmtId="1" fontId="8" fillId="4" borderId="1" xfId="0" applyNumberFormat="1" applyFont="1" applyFill="1" applyBorder="1" applyAlignment="1">
      <alignment horizontal="right" vertical="top" shrinkToFit="1"/>
    </xf>
    <xf numFmtId="4" fontId="8" fillId="6" borderId="1" xfId="0" applyNumberFormat="1" applyFont="1" applyFill="1" applyBorder="1" applyAlignment="1">
      <alignment horizontal="right" vertical="top" shrinkToFit="1"/>
    </xf>
    <xf numFmtId="1" fontId="8" fillId="6" borderId="1" xfId="0" applyNumberFormat="1" applyFont="1" applyFill="1" applyBorder="1" applyAlignment="1">
      <alignment horizontal="right" vertical="top" shrinkToFit="1"/>
    </xf>
    <xf numFmtId="4" fontId="8" fillId="7" borderId="1" xfId="0" applyNumberFormat="1" applyFont="1" applyFill="1" applyBorder="1" applyAlignment="1">
      <alignment horizontal="right" vertical="top" shrinkToFit="1"/>
    </xf>
    <xf numFmtId="1" fontId="8" fillId="7" borderId="1" xfId="0" applyNumberFormat="1" applyFont="1" applyFill="1" applyBorder="1" applyAlignment="1">
      <alignment horizontal="right" vertical="top" shrinkToFit="1"/>
    </xf>
    <xf numFmtId="4" fontId="8" fillId="0" borderId="1" xfId="0" applyNumberFormat="1" applyFont="1" applyBorder="1" applyAlignment="1">
      <alignment horizontal="right" vertical="top" shrinkToFit="1"/>
    </xf>
    <xf numFmtId="1" fontId="10" fillId="0" borderId="1" xfId="0" applyNumberFormat="1" applyFont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center" vertical="top" shrinkToFit="1"/>
    </xf>
    <xf numFmtId="1" fontId="10" fillId="0" borderId="1" xfId="0" applyNumberFormat="1" applyFont="1" applyBorder="1" applyAlignment="1">
      <alignment horizontal="center" vertical="top" shrinkToFit="1"/>
    </xf>
    <xf numFmtId="1" fontId="8" fillId="0" borderId="7" xfId="0" applyNumberFormat="1" applyFont="1" applyBorder="1" applyAlignment="1">
      <alignment horizontal="center" vertical="top" shrinkToFit="1"/>
    </xf>
    <xf numFmtId="4" fontId="8" fillId="0" borderId="7" xfId="0" applyNumberFormat="1" applyFont="1" applyBorder="1" applyAlignment="1">
      <alignment horizontal="right" vertical="top" shrinkToFit="1"/>
    </xf>
    <xf numFmtId="1" fontId="10" fillId="0" borderId="7" xfId="0" applyNumberFormat="1" applyFont="1" applyBorder="1" applyAlignment="1">
      <alignment horizontal="center" vertical="top" shrinkToFit="1"/>
    </xf>
    <xf numFmtId="4" fontId="10" fillId="0" borderId="2" xfId="0" applyNumberFormat="1" applyFont="1" applyBorder="1" applyAlignment="1">
      <alignment horizontal="right" vertical="top" shrinkToFit="1"/>
    </xf>
    <xf numFmtId="4" fontId="10" fillId="0" borderId="8" xfId="0" applyNumberFormat="1" applyFont="1" applyBorder="1" applyAlignment="1">
      <alignment horizontal="right" vertical="top" shrinkToFit="1"/>
    </xf>
    <xf numFmtId="4" fontId="39" fillId="0" borderId="2" xfId="0" applyNumberFormat="1" applyFont="1" applyBorder="1" applyAlignment="1">
      <alignment horizontal="right" vertical="top" shrinkToFit="1"/>
    </xf>
    <xf numFmtId="4" fontId="39" fillId="0" borderId="1" xfId="0" applyNumberFormat="1" applyFont="1" applyBorder="1" applyAlignment="1">
      <alignment horizontal="right" vertical="top" shrinkToFit="1"/>
    </xf>
    <xf numFmtId="1" fontId="10" fillId="8" borderId="1" xfId="0" applyNumberFormat="1" applyFont="1" applyFill="1" applyBorder="1" applyAlignment="1">
      <alignment horizontal="right" vertical="top" shrinkToFit="1"/>
    </xf>
    <xf numFmtId="0" fontId="0" fillId="8" borderId="0" xfId="0" applyFill="1" applyAlignment="1">
      <alignment horizontal="left" vertical="top"/>
    </xf>
    <xf numFmtId="4" fontId="39" fillId="8" borderId="1" xfId="0" applyNumberFormat="1" applyFont="1" applyFill="1" applyBorder="1" applyAlignment="1">
      <alignment horizontal="right" vertical="top" shrinkToFit="1"/>
    </xf>
    <xf numFmtId="1" fontId="1" fillId="8" borderId="1" xfId="0" applyNumberFormat="1" applyFont="1" applyFill="1" applyBorder="1" applyAlignment="1">
      <alignment horizontal="left" vertical="top" shrinkToFit="1"/>
    </xf>
    <xf numFmtId="1" fontId="1" fillId="8" borderId="1" xfId="0" applyNumberFormat="1" applyFont="1" applyFill="1" applyBorder="1" applyAlignment="1">
      <alignment horizontal="right" vertical="top" shrinkToFit="1"/>
    </xf>
    <xf numFmtId="1" fontId="35" fillId="8" borderId="1" xfId="0" applyNumberFormat="1" applyFont="1" applyFill="1" applyBorder="1" applyAlignment="1">
      <alignment horizontal="left" vertical="top" shrinkToFit="1"/>
    </xf>
    <xf numFmtId="4" fontId="35" fillId="8" borderId="1" xfId="0" applyNumberFormat="1" applyFont="1" applyFill="1" applyBorder="1" applyAlignment="1">
      <alignment horizontal="right" vertical="top" shrinkToFit="1"/>
    </xf>
    <xf numFmtId="4" fontId="42" fillId="0" borderId="2" xfId="0" applyNumberFormat="1" applyFont="1" applyBorder="1" applyAlignment="1">
      <alignment horizontal="right" vertical="top" shrinkToFit="1"/>
    </xf>
    <xf numFmtId="2" fontId="8" fillId="8" borderId="2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top" wrapText="1"/>
    </xf>
    <xf numFmtId="4" fontId="8" fillId="7" borderId="2" xfId="0" applyNumberFormat="1" applyFont="1" applyFill="1" applyBorder="1" applyAlignment="1">
      <alignment horizontal="right" vertical="top" shrinkToFit="1"/>
    </xf>
    <xf numFmtId="2" fontId="10" fillId="0" borderId="2" xfId="0" applyNumberFormat="1" applyFont="1" applyBorder="1" applyAlignment="1">
      <alignment horizontal="right" vertical="top" shrinkToFit="1"/>
    </xf>
    <xf numFmtId="0" fontId="46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7" fillId="0" borderId="3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 wrapText="1"/>
    </xf>
    <xf numFmtId="0" fontId="30" fillId="0" borderId="2" xfId="0" applyFont="1" applyBorder="1" applyAlignment="1">
      <alignment horizontal="left" vertical="top" wrapText="1"/>
    </xf>
    <xf numFmtId="0" fontId="0" fillId="8" borderId="2" xfId="0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1" fontId="10" fillId="0" borderId="2" xfId="0" applyNumberFormat="1" applyFont="1" applyBorder="1" applyAlignment="1">
      <alignment horizontal="center" vertical="top" shrinkToFit="1"/>
    </xf>
    <xf numFmtId="0" fontId="46" fillId="0" borderId="2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4" fontId="42" fillId="8" borderId="2" xfId="0" applyNumberFormat="1" applyFont="1" applyFill="1" applyBorder="1" applyAlignment="1">
      <alignment horizontal="right" vertical="top" shrinkToFit="1"/>
    </xf>
    <xf numFmtId="1" fontId="39" fillId="0" borderId="1" xfId="0" applyNumberFormat="1" applyFont="1" applyBorder="1" applyAlignment="1">
      <alignment horizontal="center" vertical="top" shrinkToFit="1"/>
    </xf>
    <xf numFmtId="0" fontId="40" fillId="0" borderId="2" xfId="0" applyFont="1" applyBorder="1" applyAlignment="1">
      <alignment horizontal="left" vertical="top" wrapText="1"/>
    </xf>
    <xf numFmtId="4" fontId="41" fillId="0" borderId="10" xfId="0" applyNumberFormat="1" applyFont="1" applyBorder="1" applyAlignment="1" applyProtection="1">
      <alignment vertical="center"/>
      <protection locked="0"/>
    </xf>
    <xf numFmtId="4" fontId="54" fillId="8" borderId="1" xfId="0" applyNumberFormat="1" applyFont="1" applyFill="1" applyBorder="1" applyAlignment="1">
      <alignment horizontal="right" vertical="top" shrinkToFit="1"/>
    </xf>
    <xf numFmtId="4" fontId="61" fillId="0" borderId="2" xfId="0" applyNumberFormat="1" applyFont="1" applyBorder="1" applyAlignment="1">
      <alignment horizontal="right" vertical="top" shrinkToFit="1"/>
    </xf>
    <xf numFmtId="1" fontId="62" fillId="8" borderId="1" xfId="0" applyNumberFormat="1" applyFont="1" applyFill="1" applyBorder="1" applyAlignment="1">
      <alignment horizontal="right" vertical="top" shrinkToFit="1"/>
    </xf>
    <xf numFmtId="0" fontId="62" fillId="0" borderId="0" xfId="0" applyFont="1" applyAlignment="1">
      <alignment horizontal="left" vertical="top"/>
    </xf>
    <xf numFmtId="4" fontId="61" fillId="8" borderId="1" xfId="0" applyNumberFormat="1" applyFont="1" applyFill="1" applyBorder="1" applyAlignment="1">
      <alignment horizontal="right" vertical="top" shrinkToFit="1"/>
    </xf>
    <xf numFmtId="0" fontId="61" fillId="8" borderId="0" xfId="0" applyFont="1" applyFill="1" applyAlignment="1">
      <alignment horizontal="left" vertical="top"/>
    </xf>
    <xf numFmtId="0" fontId="62" fillId="8" borderId="0" xfId="0" applyFont="1" applyFill="1" applyAlignment="1">
      <alignment horizontal="left" vertical="top"/>
    </xf>
    <xf numFmtId="4" fontId="61" fillId="0" borderId="1" xfId="0" applyNumberFormat="1" applyFont="1" applyBorder="1" applyAlignment="1">
      <alignment horizontal="right" vertical="top" shrinkToFit="1"/>
    </xf>
    <xf numFmtId="1" fontId="61" fillId="8" borderId="1" xfId="0" applyNumberFormat="1" applyFont="1" applyFill="1" applyBorder="1" applyAlignment="1">
      <alignment horizontal="right" vertical="top" shrinkToFit="1"/>
    </xf>
    <xf numFmtId="0" fontId="61" fillId="0" borderId="0" xfId="0" applyFont="1" applyAlignment="1">
      <alignment horizontal="left" vertical="top"/>
    </xf>
    <xf numFmtId="1" fontId="64" fillId="8" borderId="1" xfId="0" applyNumberFormat="1" applyFont="1" applyFill="1" applyBorder="1" applyAlignment="1">
      <alignment horizontal="right" vertical="top" shrinkToFit="1"/>
    </xf>
    <xf numFmtId="4" fontId="48" fillId="0" borderId="10" xfId="0" applyNumberFormat="1" applyFont="1" applyBorder="1" applyAlignment="1" applyProtection="1">
      <alignment vertical="center"/>
      <protection locked="0"/>
    </xf>
    <xf numFmtId="4" fontId="61" fillId="0" borderId="2" xfId="0" applyNumberFormat="1" applyFont="1" applyBorder="1" applyAlignment="1">
      <alignment horizontal="right" vertical="center" shrinkToFit="1"/>
    </xf>
    <xf numFmtId="4" fontId="63" fillId="0" borderId="10" xfId="0" applyNumberFormat="1" applyFont="1" applyBorder="1" applyAlignment="1" applyProtection="1">
      <alignment horizontal="right" vertical="center"/>
      <protection locked="0"/>
    </xf>
    <xf numFmtId="1" fontId="8" fillId="3" borderId="1" xfId="0" applyNumberFormat="1" applyFont="1" applyFill="1" applyBorder="1" applyAlignment="1">
      <alignment horizontal="right" vertical="center" shrinkToFit="1"/>
    </xf>
    <xf numFmtId="4" fontId="61" fillId="0" borderId="2" xfId="0" applyNumberFormat="1" applyFont="1" applyBorder="1" applyAlignment="1">
      <alignment horizontal="right" vertical="center" wrapText="1"/>
    </xf>
    <xf numFmtId="4" fontId="66" fillId="7" borderId="1" xfId="0" applyNumberFormat="1" applyFont="1" applyFill="1" applyBorder="1" applyAlignment="1">
      <alignment horizontal="right" vertical="top" shrinkToFit="1"/>
    </xf>
    <xf numFmtId="4" fontId="66" fillId="0" borderId="1" xfId="0" applyNumberFormat="1" applyFont="1" applyBorder="1" applyAlignment="1">
      <alignment horizontal="right" vertical="top" shrinkToFit="1"/>
    </xf>
    <xf numFmtId="2" fontId="42" fillId="8" borderId="2" xfId="0" applyNumberFormat="1" applyFont="1" applyFill="1" applyBorder="1" applyAlignment="1">
      <alignment horizontal="right" vertical="top" shrinkToFit="1"/>
    </xf>
    <xf numFmtId="43" fontId="61" fillId="0" borderId="2" xfId="1" applyFont="1" applyFill="1" applyBorder="1" applyAlignment="1">
      <alignment horizontal="right" vertical="top" shrinkToFit="1"/>
    </xf>
    <xf numFmtId="1" fontId="8" fillId="0" borderId="1" xfId="0" applyNumberFormat="1" applyFont="1" applyBorder="1" applyAlignment="1">
      <alignment horizontal="center" vertical="center" shrinkToFit="1"/>
    </xf>
    <xf numFmtId="1" fontId="10" fillId="0" borderId="1" xfId="0" applyNumberFormat="1" applyFont="1" applyBorder="1" applyAlignment="1">
      <alignment horizontal="center" vertical="center" shrinkToFit="1"/>
    </xf>
    <xf numFmtId="1" fontId="42" fillId="0" borderId="1" xfId="0" applyNumberFormat="1" applyFont="1" applyBorder="1" applyAlignment="1">
      <alignment horizontal="center" vertical="center" shrinkToFit="1"/>
    </xf>
    <xf numFmtId="4" fontId="66" fillId="8" borderId="1" xfId="0" applyNumberFormat="1" applyFont="1" applyFill="1" applyBorder="1" applyAlignment="1">
      <alignment horizontal="right" vertical="top" shrinkToFit="1"/>
    </xf>
    <xf numFmtId="4" fontId="61" fillId="0" borderId="2" xfId="0" applyNumberFormat="1" applyFont="1" applyBorder="1" applyAlignment="1">
      <alignment horizontal="right" vertical="center"/>
    </xf>
    <xf numFmtId="1" fontId="39" fillId="0" borderId="2" xfId="0" applyNumberFormat="1" applyFont="1" applyBorder="1" applyAlignment="1">
      <alignment horizontal="center" vertical="center" shrinkToFit="1"/>
    </xf>
    <xf numFmtId="1" fontId="8" fillId="0" borderId="7" xfId="0" applyNumberFormat="1" applyFont="1" applyBorder="1" applyAlignment="1">
      <alignment horizontal="center" vertical="center" shrinkToFit="1"/>
    </xf>
    <xf numFmtId="1" fontId="8" fillId="8" borderId="1" xfId="0" applyNumberFormat="1" applyFont="1" applyFill="1" applyBorder="1" applyAlignment="1">
      <alignment horizontal="center" vertical="center" shrinkToFit="1"/>
    </xf>
    <xf numFmtId="1" fontId="39" fillId="8" borderId="1" xfId="0" applyNumberFormat="1" applyFont="1" applyFill="1" applyBorder="1" applyAlignment="1">
      <alignment horizontal="right" vertical="top" shrinkToFit="1"/>
    </xf>
    <xf numFmtId="1" fontId="42" fillId="0" borderId="2" xfId="0" applyNumberFormat="1" applyFont="1" applyBorder="1" applyAlignment="1">
      <alignment horizontal="center" vertical="center" shrinkToFit="1"/>
    </xf>
    <xf numFmtId="1" fontId="42" fillId="8" borderId="1" xfId="0" applyNumberFormat="1" applyFont="1" applyFill="1" applyBorder="1" applyAlignment="1">
      <alignment horizontal="right" vertical="top" shrinkToFit="1"/>
    </xf>
    <xf numFmtId="0" fontId="62" fillId="0" borderId="0" xfId="0" applyFont="1" applyAlignment="1">
      <alignment horizontal="right" vertical="center"/>
    </xf>
    <xf numFmtId="4" fontId="61" fillId="12" borderId="1" xfId="0" applyNumberFormat="1" applyFont="1" applyFill="1" applyBorder="1" applyAlignment="1">
      <alignment horizontal="right" vertical="center" shrinkToFit="1"/>
    </xf>
    <xf numFmtId="4" fontId="61" fillId="8" borderId="1" xfId="0" applyNumberFormat="1" applyFont="1" applyFill="1" applyBorder="1" applyAlignment="1">
      <alignment horizontal="right" vertical="center" shrinkToFit="1"/>
    </xf>
    <xf numFmtId="4" fontId="61" fillId="3" borderId="1" xfId="0" applyNumberFormat="1" applyFont="1" applyFill="1" applyBorder="1" applyAlignment="1">
      <alignment horizontal="right" vertical="center" shrinkToFit="1"/>
    </xf>
    <xf numFmtId="4" fontId="61" fillId="4" borderId="1" xfId="0" applyNumberFormat="1" applyFont="1" applyFill="1" applyBorder="1" applyAlignment="1">
      <alignment horizontal="right" vertical="center" shrinkToFit="1"/>
    </xf>
    <xf numFmtId="4" fontId="61" fillId="6" borderId="1" xfId="0" applyNumberFormat="1" applyFont="1" applyFill="1" applyBorder="1" applyAlignment="1">
      <alignment horizontal="right" vertical="center" shrinkToFit="1"/>
    </xf>
    <xf numFmtId="4" fontId="61" fillId="7" borderId="1" xfId="0" applyNumberFormat="1" applyFont="1" applyFill="1" applyBorder="1" applyAlignment="1">
      <alignment horizontal="right" vertical="center" shrinkToFit="1"/>
    </xf>
    <xf numFmtId="4" fontId="62" fillId="0" borderId="1" xfId="0" applyNumberFormat="1" applyFont="1" applyBorder="1" applyAlignment="1">
      <alignment horizontal="right" vertical="center" shrinkToFit="1"/>
    </xf>
    <xf numFmtId="4" fontId="61" fillId="6" borderId="7" xfId="0" applyNumberFormat="1" applyFont="1" applyFill="1" applyBorder="1" applyAlignment="1">
      <alignment horizontal="right" vertical="center" shrinkToFit="1"/>
    </xf>
    <xf numFmtId="4" fontId="61" fillId="7" borderId="2" xfId="0" applyNumberFormat="1" applyFont="1" applyFill="1" applyBorder="1" applyAlignment="1">
      <alignment horizontal="right" vertical="center" shrinkToFit="1"/>
    </xf>
    <xf numFmtId="4" fontId="61" fillId="0" borderId="1" xfId="0" applyNumberFormat="1" applyFont="1" applyBorder="1" applyAlignment="1">
      <alignment horizontal="right" vertical="center" shrinkToFit="1"/>
    </xf>
    <xf numFmtId="4" fontId="61" fillId="0" borderId="7" xfId="0" applyNumberFormat="1" applyFont="1" applyBorder="1" applyAlignment="1">
      <alignment horizontal="right" vertical="center" shrinkToFit="1"/>
    </xf>
    <xf numFmtId="4" fontId="62" fillId="0" borderId="2" xfId="0" applyNumberFormat="1" applyFont="1" applyBorder="1" applyAlignment="1">
      <alignment horizontal="right" vertical="center" shrinkToFit="1"/>
    </xf>
    <xf numFmtId="2" fontId="62" fillId="0" borderId="1" xfId="0" applyNumberFormat="1" applyFont="1" applyBorder="1" applyAlignment="1">
      <alignment horizontal="right" vertical="center" shrinkToFit="1"/>
    </xf>
    <xf numFmtId="4" fontId="61" fillId="4" borderId="7" xfId="0" applyNumberFormat="1" applyFont="1" applyFill="1" applyBorder="1" applyAlignment="1">
      <alignment horizontal="right" vertical="center" shrinkToFit="1"/>
    </xf>
    <xf numFmtId="4" fontId="62" fillId="8" borderId="1" xfId="0" applyNumberFormat="1" applyFont="1" applyFill="1" applyBorder="1" applyAlignment="1">
      <alignment horizontal="right" vertical="center" shrinkToFit="1"/>
    </xf>
    <xf numFmtId="4" fontId="61" fillId="0" borderId="2" xfId="1" applyNumberFormat="1" applyFont="1" applyFill="1" applyBorder="1" applyAlignment="1">
      <alignment horizontal="right" vertical="center" shrinkToFit="1"/>
    </xf>
    <xf numFmtId="4" fontId="62" fillId="0" borderId="7" xfId="0" applyNumberFormat="1" applyFont="1" applyBorder="1" applyAlignment="1">
      <alignment horizontal="right" vertical="center" shrinkToFit="1"/>
    </xf>
    <xf numFmtId="4" fontId="56" fillId="0" borderId="10" xfId="0" applyNumberFormat="1" applyFont="1" applyBorder="1" applyAlignment="1" applyProtection="1">
      <alignment horizontal="right" vertical="center"/>
      <protection locked="0"/>
    </xf>
    <xf numFmtId="4" fontId="62" fillId="0" borderId="0" xfId="0" applyNumberFormat="1" applyFont="1" applyAlignment="1">
      <alignment horizontal="right" vertical="center" shrinkToFit="1"/>
    </xf>
    <xf numFmtId="4" fontId="39" fillId="11" borderId="2" xfId="0" applyNumberFormat="1" applyFont="1" applyFill="1" applyBorder="1" applyAlignment="1">
      <alignment horizontal="right" vertical="center" shrinkToFit="1"/>
    </xf>
    <xf numFmtId="1" fontId="39" fillId="11" borderId="1" xfId="0" applyNumberFormat="1" applyFont="1" applyFill="1" applyBorder="1" applyAlignment="1">
      <alignment horizontal="right" vertical="center" shrinkToFit="1"/>
    </xf>
    <xf numFmtId="1" fontId="8" fillId="12" borderId="1" xfId="0" applyNumberFormat="1" applyFont="1" applyFill="1" applyBorder="1" applyAlignment="1">
      <alignment horizontal="right" vertical="center" shrinkToFit="1"/>
    </xf>
    <xf numFmtId="1" fontId="62" fillId="8" borderId="1" xfId="0" applyNumberFormat="1" applyFont="1" applyFill="1" applyBorder="1" applyAlignment="1">
      <alignment horizontal="right" vertical="center" shrinkToFit="1"/>
    </xf>
    <xf numFmtId="4" fontId="8" fillId="4" borderId="1" xfId="0" applyNumberFormat="1" applyFont="1" applyFill="1" applyBorder="1" applyAlignment="1">
      <alignment horizontal="right" vertical="center" shrinkToFit="1"/>
    </xf>
    <xf numFmtId="1" fontId="8" fillId="4" borderId="1" xfId="0" applyNumberFormat="1" applyFont="1" applyFill="1" applyBorder="1" applyAlignment="1">
      <alignment horizontal="right" vertical="center" shrinkToFit="1"/>
    </xf>
    <xf numFmtId="4" fontId="8" fillId="4" borderId="7" xfId="0" applyNumberFormat="1" applyFont="1" applyFill="1" applyBorder="1" applyAlignment="1">
      <alignment horizontal="right" vertical="center" shrinkToFit="1"/>
    </xf>
    <xf numFmtId="0" fontId="70" fillId="8" borderId="0" xfId="0" applyFont="1" applyFill="1" applyAlignment="1">
      <alignment horizontal="left" vertical="top"/>
    </xf>
    <xf numFmtId="1" fontId="42" fillId="0" borderId="1" xfId="0" applyNumberFormat="1" applyFont="1" applyBorder="1" applyAlignment="1">
      <alignment horizontal="center" vertical="top" shrinkToFit="1"/>
    </xf>
    <xf numFmtId="1" fontId="10" fillId="0" borderId="0" xfId="0" applyNumberFormat="1" applyFont="1" applyAlignment="1">
      <alignment horizontal="center" vertical="center" shrinkToFit="1"/>
    </xf>
    <xf numFmtId="0" fontId="30" fillId="0" borderId="0" xfId="0" applyFont="1" applyAlignment="1">
      <alignment horizontal="left" vertical="top" wrapText="1"/>
    </xf>
    <xf numFmtId="2" fontId="10" fillId="0" borderId="0" xfId="0" applyNumberFormat="1" applyFont="1" applyAlignment="1">
      <alignment horizontal="right" vertical="top" shrinkToFit="1"/>
    </xf>
    <xf numFmtId="4" fontId="10" fillId="0" borderId="0" xfId="0" applyNumberFormat="1" applyFont="1" applyAlignment="1">
      <alignment horizontal="right" vertical="top" shrinkToFit="1"/>
    </xf>
    <xf numFmtId="4" fontId="39" fillId="0" borderId="8" xfId="0" applyNumberFormat="1" applyFont="1" applyBorder="1" applyAlignment="1">
      <alignment horizontal="right" vertical="top" shrinkToFit="1"/>
    </xf>
    <xf numFmtId="4" fontId="39" fillId="0" borderId="1" xfId="0" applyNumberFormat="1" applyFont="1" applyBorder="1" applyAlignment="1">
      <alignment horizontal="right" vertical="center" shrinkToFit="1"/>
    </xf>
    <xf numFmtId="0" fontId="21" fillId="0" borderId="1" xfId="0" applyFont="1" applyBorder="1" applyAlignment="1">
      <alignment horizontal="center" vertical="center" wrapText="1"/>
    </xf>
    <xf numFmtId="4" fontId="49" fillId="0" borderId="10" xfId="0" applyNumberFormat="1" applyFont="1" applyBorder="1" applyAlignment="1" applyProtection="1">
      <alignment vertical="center"/>
      <protection locked="0"/>
    </xf>
    <xf numFmtId="4" fontId="56" fillId="0" borderId="10" xfId="0" applyNumberFormat="1" applyFont="1" applyBorder="1" applyAlignment="1" applyProtection="1">
      <alignment vertical="center"/>
      <protection locked="0"/>
    </xf>
    <xf numFmtId="4" fontId="62" fillId="0" borderId="2" xfId="0" applyNumberFormat="1" applyFont="1" applyBorder="1" applyAlignment="1">
      <alignment horizontal="right" vertical="top" shrinkToFit="1"/>
    </xf>
    <xf numFmtId="0" fontId="29" fillId="0" borderId="2" xfId="0" applyFont="1" applyBorder="1" applyAlignment="1">
      <alignment horizontal="left" vertical="top" wrapText="1"/>
    </xf>
    <xf numFmtId="4" fontId="38" fillId="0" borderId="10" xfId="0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right" vertical="top"/>
    </xf>
    <xf numFmtId="0" fontId="38" fillId="8" borderId="0" xfId="0" applyFont="1" applyFill="1" applyAlignment="1">
      <alignment horizontal="left" vertical="center" wrapText="1"/>
    </xf>
    <xf numFmtId="1" fontId="8" fillId="8" borderId="1" xfId="0" applyNumberFormat="1" applyFont="1" applyFill="1" applyBorder="1" applyAlignment="1">
      <alignment horizontal="right" vertical="top" shrinkToFit="1"/>
    </xf>
    <xf numFmtId="4" fontId="61" fillId="4" borderId="1" xfId="0" applyNumberFormat="1" applyFont="1" applyFill="1" applyBorder="1" applyAlignment="1">
      <alignment horizontal="right" vertical="top" shrinkToFit="1"/>
    </xf>
    <xf numFmtId="1" fontId="61" fillId="4" borderId="1" xfId="0" applyNumberFormat="1" applyFont="1" applyFill="1" applyBorder="1" applyAlignment="1">
      <alignment horizontal="right" vertical="top" shrinkToFit="1"/>
    </xf>
    <xf numFmtId="4" fontId="61" fillId="6" borderId="1" xfId="0" applyNumberFormat="1" applyFont="1" applyFill="1" applyBorder="1" applyAlignment="1">
      <alignment horizontal="right" vertical="top" shrinkToFit="1"/>
    </xf>
    <xf numFmtId="1" fontId="61" fillId="6" borderId="1" xfId="0" applyNumberFormat="1" applyFont="1" applyFill="1" applyBorder="1" applyAlignment="1">
      <alignment horizontal="right" vertical="top" shrinkToFit="1"/>
    </xf>
    <xf numFmtId="4" fontId="61" fillId="7" borderId="1" xfId="0" applyNumberFormat="1" applyFont="1" applyFill="1" applyBorder="1" applyAlignment="1">
      <alignment horizontal="right" vertical="top" shrinkToFit="1"/>
    </xf>
    <xf numFmtId="1" fontId="61" fillId="7" borderId="1" xfId="0" applyNumberFormat="1" applyFont="1" applyFill="1" applyBorder="1" applyAlignment="1">
      <alignment horizontal="right" vertical="top" shrinkToFit="1"/>
    </xf>
    <xf numFmtId="4" fontId="63" fillId="0" borderId="10" xfId="0" applyNumberFormat="1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 vertical="top" wrapText="1"/>
    </xf>
    <xf numFmtId="4" fontId="8" fillId="8" borderId="2" xfId="0" applyNumberFormat="1" applyFont="1" applyFill="1" applyBorder="1" applyAlignment="1">
      <alignment horizontal="right" vertical="top" shrinkToFit="1"/>
    </xf>
    <xf numFmtId="0" fontId="71" fillId="0" borderId="0" xfId="0" applyFont="1" applyAlignment="1">
      <alignment horizontal="left" vertical="top"/>
    </xf>
    <xf numFmtId="0" fontId="75" fillId="0" borderId="0" xfId="0" applyFont="1" applyAlignment="1">
      <alignment horizontal="center" vertical="top" wrapText="1"/>
    </xf>
    <xf numFmtId="0" fontId="56" fillId="0" borderId="0" xfId="0" applyFont="1" applyAlignment="1">
      <alignment horizontal="left" vertical="top" wrapText="1"/>
    </xf>
    <xf numFmtId="1" fontId="8" fillId="6" borderId="1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center"/>
    </xf>
    <xf numFmtId="0" fontId="0" fillId="13" borderId="1" xfId="0" applyFill="1" applyBorder="1" applyAlignment="1">
      <alignment horizontal="center" vertical="center" wrapText="1"/>
    </xf>
    <xf numFmtId="4" fontId="61" fillId="15" borderId="1" xfId="0" applyNumberFormat="1" applyFont="1" applyFill="1" applyBorder="1" applyAlignment="1">
      <alignment horizontal="right" vertical="center" shrinkToFit="1"/>
    </xf>
    <xf numFmtId="1" fontId="8" fillId="15" borderId="1" xfId="0" applyNumberFormat="1" applyFont="1" applyFill="1" applyBorder="1" applyAlignment="1">
      <alignment horizontal="right" vertical="center" shrinkToFit="1"/>
    </xf>
    <xf numFmtId="4" fontId="8" fillId="7" borderId="4" xfId="0" applyNumberFormat="1" applyFont="1" applyFill="1" applyBorder="1" applyAlignment="1">
      <alignment horizontal="right" vertical="top" shrinkToFit="1"/>
    </xf>
    <xf numFmtId="1" fontId="8" fillId="0" borderId="9" xfId="0" applyNumberFormat="1" applyFont="1" applyBorder="1" applyAlignment="1">
      <alignment horizontal="center" vertical="top" shrinkToFit="1"/>
    </xf>
    <xf numFmtId="0" fontId="0" fillId="0" borderId="12" xfId="0" applyBorder="1" applyAlignment="1">
      <alignment horizontal="left" vertical="top" wrapText="1"/>
    </xf>
    <xf numFmtId="4" fontId="8" fillId="6" borderId="4" xfId="0" applyNumberFormat="1" applyFont="1" applyFill="1" applyBorder="1" applyAlignment="1">
      <alignment horizontal="right" vertical="top" shrinkToFit="1"/>
    </xf>
    <xf numFmtId="4" fontId="8" fillId="4" borderId="13" xfId="0" applyNumberFormat="1" applyFont="1" applyFill="1" applyBorder="1" applyAlignment="1">
      <alignment horizontal="right" vertical="top" shrinkToFit="1"/>
    </xf>
    <xf numFmtId="4" fontId="8" fillId="3" borderId="4" xfId="0" applyNumberFormat="1" applyFont="1" applyFill="1" applyBorder="1" applyAlignment="1">
      <alignment horizontal="right" vertical="center" shrinkToFit="1"/>
    </xf>
    <xf numFmtId="1" fontId="8" fillId="0" borderId="9" xfId="0" applyNumberFormat="1" applyFont="1" applyBorder="1" applyAlignment="1">
      <alignment horizontal="center" vertical="center" shrinkToFit="1"/>
    </xf>
    <xf numFmtId="4" fontId="66" fillId="6" borderId="4" xfId="0" applyNumberFormat="1" applyFont="1" applyFill="1" applyBorder="1" applyAlignment="1">
      <alignment horizontal="right" vertical="top" shrinkToFit="1"/>
    </xf>
    <xf numFmtId="4" fontId="8" fillId="4" borderId="4" xfId="0" applyNumberFormat="1" applyFont="1" applyFill="1" applyBorder="1" applyAlignment="1">
      <alignment horizontal="right" vertical="top" shrinkToFit="1"/>
    </xf>
    <xf numFmtId="1" fontId="10" fillId="0" borderId="7" xfId="0" applyNumberFormat="1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left" vertical="top" wrapText="1"/>
    </xf>
    <xf numFmtId="4" fontId="8" fillId="4" borderId="13" xfId="0" applyNumberFormat="1" applyFont="1" applyFill="1" applyBorder="1" applyAlignment="1">
      <alignment horizontal="right" vertical="center" shrinkToFit="1"/>
    </xf>
    <xf numFmtId="0" fontId="9" fillId="0" borderId="8" xfId="0" applyFont="1" applyBorder="1" applyAlignment="1">
      <alignment horizontal="left" vertical="top" wrapText="1"/>
    </xf>
    <xf numFmtId="4" fontId="8" fillId="7" borderId="3" xfId="0" applyNumberFormat="1" applyFont="1" applyFill="1" applyBorder="1" applyAlignment="1">
      <alignment horizontal="right" vertical="top" shrinkToFit="1"/>
    </xf>
    <xf numFmtId="4" fontId="74" fillId="3" borderId="4" xfId="0" applyNumberFormat="1" applyFont="1" applyFill="1" applyBorder="1" applyAlignment="1">
      <alignment horizontal="right" vertical="center" shrinkToFit="1"/>
    </xf>
    <xf numFmtId="4" fontId="8" fillId="4" borderId="4" xfId="0" applyNumberFormat="1" applyFont="1" applyFill="1" applyBorder="1" applyAlignment="1">
      <alignment horizontal="right" vertical="center" shrinkToFit="1"/>
    </xf>
    <xf numFmtId="4" fontId="8" fillId="6" borderId="13" xfId="0" applyNumberFormat="1" applyFont="1" applyFill="1" applyBorder="1" applyAlignment="1">
      <alignment horizontal="right" vertical="top" shrinkToFit="1"/>
    </xf>
    <xf numFmtId="4" fontId="8" fillId="12" borderId="4" xfId="0" applyNumberFormat="1" applyFont="1" applyFill="1" applyBorder="1" applyAlignment="1">
      <alignment horizontal="right" vertical="center" shrinkToFit="1"/>
    </xf>
    <xf numFmtId="4" fontId="61" fillId="8" borderId="4" xfId="0" applyNumberFormat="1" applyFont="1" applyFill="1" applyBorder="1" applyAlignment="1">
      <alignment horizontal="right" vertical="center" shrinkToFit="1"/>
    </xf>
    <xf numFmtId="1" fontId="10" fillId="0" borderId="8" xfId="0" applyNumberFormat="1" applyFont="1" applyBorder="1" applyAlignment="1">
      <alignment horizontal="left" vertical="top" shrinkToFit="1"/>
    </xf>
    <xf numFmtId="0" fontId="9" fillId="0" borderId="5" xfId="0" applyFont="1" applyBorder="1" applyAlignment="1">
      <alignment horizontal="left" vertical="top" wrapText="1"/>
    </xf>
    <xf numFmtId="0" fontId="30" fillId="0" borderId="12" xfId="0" applyFont="1" applyBorder="1" applyAlignment="1">
      <alignment horizontal="left" vertical="top" wrapText="1"/>
    </xf>
    <xf numFmtId="4" fontId="8" fillId="15" borderId="4" xfId="0" applyNumberFormat="1" applyFont="1" applyFill="1" applyBorder="1" applyAlignment="1">
      <alignment horizontal="right" vertical="center" shrinkToFit="1"/>
    </xf>
    <xf numFmtId="0" fontId="0" fillId="13" borderId="7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2" fontId="8" fillId="7" borderId="3" xfId="0" applyNumberFormat="1" applyFont="1" applyFill="1" applyBorder="1" applyAlignment="1">
      <alignment horizontal="right" vertical="top" shrinkToFit="1"/>
    </xf>
    <xf numFmtId="1" fontId="10" fillId="0" borderId="8" xfId="0" applyNumberFormat="1" applyFont="1" applyBorder="1" applyAlignment="1">
      <alignment horizontal="center" vertical="center" shrinkToFit="1"/>
    </xf>
    <xf numFmtId="4" fontId="66" fillId="4" borderId="13" xfId="0" applyNumberFormat="1" applyFont="1" applyFill="1" applyBorder="1" applyAlignment="1">
      <alignment horizontal="right" vertical="top" shrinkToFit="1"/>
    </xf>
    <xf numFmtId="4" fontId="66" fillId="4" borderId="13" xfId="0" applyNumberFormat="1" applyFont="1" applyFill="1" applyBorder="1" applyAlignment="1">
      <alignment horizontal="right" vertical="center" shrinkToFit="1"/>
    </xf>
    <xf numFmtId="4" fontId="66" fillId="7" borderId="4" xfId="0" applyNumberFormat="1" applyFont="1" applyFill="1" applyBorder="1" applyAlignment="1">
      <alignment horizontal="right" vertical="top" shrinkToFit="1"/>
    </xf>
    <xf numFmtId="4" fontId="39" fillId="11" borderId="3" xfId="0" applyNumberFormat="1" applyFont="1" applyFill="1" applyBorder="1" applyAlignment="1">
      <alignment horizontal="right" vertical="center" shrinkToFit="1"/>
    </xf>
    <xf numFmtId="4" fontId="61" fillId="0" borderId="3" xfId="0" applyNumberFormat="1" applyFont="1" applyBorder="1" applyAlignment="1">
      <alignment horizontal="right" vertical="top" shrinkToFit="1"/>
    </xf>
    <xf numFmtId="4" fontId="51" fillId="3" borderId="4" xfId="0" applyNumberFormat="1" applyFont="1" applyFill="1" applyBorder="1" applyAlignment="1">
      <alignment horizontal="right" vertical="center" shrinkToFit="1"/>
    </xf>
    <xf numFmtId="4" fontId="10" fillId="0" borderId="3" xfId="0" applyNumberFormat="1" applyFont="1" applyBorder="1" applyAlignment="1">
      <alignment horizontal="right" vertical="top" shrinkToFit="1"/>
    </xf>
    <xf numFmtId="0" fontId="37" fillId="0" borderId="5" xfId="0" applyFont="1" applyBorder="1" applyAlignment="1">
      <alignment horizontal="left" vertical="top" wrapText="1"/>
    </xf>
    <xf numFmtId="1" fontId="10" fillId="0" borderId="11" xfId="0" applyNumberFormat="1" applyFont="1" applyBorder="1" applyAlignment="1">
      <alignment horizontal="center" vertical="top" shrinkToFit="1"/>
    </xf>
    <xf numFmtId="1" fontId="10" fillId="0" borderId="19" xfId="0" applyNumberFormat="1" applyFont="1" applyBorder="1" applyAlignment="1">
      <alignment horizontal="center" vertical="top" shrinkToFit="1"/>
    </xf>
    <xf numFmtId="0" fontId="9" fillId="0" borderId="19" xfId="0" applyFont="1" applyBorder="1" applyAlignment="1">
      <alignment horizontal="left" vertical="top" wrapText="1"/>
    </xf>
    <xf numFmtId="0" fontId="63" fillId="13" borderId="1" xfId="0" applyFont="1" applyFill="1" applyBorder="1" applyAlignment="1">
      <alignment horizontal="center" vertical="center" wrapText="1"/>
    </xf>
    <xf numFmtId="0" fontId="77" fillId="13" borderId="2" xfId="0" applyFont="1" applyFill="1" applyBorder="1" applyAlignment="1">
      <alignment horizontal="center" vertical="center" wrapText="1"/>
    </xf>
    <xf numFmtId="4" fontId="39" fillId="8" borderId="4" xfId="0" applyNumberFormat="1" applyFont="1" applyFill="1" applyBorder="1" applyAlignment="1">
      <alignment horizontal="right" vertical="top" shrinkToFit="1"/>
    </xf>
    <xf numFmtId="0" fontId="0" fillId="0" borderId="8" xfId="0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1" fontId="8" fillId="0" borderId="11" xfId="0" applyNumberFormat="1" applyFont="1" applyBorder="1" applyAlignment="1">
      <alignment horizontal="center" vertical="top" shrinkToFit="1"/>
    </xf>
    <xf numFmtId="0" fontId="0" fillId="0" borderId="11" xfId="0" applyBorder="1" applyAlignment="1">
      <alignment horizontal="left" vertical="top" wrapText="1"/>
    </xf>
    <xf numFmtId="4" fontId="42" fillId="8" borderId="4" xfId="0" applyNumberFormat="1" applyFont="1" applyFill="1" applyBorder="1" applyAlignment="1">
      <alignment horizontal="right" vertical="top" shrinkToFit="1"/>
    </xf>
    <xf numFmtId="4" fontId="62" fillId="8" borderId="7" xfId="0" applyNumberFormat="1" applyFont="1" applyFill="1" applyBorder="1" applyAlignment="1">
      <alignment horizontal="right" vertical="center" shrinkToFit="1"/>
    </xf>
    <xf numFmtId="0" fontId="69" fillId="8" borderId="0" xfId="0" applyFont="1" applyFill="1" applyAlignment="1">
      <alignment horizontal="left" vertical="top" wrapText="1"/>
    </xf>
    <xf numFmtId="4" fontId="8" fillId="7" borderId="13" xfId="0" applyNumberFormat="1" applyFont="1" applyFill="1" applyBorder="1" applyAlignment="1">
      <alignment horizontal="right" vertical="top" shrinkToFit="1"/>
    </xf>
    <xf numFmtId="4" fontId="61" fillId="7" borderId="7" xfId="0" applyNumberFormat="1" applyFont="1" applyFill="1" applyBorder="1" applyAlignment="1">
      <alignment horizontal="right" vertical="center" shrinkToFit="1"/>
    </xf>
    <xf numFmtId="1" fontId="8" fillId="7" borderId="7" xfId="0" applyNumberFormat="1" applyFont="1" applyFill="1" applyBorder="1" applyAlignment="1">
      <alignment horizontal="right" vertical="top" shrinkToFit="1"/>
    </xf>
    <xf numFmtId="4" fontId="61" fillId="0" borderId="9" xfId="0" applyNumberFormat="1" applyFont="1" applyBorder="1" applyAlignment="1">
      <alignment horizontal="right" vertical="center" shrinkToFit="1"/>
    </xf>
    <xf numFmtId="1" fontId="10" fillId="8" borderId="9" xfId="0" applyNumberFormat="1" applyFont="1" applyFill="1" applyBorder="1" applyAlignment="1">
      <alignment horizontal="right" vertical="top" shrinkToFit="1"/>
    </xf>
    <xf numFmtId="4" fontId="8" fillId="8" borderId="11" xfId="0" applyNumberFormat="1" applyFont="1" applyFill="1" applyBorder="1" applyAlignment="1">
      <alignment horizontal="right" vertical="top" shrinkToFit="1"/>
    </xf>
    <xf numFmtId="4" fontId="61" fillId="8" borderId="11" xfId="0" applyNumberFormat="1" applyFont="1" applyFill="1" applyBorder="1" applyAlignment="1">
      <alignment horizontal="right" vertical="center" shrinkToFit="1"/>
    </xf>
    <xf numFmtId="4" fontId="8" fillId="0" borderId="20" xfId="0" applyNumberFormat="1" applyFont="1" applyBorder="1" applyAlignment="1">
      <alignment horizontal="right" vertical="top" shrinkToFit="1"/>
    </xf>
    <xf numFmtId="4" fontId="62" fillId="8" borderId="11" xfId="0" applyNumberFormat="1" applyFont="1" applyFill="1" applyBorder="1" applyAlignment="1">
      <alignment horizontal="right" vertical="center" shrinkToFit="1"/>
    </xf>
    <xf numFmtId="4" fontId="42" fillId="8" borderId="11" xfId="0" applyNumberFormat="1" applyFont="1" applyFill="1" applyBorder="1" applyAlignment="1">
      <alignment horizontal="right" vertical="top" shrinkToFit="1"/>
    </xf>
    <xf numFmtId="0" fontId="78" fillId="0" borderId="1" xfId="0" applyFont="1" applyBorder="1" applyAlignment="1">
      <alignment horizontal="center" vertical="center" wrapText="1"/>
    </xf>
    <xf numFmtId="1" fontId="10" fillId="8" borderId="4" xfId="0" applyNumberFormat="1" applyFont="1" applyFill="1" applyBorder="1" applyAlignment="1">
      <alignment horizontal="right" vertical="top" shrinkToFit="1"/>
    </xf>
    <xf numFmtId="1" fontId="10" fillId="8" borderId="7" xfId="0" applyNumberFormat="1" applyFont="1" applyFill="1" applyBorder="1" applyAlignment="1">
      <alignment horizontal="right" vertical="top" shrinkToFit="1"/>
    </xf>
    <xf numFmtId="4" fontId="48" fillId="0" borderId="21" xfId="0" applyNumberFormat="1" applyFont="1" applyBorder="1" applyAlignment="1" applyProtection="1">
      <alignment vertical="center"/>
      <protection locked="0"/>
    </xf>
    <xf numFmtId="4" fontId="63" fillId="0" borderId="21" xfId="0" applyNumberFormat="1" applyFont="1" applyBorder="1" applyAlignment="1" applyProtection="1">
      <alignment horizontal="right" vertical="center"/>
      <protection locked="0"/>
    </xf>
    <xf numFmtId="4" fontId="10" fillId="0" borderId="11" xfId="0" applyNumberFormat="1" applyFont="1" applyBorder="1" applyAlignment="1">
      <alignment horizontal="right" vertical="top" shrinkToFit="1"/>
    </xf>
    <xf numFmtId="1" fontId="10" fillId="8" borderId="11" xfId="0" applyNumberFormat="1" applyFont="1" applyFill="1" applyBorder="1" applyAlignment="1">
      <alignment horizontal="right" vertical="top" shrinkToFit="1"/>
    </xf>
    <xf numFmtId="4" fontId="61" fillId="0" borderId="3" xfId="0" applyNumberFormat="1" applyFont="1" applyBorder="1" applyAlignment="1">
      <alignment horizontal="right" vertical="center" shrinkToFit="1"/>
    </xf>
    <xf numFmtId="4" fontId="61" fillId="8" borderId="2" xfId="0" applyNumberFormat="1" applyFont="1" applyFill="1" applyBorder="1" applyAlignment="1">
      <alignment horizontal="right" vertical="center" shrinkToFit="1"/>
    </xf>
    <xf numFmtId="0" fontId="40" fillId="0" borderId="0" xfId="0" applyFont="1" applyAlignment="1">
      <alignment horizontal="right" vertical="top"/>
    </xf>
    <xf numFmtId="4" fontId="40" fillId="8" borderId="4" xfId="0" applyNumberFormat="1" applyFont="1" applyFill="1" applyBorder="1" applyAlignment="1">
      <alignment horizontal="right" vertical="top" shrinkToFit="1"/>
    </xf>
    <xf numFmtId="4" fontId="63" fillId="8" borderId="10" xfId="0" applyNumberFormat="1" applyFont="1" applyFill="1" applyBorder="1" applyAlignment="1" applyProtection="1">
      <alignment horizontal="right" vertical="center"/>
      <protection locked="0"/>
    </xf>
    <xf numFmtId="0" fontId="57" fillId="0" borderId="12" xfId="0" applyFont="1" applyBorder="1" applyAlignment="1">
      <alignment horizontal="left" vertical="top" wrapText="1"/>
    </xf>
    <xf numFmtId="0" fontId="57" fillId="0" borderId="2" xfId="0" applyFont="1" applyBorder="1" applyAlignment="1">
      <alignment horizontal="left" vertical="top" wrapText="1"/>
    </xf>
    <xf numFmtId="4" fontId="8" fillId="7" borderId="5" xfId="0" applyNumberFormat="1" applyFont="1" applyFill="1" applyBorder="1" applyAlignment="1">
      <alignment horizontal="right" vertical="top" shrinkToFit="1"/>
    </xf>
    <xf numFmtId="4" fontId="8" fillId="4" borderId="20" xfId="0" applyNumberFormat="1" applyFont="1" applyFill="1" applyBorder="1" applyAlignment="1">
      <alignment horizontal="right" vertical="top" shrinkToFit="1"/>
    </xf>
    <xf numFmtId="4" fontId="61" fillId="4" borderId="4" xfId="0" applyNumberFormat="1" applyFont="1" applyFill="1" applyBorder="1" applyAlignment="1">
      <alignment horizontal="right" vertical="top" shrinkToFit="1"/>
    </xf>
    <xf numFmtId="4" fontId="61" fillId="6" borderId="4" xfId="0" applyNumberFormat="1" applyFont="1" applyFill="1" applyBorder="1" applyAlignment="1">
      <alignment horizontal="right" vertical="top" shrinkToFit="1"/>
    </xf>
    <xf numFmtId="4" fontId="61" fillId="7" borderId="4" xfId="0" applyNumberFormat="1" applyFont="1" applyFill="1" applyBorder="1" applyAlignment="1">
      <alignment horizontal="right" vertical="top" shrinkToFit="1"/>
    </xf>
    <xf numFmtId="1" fontId="10" fillId="0" borderId="8" xfId="0" applyNumberFormat="1" applyFont="1" applyBorder="1" applyAlignment="1">
      <alignment horizontal="center" vertical="top" shrinkToFit="1"/>
    </xf>
    <xf numFmtId="4" fontId="66" fillId="4" borderId="4" xfId="0" applyNumberFormat="1" applyFont="1" applyFill="1" applyBorder="1" applyAlignment="1">
      <alignment horizontal="right" vertical="top" shrinkToFit="1"/>
    </xf>
    <xf numFmtId="4" fontId="66" fillId="6" borderId="4" xfId="0" applyNumberFormat="1" applyFont="1" applyFill="1" applyBorder="1" applyAlignment="1">
      <alignment horizontal="right" vertical="center" shrinkToFit="1"/>
    </xf>
    <xf numFmtId="4" fontId="61" fillId="6" borderId="7" xfId="0" applyNumberFormat="1" applyFont="1" applyFill="1" applyBorder="1" applyAlignment="1">
      <alignment horizontal="right" vertical="top" shrinkToFit="1"/>
    </xf>
    <xf numFmtId="4" fontId="61" fillId="4" borderId="7" xfId="0" applyNumberFormat="1" applyFont="1" applyFill="1" applyBorder="1" applyAlignment="1">
      <alignment horizontal="right" vertical="top" shrinkToFit="1"/>
    </xf>
    <xf numFmtId="0" fontId="79" fillId="13" borderId="1" xfId="0" applyFont="1" applyFill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shrinkToFit="1"/>
    </xf>
    <xf numFmtId="1" fontId="10" fillId="0" borderId="28" xfId="0" applyNumberFormat="1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left" vertical="top" wrapText="1"/>
    </xf>
    <xf numFmtId="4" fontId="39" fillId="0" borderId="3" xfId="0" applyNumberFormat="1" applyFont="1" applyBorder="1" applyAlignment="1">
      <alignment horizontal="right" vertical="top" shrinkToFit="1"/>
    </xf>
    <xf numFmtId="4" fontId="61" fillId="7" borderId="4" xfId="0" applyNumberFormat="1" applyFont="1" applyFill="1" applyBorder="1" applyAlignment="1">
      <alignment horizontal="right" vertical="center" shrinkToFit="1"/>
    </xf>
    <xf numFmtId="4" fontId="8" fillId="7" borderId="11" xfId="0" applyNumberFormat="1" applyFont="1" applyFill="1" applyBorder="1" applyAlignment="1">
      <alignment horizontal="right" vertical="top" shrinkToFit="1"/>
    </xf>
    <xf numFmtId="1" fontId="39" fillId="0" borderId="7" xfId="0" applyNumberFormat="1" applyFont="1" applyBorder="1" applyAlignment="1">
      <alignment horizontal="center" vertical="top" shrinkToFit="1"/>
    </xf>
    <xf numFmtId="0" fontId="38" fillId="0" borderId="8" xfId="0" applyFont="1" applyBorder="1" applyAlignment="1">
      <alignment horizontal="left" vertical="top" wrapText="1"/>
    </xf>
    <xf numFmtId="4" fontId="39" fillId="8" borderId="7" xfId="0" applyNumberFormat="1" applyFont="1" applyFill="1" applyBorder="1" applyAlignment="1">
      <alignment horizontal="right" vertical="top" shrinkToFit="1"/>
    </xf>
    <xf numFmtId="4" fontId="61" fillId="8" borderId="7" xfId="0" applyNumberFormat="1" applyFont="1" applyFill="1" applyBorder="1" applyAlignment="1">
      <alignment horizontal="right" vertical="center" shrinkToFit="1"/>
    </xf>
    <xf numFmtId="1" fontId="39" fillId="0" borderId="9" xfId="0" applyNumberFormat="1" applyFont="1" applyBorder="1" applyAlignment="1">
      <alignment horizontal="center" vertical="top" shrinkToFit="1"/>
    </xf>
    <xf numFmtId="0" fontId="38" fillId="0" borderId="12" xfId="0" applyFont="1" applyBorder="1" applyAlignment="1">
      <alignment horizontal="left" vertical="top" wrapText="1"/>
    </xf>
    <xf numFmtId="4" fontId="11" fillId="0" borderId="21" xfId="0" applyNumberFormat="1" applyFont="1" applyBorder="1" applyAlignment="1" applyProtection="1">
      <alignment vertical="center"/>
      <protection locked="0"/>
    </xf>
    <xf numFmtId="4" fontId="39" fillId="8" borderId="11" xfId="0" applyNumberFormat="1" applyFont="1" applyFill="1" applyBorder="1" applyAlignment="1">
      <alignment horizontal="right" vertical="top" shrinkToFit="1"/>
    </xf>
    <xf numFmtId="1" fontId="42" fillId="8" borderId="4" xfId="0" applyNumberFormat="1" applyFont="1" applyFill="1" applyBorder="1" applyAlignment="1">
      <alignment horizontal="right" vertical="top" shrinkToFit="1"/>
    </xf>
    <xf numFmtId="1" fontId="39" fillId="8" borderId="4" xfId="0" applyNumberFormat="1" applyFont="1" applyFill="1" applyBorder="1" applyAlignment="1">
      <alignment horizontal="right" vertical="top" shrinkToFit="1"/>
    </xf>
    <xf numFmtId="1" fontId="39" fillId="0" borderId="8" xfId="0" applyNumberFormat="1" applyFont="1" applyBorder="1" applyAlignment="1">
      <alignment horizontal="center" vertical="top" shrinkToFit="1"/>
    </xf>
    <xf numFmtId="4" fontId="40" fillId="0" borderId="8" xfId="0" applyNumberFormat="1" applyFont="1" applyBorder="1" applyAlignment="1">
      <alignment horizontal="right" vertical="top" shrinkToFit="1"/>
    </xf>
    <xf numFmtId="4" fontId="40" fillId="0" borderId="11" xfId="0" applyNumberFormat="1" applyFont="1" applyBorder="1" applyAlignment="1">
      <alignment horizontal="right" vertical="top" shrinkToFit="1"/>
    </xf>
    <xf numFmtId="4" fontId="46" fillId="0" borderId="11" xfId="0" applyNumberFormat="1" applyFont="1" applyBorder="1" applyAlignment="1">
      <alignment horizontal="right" vertical="top" shrinkToFit="1"/>
    </xf>
    <xf numFmtId="4" fontId="61" fillId="11" borderId="2" xfId="0" applyNumberFormat="1" applyFont="1" applyFill="1" applyBorder="1" applyAlignment="1">
      <alignment horizontal="right" vertical="center" shrinkToFit="1"/>
    </xf>
    <xf numFmtId="4" fontId="74" fillId="6" borderId="1" xfId="0" applyNumberFormat="1" applyFont="1" applyFill="1" applyBorder="1" applyAlignment="1">
      <alignment horizontal="right" vertical="top" shrinkToFit="1"/>
    </xf>
    <xf numFmtId="4" fontId="2" fillId="0" borderId="3" xfId="0" applyNumberFormat="1" applyFont="1" applyBorder="1" applyAlignment="1">
      <alignment horizontal="right" vertical="top" shrinkToFit="1"/>
    </xf>
    <xf numFmtId="1" fontId="2" fillId="0" borderId="7" xfId="0" applyNumberFormat="1" applyFont="1" applyBorder="1" applyAlignment="1">
      <alignment horizontal="left" vertical="top" shrinkToFit="1"/>
    </xf>
    <xf numFmtId="1" fontId="2" fillId="0" borderId="11" xfId="0" applyNumberFormat="1" applyFont="1" applyBorder="1" applyAlignment="1">
      <alignment horizontal="left" vertical="top" shrinkToFit="1"/>
    </xf>
    <xf numFmtId="1" fontId="54" fillId="0" borderId="11" xfId="0" applyNumberFormat="1" applyFont="1" applyBorder="1" applyAlignment="1">
      <alignment horizontal="left" vertical="top" shrinkToFit="1"/>
    </xf>
    <xf numFmtId="4" fontId="54" fillId="0" borderId="3" xfId="0" applyNumberFormat="1" applyFont="1" applyBorder="1" applyAlignment="1">
      <alignment horizontal="right" vertical="top" shrinkToFit="1"/>
    </xf>
    <xf numFmtId="4" fontId="2" fillId="0" borderId="7" xfId="0" applyNumberFormat="1" applyFont="1" applyBorder="1" applyAlignment="1">
      <alignment horizontal="right" vertical="top" shrinkToFit="1"/>
    </xf>
    <xf numFmtId="4" fontId="54" fillId="0" borderId="11" xfId="0" applyNumberFormat="1" applyFont="1" applyBorder="1" applyAlignment="1">
      <alignment horizontal="right" vertical="top" shrinkToFit="1"/>
    </xf>
    <xf numFmtId="1" fontId="54" fillId="8" borderId="11" xfId="0" applyNumberFormat="1" applyFont="1" applyFill="1" applyBorder="1" applyAlignment="1">
      <alignment horizontal="right" vertical="top" shrinkToFit="1"/>
    </xf>
    <xf numFmtId="4" fontId="2" fillId="0" borderId="11" xfId="0" applyNumberFormat="1" applyFont="1" applyBorder="1" applyAlignment="1">
      <alignment horizontal="right" vertical="top" shrinkToFit="1"/>
    </xf>
    <xf numFmtId="1" fontId="1" fillId="8" borderId="11" xfId="0" applyNumberFormat="1" applyFont="1" applyFill="1" applyBorder="1" applyAlignment="1">
      <alignment horizontal="right" vertical="top" shrinkToFit="1"/>
    </xf>
    <xf numFmtId="0" fontId="63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164" fontId="4" fillId="0" borderId="9" xfId="0" applyNumberFormat="1" applyFont="1" applyBorder="1" applyAlignment="1">
      <alignment horizontal="center" vertical="top" shrinkToFit="1"/>
    </xf>
    <xf numFmtId="0" fontId="40" fillId="0" borderId="11" xfId="0" applyFont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shrinkToFit="1"/>
    </xf>
    <xf numFmtId="4" fontId="1" fillId="3" borderId="1" xfId="0" applyNumberFormat="1" applyFont="1" applyFill="1" applyBorder="1" applyAlignment="1">
      <alignment horizontal="right" vertical="center" shrinkToFit="1"/>
    </xf>
    <xf numFmtId="1" fontId="1" fillId="3" borderId="1" xfId="0" applyNumberFormat="1" applyFont="1" applyFill="1" applyBorder="1" applyAlignment="1">
      <alignment horizontal="right" vertical="center" shrinkToFi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top"/>
    </xf>
    <xf numFmtId="4" fontId="0" fillId="8" borderId="0" xfId="0" applyNumberFormat="1" applyFill="1" applyAlignment="1">
      <alignment horizontal="right" vertical="top"/>
    </xf>
    <xf numFmtId="4" fontId="40" fillId="8" borderId="0" xfId="0" applyNumberFormat="1" applyFont="1" applyFill="1" applyAlignment="1">
      <alignment horizontal="right" vertical="center"/>
    </xf>
    <xf numFmtId="4" fontId="0" fillId="0" borderId="0" xfId="0" applyNumberFormat="1" applyAlignment="1">
      <alignment horizontal="right" vertical="top"/>
    </xf>
    <xf numFmtId="0" fontId="0" fillId="0" borderId="23" xfId="0" applyBorder="1" applyAlignment="1">
      <alignment horizontal="left" vertical="top" indent="12"/>
    </xf>
    <xf numFmtId="1" fontId="1" fillId="8" borderId="0" xfId="0" applyNumberFormat="1" applyFont="1" applyFill="1" applyAlignment="1">
      <alignment horizontal="right" vertical="top" shrinkToFit="1"/>
    </xf>
    <xf numFmtId="1" fontId="1" fillId="8" borderId="32" xfId="0" applyNumberFormat="1" applyFont="1" applyFill="1" applyBorder="1" applyAlignment="1">
      <alignment horizontal="right" vertical="top" shrinkToFit="1"/>
    </xf>
    <xf numFmtId="1" fontId="10" fillId="8" borderId="32" xfId="0" applyNumberFormat="1" applyFont="1" applyFill="1" applyBorder="1" applyAlignment="1">
      <alignment horizontal="right" vertical="top" shrinkToFit="1"/>
    </xf>
    <xf numFmtId="0" fontId="57" fillId="0" borderId="0" xfId="0" applyFont="1" applyAlignment="1">
      <alignment horizontal="left" vertical="top"/>
    </xf>
    <xf numFmtId="0" fontId="62" fillId="8" borderId="0" xfId="0" applyFont="1" applyFill="1" applyAlignment="1">
      <alignment horizontal="center" vertical="top"/>
    </xf>
    <xf numFmtId="0" fontId="61" fillId="8" borderId="0" xfId="0" applyFont="1" applyFill="1" applyAlignment="1">
      <alignment horizontal="center" vertical="top"/>
    </xf>
    <xf numFmtId="0" fontId="0" fillId="8" borderId="0" xfId="0" applyFill="1" applyAlignment="1">
      <alignment horizontal="center" vertical="top"/>
    </xf>
    <xf numFmtId="0" fontId="0" fillId="0" borderId="0" xfId="0" applyAlignment="1">
      <alignment horizontal="right" vertical="center"/>
    </xf>
    <xf numFmtId="4" fontId="83" fillId="0" borderId="11" xfId="0" applyNumberFormat="1" applyFont="1" applyBorder="1" applyAlignment="1">
      <alignment horizontal="right" vertical="top" shrinkToFit="1"/>
    </xf>
    <xf numFmtId="4" fontId="84" fillId="0" borderId="1" xfId="0" applyNumberFormat="1" applyFont="1" applyBorder="1" applyAlignment="1">
      <alignment horizontal="right" vertical="center" shrinkToFit="1"/>
    </xf>
    <xf numFmtId="4" fontId="74" fillId="4" borderId="1" xfId="0" applyNumberFormat="1" applyFont="1" applyFill="1" applyBorder="1" applyAlignment="1">
      <alignment horizontal="right" vertical="top" shrinkToFit="1"/>
    </xf>
    <xf numFmtId="4" fontId="0" fillId="0" borderId="0" xfId="0" applyNumberFormat="1" applyAlignment="1">
      <alignment horizontal="left" vertical="top"/>
    </xf>
    <xf numFmtId="4" fontId="8" fillId="0" borderId="11" xfId="0" applyNumberFormat="1" applyFont="1" applyBorder="1" applyAlignment="1">
      <alignment horizontal="right" vertical="top" shrinkToFit="1"/>
    </xf>
    <xf numFmtId="4" fontId="61" fillId="0" borderId="11" xfId="0" applyNumberFormat="1" applyFont="1" applyBorder="1" applyAlignment="1">
      <alignment horizontal="right" vertical="center" shrinkToFit="1"/>
    </xf>
    <xf numFmtId="4" fontId="42" fillId="0" borderId="11" xfId="0" applyNumberFormat="1" applyFont="1" applyBorder="1" applyAlignment="1">
      <alignment horizontal="right" vertical="top" shrinkToFit="1"/>
    </xf>
    <xf numFmtId="4" fontId="62" fillId="0" borderId="11" xfId="0" applyNumberFormat="1" applyFont="1" applyBorder="1" applyAlignment="1">
      <alignment horizontal="right" vertical="center" shrinkToFit="1"/>
    </xf>
    <xf numFmtId="0" fontId="40" fillId="2" borderId="1" xfId="0" applyFont="1" applyFill="1" applyBorder="1" applyAlignment="1">
      <alignment horizontal="center" vertical="center" wrapText="1"/>
    </xf>
    <xf numFmtId="164" fontId="40" fillId="2" borderId="3" xfId="0" applyNumberFormat="1" applyFont="1" applyFill="1" applyBorder="1" applyAlignment="1">
      <alignment horizontal="center" vertical="center" shrinkToFit="1"/>
    </xf>
    <xf numFmtId="164" fontId="40" fillId="2" borderId="1" xfId="0" applyNumberFormat="1" applyFont="1" applyFill="1" applyBorder="1" applyAlignment="1">
      <alignment horizontal="center" vertical="center" shrinkToFit="1"/>
    </xf>
    <xf numFmtId="0" fontId="28" fillId="13" borderId="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78" fillId="0" borderId="11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left" wrapText="1"/>
    </xf>
    <xf numFmtId="164" fontId="1" fillId="0" borderId="11" xfId="0" applyNumberFormat="1" applyFont="1" applyBorder="1" applyAlignment="1">
      <alignment horizontal="center" vertical="top" shrinkToFit="1"/>
    </xf>
    <xf numFmtId="4" fontId="50" fillId="0" borderId="11" xfId="0" applyNumberFormat="1" applyFont="1" applyBorder="1" applyAlignment="1">
      <alignment vertical="center"/>
    </xf>
    <xf numFmtId="0" fontId="0" fillId="0" borderId="11" xfId="0" applyBorder="1" applyAlignment="1">
      <alignment horizontal="right" vertical="top" wrapText="1"/>
    </xf>
    <xf numFmtId="0" fontId="0" fillId="2" borderId="11" xfId="0" applyFill="1" applyBorder="1" applyAlignment="1">
      <alignment horizontal="left" wrapText="1"/>
    </xf>
    <xf numFmtId="4" fontId="76" fillId="0" borderId="11" xfId="0" applyNumberFormat="1" applyFont="1" applyBorder="1" applyAlignment="1">
      <alignment horizontal="right" vertical="top" shrinkToFit="1"/>
    </xf>
    <xf numFmtId="2" fontId="2" fillId="0" borderId="11" xfId="0" applyNumberFormat="1" applyFont="1" applyBorder="1" applyAlignment="1">
      <alignment horizontal="right" vertical="top" shrinkToFit="1"/>
    </xf>
    <xf numFmtId="4" fontId="51" fillId="2" borderId="11" xfId="0" applyNumberFormat="1" applyFont="1" applyFill="1" applyBorder="1" applyAlignment="1">
      <alignment horizontal="right" vertical="top" shrinkToFit="1"/>
    </xf>
    <xf numFmtId="0" fontId="0" fillId="2" borderId="11" xfId="0" applyFill="1" applyBorder="1" applyAlignment="1">
      <alignment horizontal="right" vertical="top" wrapText="1"/>
    </xf>
    <xf numFmtId="0" fontId="0" fillId="9" borderId="11" xfId="0" applyFill="1" applyBorder="1" applyAlignment="1">
      <alignment horizontal="right" vertical="top" wrapText="1"/>
    </xf>
    <xf numFmtId="0" fontId="40" fillId="0" borderId="11" xfId="0" applyFont="1" applyBorder="1" applyAlignment="1">
      <alignment horizontal="left" wrapText="1"/>
    </xf>
    <xf numFmtId="1" fontId="1" fillId="2" borderId="11" xfId="0" applyNumberFormat="1" applyFont="1" applyFill="1" applyBorder="1" applyAlignment="1">
      <alignment horizontal="left" vertical="top" shrinkToFit="1"/>
    </xf>
    <xf numFmtId="0" fontId="0" fillId="8" borderId="11" xfId="0" applyFill="1" applyBorder="1" applyAlignment="1">
      <alignment horizontal="left" vertical="center" wrapText="1"/>
    </xf>
    <xf numFmtId="0" fontId="0" fillId="0" borderId="11" xfId="0" applyBorder="1" applyAlignment="1">
      <alignment horizontal="right" vertical="center" wrapText="1"/>
    </xf>
    <xf numFmtId="0" fontId="82" fillId="8" borderId="0" xfId="0" applyFont="1" applyFill="1" applyAlignment="1">
      <alignment horizontal="center" vertical="top"/>
    </xf>
    <xf numFmtId="0" fontId="57" fillId="8" borderId="0" xfId="0" applyFont="1" applyFill="1" applyAlignment="1">
      <alignment horizontal="center" vertical="top"/>
    </xf>
    <xf numFmtId="0" fontId="0" fillId="8" borderId="0" xfId="0" applyFill="1" applyAlignment="1">
      <alignment horizontal="right" vertical="center"/>
    </xf>
    <xf numFmtId="0" fontId="0" fillId="8" borderId="0" xfId="0" applyFill="1" applyAlignment="1">
      <alignment horizontal="center" vertical="center"/>
    </xf>
    <xf numFmtId="3" fontId="0" fillId="8" borderId="0" xfId="0" applyNumberFormat="1" applyFill="1" applyAlignment="1">
      <alignment horizontal="center" vertical="top"/>
    </xf>
    <xf numFmtId="0" fontId="8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2" fillId="8" borderId="1" xfId="0" applyNumberFormat="1" applyFont="1" applyFill="1" applyBorder="1" applyAlignment="1">
      <alignment horizontal="right" vertical="top" shrinkToFit="1"/>
    </xf>
    <xf numFmtId="0" fontId="12" fillId="0" borderId="0" xfId="0" applyFont="1" applyAlignment="1">
      <alignment horizontal="left" vertical="center" wrapText="1"/>
    </xf>
    <xf numFmtId="4" fontId="62" fillId="0" borderId="4" xfId="0" applyNumberFormat="1" applyFont="1" applyBorder="1" applyAlignment="1">
      <alignment horizontal="right" vertical="center" shrinkToFit="1"/>
    </xf>
    <xf numFmtId="4" fontId="39" fillId="0" borderId="5" xfId="0" applyNumberFormat="1" applyFont="1" applyBorder="1" applyAlignment="1">
      <alignment horizontal="right" vertical="top" shrinkToFit="1"/>
    </xf>
    <xf numFmtId="4" fontId="8" fillId="3" borderId="20" xfId="0" applyNumberFormat="1" applyFont="1" applyFill="1" applyBorder="1" applyAlignment="1">
      <alignment horizontal="right" vertical="center" shrinkToFit="1"/>
    </xf>
    <xf numFmtId="4" fontId="61" fillId="0" borderId="8" xfId="0" applyNumberFormat="1" applyFont="1" applyBorder="1" applyAlignment="1">
      <alignment horizontal="right" vertical="center" shrinkToFit="1"/>
    </xf>
    <xf numFmtId="1" fontId="39" fillId="0" borderId="11" xfId="0" applyNumberFormat="1" applyFont="1" applyBorder="1" applyAlignment="1">
      <alignment horizontal="center" vertical="center" shrinkToFit="1"/>
    </xf>
    <xf numFmtId="4" fontId="51" fillId="12" borderId="4" xfId="0" applyNumberFormat="1" applyFont="1" applyFill="1" applyBorder="1" applyAlignment="1">
      <alignment horizontal="right" vertical="center" shrinkToFit="1"/>
    </xf>
    <xf numFmtId="4" fontId="39" fillId="7" borderId="4" xfId="0" applyNumberFormat="1" applyFont="1" applyFill="1" applyBorder="1" applyAlignment="1">
      <alignment horizontal="right" vertical="top" shrinkToFit="1"/>
    </xf>
    <xf numFmtId="1" fontId="39" fillId="7" borderId="1" xfId="0" applyNumberFormat="1" applyFont="1" applyFill="1" applyBorder="1" applyAlignment="1">
      <alignment horizontal="right" vertical="top" shrinkToFit="1"/>
    </xf>
    <xf numFmtId="4" fontId="40" fillId="0" borderId="3" xfId="0" applyNumberFormat="1" applyFont="1" applyBorder="1" applyAlignment="1">
      <alignment horizontal="right" vertical="center"/>
    </xf>
    <xf numFmtId="1" fontId="39" fillId="0" borderId="11" xfId="0" applyNumberFormat="1" applyFont="1" applyBorder="1" applyAlignment="1">
      <alignment horizontal="center" vertical="top" shrinkToFit="1"/>
    </xf>
    <xf numFmtId="0" fontId="11" fillId="0" borderId="11" xfId="0" applyFont="1" applyBorder="1" applyAlignment="1">
      <alignment horizontal="left" vertical="top" wrapText="1"/>
    </xf>
    <xf numFmtId="4" fontId="66" fillId="4" borderId="20" xfId="0" applyNumberFormat="1" applyFont="1" applyFill="1" applyBorder="1" applyAlignment="1">
      <alignment horizontal="right" vertical="top" shrinkToFit="1"/>
    </xf>
    <xf numFmtId="4" fontId="39" fillId="0" borderId="11" xfId="0" applyNumberFormat="1" applyFont="1" applyBorder="1" applyAlignment="1">
      <alignment horizontal="right" vertical="top" shrinkToFit="1"/>
    </xf>
    <xf numFmtId="4" fontId="61" fillId="0" borderId="4" xfId="0" applyNumberFormat="1" applyFont="1" applyBorder="1" applyAlignment="1">
      <alignment horizontal="right" vertical="center" shrinkToFit="1"/>
    </xf>
    <xf numFmtId="4" fontId="66" fillId="4" borderId="4" xfId="0" applyNumberFormat="1" applyFont="1" applyFill="1" applyBorder="1" applyAlignment="1">
      <alignment horizontal="right" vertical="center" shrinkToFit="1"/>
    </xf>
    <xf numFmtId="0" fontId="11" fillId="8" borderId="0" xfId="0" applyFont="1" applyFill="1" applyAlignment="1">
      <alignment horizontal="left" vertical="top" wrapText="1"/>
    </xf>
    <xf numFmtId="4" fontId="8" fillId="8" borderId="3" xfId="0" applyNumberFormat="1" applyFont="1" applyFill="1" applyBorder="1" applyAlignment="1">
      <alignment horizontal="right" vertical="top" shrinkToFit="1"/>
    </xf>
    <xf numFmtId="4" fontId="42" fillId="8" borderId="3" xfId="0" applyNumberFormat="1" applyFont="1" applyFill="1" applyBorder="1" applyAlignment="1">
      <alignment horizontal="right" vertical="top" shrinkToFit="1"/>
    </xf>
    <xf numFmtId="1" fontId="8" fillId="0" borderId="12" xfId="0" applyNumberFormat="1" applyFont="1" applyBorder="1" applyAlignment="1">
      <alignment horizontal="center" vertical="top" shrinkToFit="1"/>
    </xf>
    <xf numFmtId="1" fontId="8" fillId="0" borderId="8" xfId="0" applyNumberFormat="1" applyFont="1" applyBorder="1" applyAlignment="1">
      <alignment horizontal="center" vertical="top" shrinkToFit="1"/>
    </xf>
    <xf numFmtId="0" fontId="30" fillId="0" borderId="11" xfId="0" applyFont="1" applyBorder="1" applyAlignment="1">
      <alignment horizontal="left" vertical="top" wrapText="1"/>
    </xf>
    <xf numFmtId="0" fontId="60" fillId="17" borderId="0" xfId="0" applyFont="1" applyFill="1" applyAlignment="1">
      <alignment horizontal="left" vertical="top" wrapText="1"/>
    </xf>
    <xf numFmtId="4" fontId="61" fillId="17" borderId="1" xfId="0" applyNumberFormat="1" applyFont="1" applyFill="1" applyBorder="1" applyAlignment="1">
      <alignment horizontal="right" vertical="center" shrinkToFit="1"/>
    </xf>
    <xf numFmtId="0" fontId="0" fillId="17" borderId="0" xfId="0" applyFill="1" applyAlignment="1">
      <alignment horizontal="left" vertical="top"/>
    </xf>
    <xf numFmtId="1" fontId="8" fillId="17" borderId="9" xfId="0" applyNumberFormat="1" applyFont="1" applyFill="1" applyBorder="1" applyAlignment="1">
      <alignment horizontal="center" vertical="center" shrinkToFit="1"/>
    </xf>
    <xf numFmtId="0" fontId="0" fillId="17" borderId="12" xfId="0" applyFill="1" applyBorder="1" applyAlignment="1">
      <alignment horizontal="left" vertical="top" wrapText="1"/>
    </xf>
    <xf numFmtId="4" fontId="8" fillId="17" borderId="1" xfId="0" applyNumberFormat="1" applyFont="1" applyFill="1" applyBorder="1" applyAlignment="1">
      <alignment horizontal="right" vertical="top" shrinkToFit="1"/>
    </xf>
    <xf numFmtId="1" fontId="10" fillId="17" borderId="1" xfId="0" applyNumberFormat="1" applyFont="1" applyFill="1" applyBorder="1" applyAlignment="1">
      <alignment horizontal="right" vertical="top" shrinkToFit="1"/>
    </xf>
    <xf numFmtId="0" fontId="60" fillId="17" borderId="11" xfId="0" applyFont="1" applyFill="1" applyBorder="1" applyAlignment="1">
      <alignment horizontal="left" vertical="top" wrapText="1"/>
    </xf>
    <xf numFmtId="0" fontId="60" fillId="17" borderId="11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center" vertical="center" wrapText="1"/>
    </xf>
    <xf numFmtId="0" fontId="11" fillId="17" borderId="11" xfId="0" applyFont="1" applyFill="1" applyBorder="1" applyAlignment="1">
      <alignment horizontal="left" vertical="top" wrapText="1"/>
    </xf>
    <xf numFmtId="4" fontId="61" fillId="17" borderId="4" xfId="0" applyNumberFormat="1" applyFont="1" applyFill="1" applyBorder="1" applyAlignment="1">
      <alignment horizontal="right" vertical="center" shrinkToFit="1"/>
    </xf>
    <xf numFmtId="2" fontId="8" fillId="7" borderId="5" xfId="0" applyNumberFormat="1" applyFont="1" applyFill="1" applyBorder="1" applyAlignment="1">
      <alignment horizontal="right" vertical="top" shrinkToFit="1"/>
    </xf>
    <xf numFmtId="2" fontId="39" fillId="17" borderId="6" xfId="0" applyNumberFormat="1" applyFont="1" applyFill="1" applyBorder="1" applyAlignment="1">
      <alignment horizontal="right" vertical="top" shrinkToFit="1"/>
    </xf>
    <xf numFmtId="2" fontId="42" fillId="17" borderId="11" xfId="0" applyNumberFormat="1" applyFont="1" applyFill="1" applyBorder="1" applyAlignment="1">
      <alignment horizontal="right" vertical="top" shrinkToFit="1"/>
    </xf>
    <xf numFmtId="4" fontId="62" fillId="17" borderId="4" xfId="0" applyNumberFormat="1" applyFont="1" applyFill="1" applyBorder="1" applyAlignment="1">
      <alignment horizontal="right" vertical="center" shrinkToFit="1"/>
    </xf>
    <xf numFmtId="4" fontId="62" fillId="17" borderId="1" xfId="0" applyNumberFormat="1" applyFont="1" applyFill="1" applyBorder="1" applyAlignment="1">
      <alignment horizontal="right" vertical="center" shrinkToFit="1"/>
    </xf>
    <xf numFmtId="2" fontId="39" fillId="17" borderId="11" xfId="0" applyNumberFormat="1" applyFont="1" applyFill="1" applyBorder="1" applyAlignment="1">
      <alignment horizontal="right" vertical="top" shrinkToFit="1"/>
    </xf>
    <xf numFmtId="2" fontId="42" fillId="17" borderId="3" xfId="0" applyNumberFormat="1" applyFont="1" applyFill="1" applyBorder="1" applyAlignment="1">
      <alignment horizontal="right" vertical="top" shrinkToFit="1"/>
    </xf>
    <xf numFmtId="2" fontId="39" fillId="7" borderId="3" xfId="0" applyNumberFormat="1" applyFont="1" applyFill="1" applyBorder="1" applyAlignment="1">
      <alignment horizontal="right" vertical="top" shrinkToFit="1"/>
    </xf>
    <xf numFmtId="0" fontId="40" fillId="8" borderId="0" xfId="0" applyFont="1" applyFill="1" applyAlignment="1">
      <alignment horizontal="center" vertical="top"/>
    </xf>
    <xf numFmtId="0" fontId="40" fillId="0" borderId="0" xfId="0" applyFont="1" applyAlignment="1">
      <alignment horizontal="left" vertical="top"/>
    </xf>
    <xf numFmtId="0" fontId="46" fillId="8" borderId="0" xfId="0" applyFont="1" applyFill="1" applyAlignment="1">
      <alignment horizontal="center" vertical="top"/>
    </xf>
    <xf numFmtId="4" fontId="8" fillId="7" borderId="3" xfId="0" applyNumberFormat="1" applyFont="1" applyFill="1" applyBorder="1" applyAlignment="1">
      <alignment horizontal="right" vertical="center" shrinkToFit="1"/>
    </xf>
    <xf numFmtId="4" fontId="8" fillId="7" borderId="4" xfId="0" applyNumberFormat="1" applyFont="1" applyFill="1" applyBorder="1" applyAlignment="1">
      <alignment horizontal="right" vertical="center" shrinkToFit="1"/>
    </xf>
    <xf numFmtId="1" fontId="8" fillId="7" borderId="1" xfId="0" applyNumberFormat="1" applyFont="1" applyFill="1" applyBorder="1" applyAlignment="1">
      <alignment horizontal="right" vertical="center" shrinkToFit="1"/>
    </xf>
    <xf numFmtId="4" fontId="8" fillId="6" borderId="4" xfId="0" applyNumberFormat="1" applyFont="1" applyFill="1" applyBorder="1" applyAlignment="1">
      <alignment horizontal="right" vertical="center" shrinkToFit="1"/>
    </xf>
    <xf numFmtId="1" fontId="39" fillId="0" borderId="28" xfId="0" applyNumberFormat="1" applyFont="1" applyBorder="1" applyAlignment="1">
      <alignment horizontal="center" vertical="top" shrinkToFit="1"/>
    </xf>
    <xf numFmtId="0" fontId="11" fillId="0" borderId="28" xfId="0" applyFont="1" applyBorder="1" applyAlignment="1">
      <alignment horizontal="left" vertical="top" wrapText="1"/>
    </xf>
    <xf numFmtId="4" fontId="51" fillId="9" borderId="11" xfId="0" applyNumberFormat="1" applyFont="1" applyFill="1" applyBorder="1" applyAlignment="1">
      <alignment horizontal="right" vertical="top" shrinkToFit="1"/>
    </xf>
    <xf numFmtId="4" fontId="51" fillId="8" borderId="11" xfId="0" applyNumberFormat="1" applyFont="1" applyFill="1" applyBorder="1" applyAlignment="1">
      <alignment horizontal="right" vertical="center" shrinkToFit="1"/>
    </xf>
    <xf numFmtId="4" fontId="51" fillId="8" borderId="11" xfId="0" applyNumberFormat="1" applyFont="1" applyFill="1" applyBorder="1" applyAlignment="1">
      <alignment horizontal="right" vertical="center" wrapText="1" shrinkToFit="1"/>
    </xf>
    <xf numFmtId="4" fontId="51" fillId="0" borderId="11" xfId="0" applyNumberFormat="1" applyFont="1" applyBorder="1" applyAlignment="1">
      <alignment horizontal="right" vertical="top" shrinkToFit="1"/>
    </xf>
    <xf numFmtId="4" fontId="0" fillId="8" borderId="0" xfId="0" applyNumberFormat="1" applyFill="1" applyAlignment="1">
      <alignment horizontal="right" vertical="center"/>
    </xf>
    <xf numFmtId="4" fontId="46" fillId="0" borderId="0" xfId="0" applyNumberFormat="1" applyFont="1" applyAlignment="1">
      <alignment horizontal="right" vertical="top"/>
    </xf>
    <xf numFmtId="4" fontId="40" fillId="0" borderId="0" xfId="0" applyNumberFormat="1" applyFont="1" applyAlignment="1">
      <alignment horizontal="right" vertical="top"/>
    </xf>
    <xf numFmtId="0" fontId="46" fillId="0" borderId="0" xfId="0" applyFont="1" applyAlignment="1">
      <alignment horizontal="right" vertical="top"/>
    </xf>
    <xf numFmtId="4" fontId="0" fillId="0" borderId="0" xfId="0" applyNumberFormat="1" applyAlignment="1">
      <alignment horizontal="right" vertical="center"/>
    </xf>
    <xf numFmtId="4" fontId="40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88" fillId="0" borderId="0" xfId="0" applyFont="1" applyAlignment="1">
      <alignment horizontal="right" vertical="center"/>
    </xf>
    <xf numFmtId="4" fontId="88" fillId="0" borderId="0" xfId="0" applyNumberFormat="1" applyFont="1" applyAlignment="1">
      <alignment horizontal="right" vertical="top"/>
    </xf>
    <xf numFmtId="4" fontId="0" fillId="0" borderId="0" xfId="0" applyNumberFormat="1" applyAlignment="1">
      <alignment horizontal="left" vertical="center"/>
    </xf>
    <xf numFmtId="0" fontId="4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8" borderId="0" xfId="0" applyFill="1" applyAlignment="1">
      <alignment horizontal="right" vertical="top"/>
    </xf>
    <xf numFmtId="0" fontId="40" fillId="8" borderId="0" xfId="0" applyFont="1" applyFill="1" applyAlignment="1">
      <alignment horizontal="right" vertical="top"/>
    </xf>
    <xf numFmtId="0" fontId="46" fillId="8" borderId="0" xfId="0" applyFont="1" applyFill="1" applyAlignment="1">
      <alignment horizontal="left" vertical="top"/>
    </xf>
    <xf numFmtId="4" fontId="39" fillId="7" borderId="3" xfId="0" applyNumberFormat="1" applyFont="1" applyFill="1" applyBorder="1" applyAlignment="1">
      <alignment horizontal="right" vertical="center" shrinkToFit="1"/>
    </xf>
    <xf numFmtId="0" fontId="12" fillId="0" borderId="0" xfId="0" applyFont="1" applyAlignment="1">
      <alignment horizontal="center" vertical="center" wrapText="1"/>
    </xf>
    <xf numFmtId="4" fontId="40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55" fillId="0" borderId="0" xfId="2" applyFont="1" applyAlignment="1">
      <alignment horizontal="left" vertical="top"/>
    </xf>
    <xf numFmtId="0" fontId="67" fillId="0" borderId="0" xfId="2" applyFont="1" applyAlignment="1">
      <alignment horizontal="left" vertical="top"/>
    </xf>
    <xf numFmtId="4" fontId="46" fillId="0" borderId="0" xfId="0" applyNumberFormat="1" applyFont="1" applyAlignment="1">
      <alignment horizontal="right" vertical="center"/>
    </xf>
    <xf numFmtId="0" fontId="61" fillId="11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center" vertical="top"/>
    </xf>
    <xf numFmtId="0" fontId="0" fillId="8" borderId="6" xfId="0" applyFill="1" applyBorder="1" applyAlignment="1">
      <alignment horizontal="left" vertical="center" wrapText="1"/>
    </xf>
    <xf numFmtId="0" fontId="40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46" fillId="0" borderId="5" xfId="0" applyFont="1" applyBorder="1" applyAlignment="1">
      <alignment horizontal="left" vertical="top" indent="8"/>
    </xf>
    <xf numFmtId="0" fontId="0" fillId="0" borderId="5" xfId="0" applyBorder="1" applyAlignment="1">
      <alignment horizontal="left" vertical="top" indent="8"/>
    </xf>
    <xf numFmtId="0" fontId="12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wrapText="1"/>
    </xf>
    <xf numFmtId="0" fontId="0" fillId="0" borderId="11" xfId="0" applyBorder="1" applyAlignment="1">
      <alignment horizontal="left" vertical="top" wrapText="1"/>
    </xf>
    <xf numFmtId="0" fontId="68" fillId="0" borderId="0" xfId="0" applyFont="1" applyAlignment="1">
      <alignment horizontal="center" vertical="center"/>
    </xf>
    <xf numFmtId="0" fontId="0" fillId="8" borderId="11" xfId="0" applyFill="1" applyBorder="1" applyAlignment="1">
      <alignment horizontal="left" vertical="top" wrapText="1"/>
    </xf>
    <xf numFmtId="0" fontId="8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0" fillId="0" borderId="1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40" fillId="8" borderId="2" xfId="0" applyFont="1" applyFill="1" applyBorder="1" applyAlignment="1">
      <alignment horizontal="left" vertical="top" wrapText="1"/>
    </xf>
    <xf numFmtId="0" fontId="40" fillId="8" borderId="3" xfId="0" applyFont="1" applyFill="1" applyBorder="1" applyAlignment="1">
      <alignment horizontal="left" vertical="top" wrapText="1"/>
    </xf>
    <xf numFmtId="0" fontId="36" fillId="0" borderId="2" xfId="0" applyFont="1" applyBorder="1" applyAlignment="1">
      <alignment horizontal="left" vertical="top" wrapText="1"/>
    </xf>
    <xf numFmtId="0" fontId="36" fillId="0" borderId="3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4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4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16" fillId="0" borderId="1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6" fillId="8" borderId="2" xfId="0" applyFont="1" applyFill="1" applyBorder="1" applyAlignment="1">
      <alignment horizontal="left" vertical="top" wrapText="1"/>
    </xf>
    <xf numFmtId="0" fontId="46" fillId="8" borderId="3" xfId="0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40" fillId="0" borderId="14" xfId="0" applyFont="1" applyBorder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6" fillId="0" borderId="0" xfId="0" applyFont="1" applyAlignment="1">
      <alignment horizontal="left" vertical="top"/>
    </xf>
    <xf numFmtId="0" fontId="0" fillId="6" borderId="14" xfId="0" applyFill="1" applyBorder="1" applyAlignment="1">
      <alignment horizontal="left" vertical="top" wrapText="1"/>
    </xf>
    <xf numFmtId="0" fontId="0" fillId="6" borderId="15" xfId="0" applyFill="1" applyBorder="1" applyAlignment="1">
      <alignment horizontal="left" vertical="top" wrapText="1"/>
    </xf>
    <xf numFmtId="0" fontId="0" fillId="6" borderId="16" xfId="0" applyFill="1" applyBorder="1" applyAlignment="1">
      <alignment horizontal="left" vertical="top" wrapText="1"/>
    </xf>
    <xf numFmtId="0" fontId="59" fillId="7" borderId="14" xfId="0" applyFont="1" applyFill="1" applyBorder="1" applyAlignment="1">
      <alignment horizontal="left" vertical="top" wrapText="1"/>
    </xf>
    <xf numFmtId="0" fontId="59" fillId="7" borderId="15" xfId="0" applyFont="1" applyFill="1" applyBorder="1" applyAlignment="1">
      <alignment horizontal="left" vertical="top" wrapText="1"/>
    </xf>
    <xf numFmtId="0" fontId="59" fillId="7" borderId="16" xfId="0" applyFont="1" applyFill="1" applyBorder="1" applyAlignment="1">
      <alignment horizontal="left" vertical="top" wrapText="1"/>
    </xf>
    <xf numFmtId="0" fontId="38" fillId="4" borderId="14" xfId="0" applyFont="1" applyFill="1" applyBorder="1" applyAlignment="1">
      <alignment horizontal="left" vertical="top" wrapText="1"/>
    </xf>
    <xf numFmtId="0" fontId="38" fillId="4" borderId="15" xfId="0" applyFont="1" applyFill="1" applyBorder="1" applyAlignment="1">
      <alignment horizontal="left" vertical="top" wrapText="1"/>
    </xf>
    <xf numFmtId="0" fontId="38" fillId="4" borderId="16" xfId="0" applyFont="1" applyFill="1" applyBorder="1" applyAlignment="1">
      <alignment horizontal="left" vertical="top" wrapText="1"/>
    </xf>
    <xf numFmtId="0" fontId="38" fillId="6" borderId="14" xfId="0" applyFont="1" applyFill="1" applyBorder="1" applyAlignment="1">
      <alignment horizontal="left" vertical="top" wrapText="1"/>
    </xf>
    <xf numFmtId="0" fontId="38" fillId="6" borderId="15" xfId="0" applyFont="1" applyFill="1" applyBorder="1" applyAlignment="1">
      <alignment horizontal="left" vertical="top" wrapText="1"/>
    </xf>
    <xf numFmtId="0" fontId="38" fillId="6" borderId="16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11" fillId="7" borderId="14" xfId="0" applyFont="1" applyFill="1" applyBorder="1" applyAlignment="1">
      <alignment horizontal="left" vertical="top" wrapText="1"/>
    </xf>
    <xf numFmtId="0" fontId="11" fillId="7" borderId="15" xfId="0" applyFont="1" applyFill="1" applyBorder="1" applyAlignment="1">
      <alignment horizontal="left" vertical="top" wrapText="1"/>
    </xf>
    <xf numFmtId="0" fontId="11" fillId="7" borderId="16" xfId="0" applyFont="1" applyFill="1" applyBorder="1" applyAlignment="1">
      <alignment horizontal="left" vertical="top" wrapText="1"/>
    </xf>
    <xf numFmtId="0" fontId="30" fillId="4" borderId="14" xfId="0" applyFont="1" applyFill="1" applyBorder="1" applyAlignment="1">
      <alignment horizontal="left" vertical="top" wrapText="1"/>
    </xf>
    <xf numFmtId="0" fontId="30" fillId="4" borderId="15" xfId="0" applyFont="1" applyFill="1" applyBorder="1" applyAlignment="1">
      <alignment horizontal="left" vertical="top" wrapText="1"/>
    </xf>
    <xf numFmtId="0" fontId="30" fillId="4" borderId="16" xfId="0" applyFont="1" applyFill="1" applyBorder="1" applyAlignment="1">
      <alignment horizontal="left" vertical="top" wrapText="1"/>
    </xf>
    <xf numFmtId="0" fontId="0" fillId="4" borderId="23" xfId="0" applyFill="1" applyBorder="1" applyAlignment="1">
      <alignment horizontal="left" vertical="center" wrapText="1"/>
    </xf>
    <xf numFmtId="0" fontId="0" fillId="4" borderId="24" xfId="0" applyFill="1" applyBorder="1" applyAlignment="1">
      <alignment horizontal="left" vertical="center" wrapText="1"/>
    </xf>
    <xf numFmtId="0" fontId="60" fillId="7" borderId="14" xfId="0" applyFont="1" applyFill="1" applyBorder="1" applyAlignment="1">
      <alignment horizontal="left" vertical="top" wrapText="1"/>
    </xf>
    <xf numFmtId="0" fontId="60" fillId="7" borderId="15" xfId="0" applyFont="1" applyFill="1" applyBorder="1" applyAlignment="1">
      <alignment horizontal="left" vertical="top" wrapText="1"/>
    </xf>
    <xf numFmtId="0" fontId="60" fillId="7" borderId="16" xfId="0" applyFont="1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top" wrapText="1"/>
    </xf>
    <xf numFmtId="0" fontId="0" fillId="4" borderId="15" xfId="0" applyFill="1" applyBorder="1" applyAlignment="1">
      <alignment horizontal="left" vertical="top" wrapText="1"/>
    </xf>
    <xf numFmtId="0" fontId="0" fillId="4" borderId="16" xfId="0" applyFill="1" applyBorder="1" applyAlignment="1">
      <alignment horizontal="left" vertical="top" wrapText="1"/>
    </xf>
    <xf numFmtId="0" fontId="63" fillId="0" borderId="23" xfId="0" applyFont="1" applyBorder="1" applyAlignment="1">
      <alignment horizontal="left" vertical="top" wrapText="1"/>
    </xf>
    <xf numFmtId="0" fontId="63" fillId="0" borderId="24" xfId="0" applyFont="1" applyBorder="1" applyAlignment="1">
      <alignment horizontal="left" vertical="top" wrapText="1"/>
    </xf>
    <xf numFmtId="0" fontId="0" fillId="3" borderId="14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12" fillId="0" borderId="0" xfId="0" applyFont="1" applyAlignment="1">
      <alignment horizontal="center" vertical="top" wrapText="1"/>
    </xf>
    <xf numFmtId="2" fontId="39" fillId="0" borderId="0" xfId="0" applyNumberFormat="1" applyFont="1" applyAlignment="1">
      <alignment horizontal="center" vertical="top" shrinkToFit="1"/>
    </xf>
    <xf numFmtId="0" fontId="0" fillId="4" borderId="23" xfId="0" applyFill="1" applyBorder="1" applyAlignment="1">
      <alignment horizontal="left" vertical="top" wrapText="1"/>
    </xf>
    <xf numFmtId="0" fontId="0" fillId="4" borderId="24" xfId="0" applyFill="1" applyBorder="1" applyAlignment="1">
      <alignment horizontal="left" vertical="top" wrapText="1"/>
    </xf>
    <xf numFmtId="0" fontId="11" fillId="7" borderId="14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6" xfId="0" applyFont="1" applyFill="1" applyBorder="1" applyAlignment="1">
      <alignment horizontal="left" vertical="center" wrapText="1"/>
    </xf>
    <xf numFmtId="0" fontId="59" fillId="7" borderId="11" xfId="0" applyFont="1" applyFill="1" applyBorder="1" applyAlignment="1">
      <alignment horizontal="left" vertical="top" wrapText="1"/>
    </xf>
    <xf numFmtId="0" fontId="11" fillId="7" borderId="11" xfId="0" applyFont="1" applyFill="1" applyBorder="1" applyAlignment="1">
      <alignment horizontal="left" vertical="top" wrapText="1"/>
    </xf>
    <xf numFmtId="0" fontId="59" fillId="7" borderId="22" xfId="0" applyFont="1" applyFill="1" applyBorder="1" applyAlignment="1">
      <alignment horizontal="left" vertical="top" wrapText="1"/>
    </xf>
    <xf numFmtId="1" fontId="61" fillId="0" borderId="14" xfId="0" applyNumberFormat="1" applyFont="1" applyBorder="1" applyAlignment="1">
      <alignment horizontal="left" vertical="top" shrinkToFit="1"/>
    </xf>
    <xf numFmtId="1" fontId="61" fillId="0" borderId="15" xfId="0" applyNumberFormat="1" applyFont="1" applyBorder="1" applyAlignment="1">
      <alignment horizontal="left" vertical="top" shrinkToFit="1"/>
    </xf>
    <xf numFmtId="1" fontId="61" fillId="0" borderId="16" xfId="0" applyNumberFormat="1" applyFont="1" applyBorder="1" applyAlignment="1">
      <alignment horizontal="left" vertical="top" shrinkToFit="1"/>
    </xf>
    <xf numFmtId="0" fontId="61" fillId="0" borderId="11" xfId="0" applyFont="1" applyBorder="1" applyAlignment="1">
      <alignment horizontal="left" vertical="top"/>
    </xf>
    <xf numFmtId="0" fontId="52" fillId="3" borderId="14" xfId="0" applyFont="1" applyFill="1" applyBorder="1" applyAlignment="1">
      <alignment horizontal="left" vertical="center" wrapText="1"/>
    </xf>
    <xf numFmtId="0" fontId="52" fillId="3" borderId="15" xfId="0" applyFont="1" applyFill="1" applyBorder="1" applyAlignment="1">
      <alignment horizontal="left" vertical="center" wrapText="1"/>
    </xf>
    <xf numFmtId="0" fontId="52" fillId="3" borderId="16" xfId="0" applyFont="1" applyFill="1" applyBorder="1" applyAlignment="1">
      <alignment horizontal="left" vertical="center" wrapText="1"/>
    </xf>
    <xf numFmtId="0" fontId="65" fillId="6" borderId="14" xfId="0" applyFont="1" applyFill="1" applyBorder="1" applyAlignment="1">
      <alignment horizontal="left" vertical="top" wrapText="1"/>
    </xf>
    <xf numFmtId="0" fontId="65" fillId="6" borderId="15" xfId="0" applyFont="1" applyFill="1" applyBorder="1" applyAlignment="1">
      <alignment horizontal="left" vertical="top" wrapText="1"/>
    </xf>
    <xf numFmtId="0" fontId="65" fillId="6" borderId="16" xfId="0" applyFont="1" applyFill="1" applyBorder="1" applyAlignment="1">
      <alignment horizontal="left" vertical="top" wrapText="1"/>
    </xf>
    <xf numFmtId="0" fontId="30" fillId="4" borderId="23" xfId="0" applyFont="1" applyFill="1" applyBorder="1" applyAlignment="1">
      <alignment horizontal="left" vertical="top" wrapText="1"/>
    </xf>
    <xf numFmtId="0" fontId="30" fillId="4" borderId="24" xfId="0" applyFont="1" applyFill="1" applyBorder="1" applyAlignment="1">
      <alignment horizontal="left" vertical="top" wrapText="1"/>
    </xf>
    <xf numFmtId="0" fontId="63" fillId="8" borderId="11" xfId="0" applyFont="1" applyFill="1" applyBorder="1" applyAlignment="1">
      <alignment horizontal="left" vertical="top" wrapText="1"/>
    </xf>
    <xf numFmtId="0" fontId="0" fillId="4" borderId="14" xfId="0" applyFill="1" applyBorder="1" applyAlignment="1">
      <alignment horizontal="left" vertical="center" wrapText="1"/>
    </xf>
    <xf numFmtId="0" fontId="0" fillId="4" borderId="15" xfId="0" applyFill="1" applyBorder="1" applyAlignment="1">
      <alignment horizontal="left" vertical="center" wrapText="1"/>
    </xf>
    <xf numFmtId="0" fontId="0" fillId="4" borderId="16" xfId="0" applyFill="1" applyBorder="1" applyAlignment="1">
      <alignment horizontal="left" vertical="center" wrapText="1"/>
    </xf>
    <xf numFmtId="0" fontId="30" fillId="4" borderId="14" xfId="0" applyFont="1" applyFill="1" applyBorder="1" applyAlignment="1">
      <alignment horizontal="left" vertical="center" wrapText="1"/>
    </xf>
    <xf numFmtId="0" fontId="0" fillId="6" borderId="14" xfId="0" applyFill="1" applyBorder="1" applyAlignment="1">
      <alignment horizontal="left" vertical="center" wrapText="1"/>
    </xf>
    <xf numFmtId="0" fontId="0" fillId="6" borderId="15" xfId="0" applyFill="1" applyBorder="1" applyAlignment="1">
      <alignment horizontal="left" vertical="center" wrapText="1"/>
    </xf>
    <xf numFmtId="0" fontId="0" fillId="6" borderId="16" xfId="0" applyFill="1" applyBorder="1" applyAlignment="1">
      <alignment horizontal="left" vertical="center" wrapText="1"/>
    </xf>
    <xf numFmtId="0" fontId="38" fillId="10" borderId="14" xfId="0" applyFont="1" applyFill="1" applyBorder="1" applyAlignment="1">
      <alignment horizontal="left" vertical="top" wrapText="1"/>
    </xf>
    <xf numFmtId="0" fontId="38" fillId="10" borderId="15" xfId="0" applyFont="1" applyFill="1" applyBorder="1" applyAlignment="1">
      <alignment horizontal="left" vertical="top" wrapText="1"/>
    </xf>
    <xf numFmtId="0" fontId="38" fillId="10" borderId="16" xfId="0" applyFont="1" applyFill="1" applyBorder="1" applyAlignment="1">
      <alignment horizontal="left" vertical="top" wrapText="1"/>
    </xf>
    <xf numFmtId="0" fontId="60" fillId="7" borderId="14" xfId="0" applyFont="1" applyFill="1" applyBorder="1" applyAlignment="1">
      <alignment horizontal="left" vertical="center" wrapText="1"/>
    </xf>
    <xf numFmtId="0" fontId="60" fillId="7" borderId="15" xfId="0" applyFont="1" applyFill="1" applyBorder="1" applyAlignment="1">
      <alignment horizontal="left" vertical="center" wrapText="1"/>
    </xf>
    <xf numFmtId="0" fontId="60" fillId="7" borderId="16" xfId="0" applyFont="1" applyFill="1" applyBorder="1" applyAlignment="1">
      <alignment horizontal="left" vertical="center" wrapText="1"/>
    </xf>
    <xf numFmtId="0" fontId="11" fillId="14" borderId="14" xfId="2" applyFont="1" applyFill="1" applyBorder="1" applyAlignment="1">
      <alignment horizontal="left" vertical="top"/>
    </xf>
    <xf numFmtId="0" fontId="11" fillId="14" borderId="15" xfId="2" applyFont="1" applyFill="1" applyBorder="1" applyAlignment="1">
      <alignment horizontal="left" vertical="top"/>
    </xf>
    <xf numFmtId="0" fontId="11" fillId="14" borderId="16" xfId="2" applyFont="1" applyFill="1" applyBorder="1" applyAlignment="1">
      <alignment horizontal="left" vertical="top"/>
    </xf>
    <xf numFmtId="0" fontId="65" fillId="7" borderId="14" xfId="0" applyFont="1" applyFill="1" applyBorder="1" applyAlignment="1">
      <alignment horizontal="left" vertical="top" wrapText="1"/>
    </xf>
    <xf numFmtId="0" fontId="65" fillId="7" borderId="15" xfId="0" applyFont="1" applyFill="1" applyBorder="1" applyAlignment="1">
      <alignment horizontal="left" vertical="top" wrapText="1"/>
    </xf>
    <xf numFmtId="0" fontId="65" fillId="7" borderId="16" xfId="0" applyFont="1" applyFill="1" applyBorder="1" applyAlignment="1">
      <alignment horizontal="left" vertical="top" wrapText="1"/>
    </xf>
    <xf numFmtId="0" fontId="30" fillId="3" borderId="14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left" vertical="center" wrapText="1"/>
    </xf>
    <xf numFmtId="0" fontId="30" fillId="3" borderId="16" xfId="0" applyFont="1" applyFill="1" applyBorder="1" applyAlignment="1">
      <alignment horizontal="left" vertical="center" wrapText="1"/>
    </xf>
    <xf numFmtId="0" fontId="37" fillId="6" borderId="14" xfId="0" applyFont="1" applyFill="1" applyBorder="1" applyAlignment="1">
      <alignment horizontal="left" vertical="top" wrapText="1"/>
    </xf>
    <xf numFmtId="0" fontId="37" fillId="6" borderId="15" xfId="0" applyFont="1" applyFill="1" applyBorder="1" applyAlignment="1">
      <alignment horizontal="left" vertical="top" wrapText="1"/>
    </xf>
    <xf numFmtId="0" fontId="37" fillId="6" borderId="16" xfId="0" applyFont="1" applyFill="1" applyBorder="1" applyAlignment="1">
      <alignment horizontal="left" vertical="top" wrapText="1"/>
    </xf>
    <xf numFmtId="1" fontId="61" fillId="0" borderId="23" xfId="0" applyNumberFormat="1" applyFont="1" applyBorder="1" applyAlignment="1">
      <alignment horizontal="left" vertical="top" shrinkToFit="1"/>
    </xf>
    <xf numFmtId="1" fontId="61" fillId="0" borderId="24" xfId="0" applyNumberFormat="1" applyFont="1" applyBorder="1" applyAlignment="1">
      <alignment horizontal="left" vertical="top" shrinkToFit="1"/>
    </xf>
    <xf numFmtId="0" fontId="69" fillId="7" borderId="15" xfId="0" applyFont="1" applyFill="1" applyBorder="1" applyAlignment="1">
      <alignment horizontal="left" vertical="top" wrapText="1"/>
    </xf>
    <xf numFmtId="0" fontId="69" fillId="7" borderId="22" xfId="0" applyFont="1" applyFill="1" applyBorder="1" applyAlignment="1">
      <alignment horizontal="left" vertical="top" wrapText="1"/>
    </xf>
    <xf numFmtId="0" fontId="11" fillId="7" borderId="25" xfId="0" applyFont="1" applyFill="1" applyBorder="1" applyAlignment="1">
      <alignment horizontal="left" vertical="top" wrapText="1"/>
    </xf>
    <xf numFmtId="0" fontId="11" fillId="7" borderId="17" xfId="0" applyFont="1" applyFill="1" applyBorder="1" applyAlignment="1">
      <alignment horizontal="left" vertical="top" wrapText="1"/>
    </xf>
    <xf numFmtId="0" fontId="11" fillId="7" borderId="18" xfId="0" applyFont="1" applyFill="1" applyBorder="1" applyAlignment="1">
      <alignment horizontal="left" vertical="top" wrapText="1"/>
    </xf>
    <xf numFmtId="0" fontId="11" fillId="4" borderId="14" xfId="0" applyFont="1" applyFill="1" applyBorder="1" applyAlignment="1">
      <alignment horizontal="left" vertical="top" wrapText="1"/>
    </xf>
    <xf numFmtId="0" fontId="11" fillId="4" borderId="15" xfId="0" applyFont="1" applyFill="1" applyBorder="1" applyAlignment="1">
      <alignment horizontal="left" vertical="top" wrapText="1"/>
    </xf>
    <xf numFmtId="0" fontId="11" fillId="4" borderId="16" xfId="0" applyFont="1" applyFill="1" applyBorder="1" applyAlignment="1">
      <alignment horizontal="left" vertical="top" wrapText="1"/>
    </xf>
    <xf numFmtId="0" fontId="41" fillId="6" borderId="14" xfId="0" applyFont="1" applyFill="1" applyBorder="1" applyAlignment="1">
      <alignment horizontal="left" vertical="top" wrapText="1"/>
    </xf>
    <xf numFmtId="0" fontId="41" fillId="6" borderId="15" xfId="0" applyFont="1" applyFill="1" applyBorder="1" applyAlignment="1">
      <alignment horizontal="left" vertical="top" wrapText="1"/>
    </xf>
    <xf numFmtId="0" fontId="41" fillId="6" borderId="16" xfId="0" applyFont="1" applyFill="1" applyBorder="1" applyAlignment="1">
      <alignment horizontal="left" vertical="top" wrapText="1"/>
    </xf>
    <xf numFmtId="1" fontId="61" fillId="0" borderId="14" xfId="0" applyNumberFormat="1" applyFont="1" applyBorder="1" applyAlignment="1">
      <alignment horizontal="left" vertical="center" shrinkToFit="1"/>
    </xf>
    <xf numFmtId="1" fontId="61" fillId="0" borderId="15" xfId="0" applyNumberFormat="1" applyFont="1" applyBorder="1" applyAlignment="1">
      <alignment horizontal="left" vertical="center" shrinkToFit="1"/>
    </xf>
    <xf numFmtId="1" fontId="61" fillId="0" borderId="16" xfId="0" applyNumberFormat="1" applyFont="1" applyBorder="1" applyAlignment="1">
      <alignment horizontal="left" vertical="center" shrinkToFit="1"/>
    </xf>
    <xf numFmtId="0" fontId="40" fillId="0" borderId="0" xfId="0" applyFont="1" applyAlignment="1">
      <alignment horizontal="right" vertical="top"/>
    </xf>
    <xf numFmtId="0" fontId="40" fillId="0" borderId="0" xfId="0" applyFont="1" applyAlignment="1">
      <alignment horizontal="left" vertical="top"/>
    </xf>
    <xf numFmtId="0" fontId="55" fillId="0" borderId="0" xfId="2" applyFont="1" applyAlignment="1">
      <alignment horizontal="left" vertical="top"/>
    </xf>
    <xf numFmtId="1" fontId="61" fillId="0" borderId="26" xfId="0" applyNumberFormat="1" applyFont="1" applyBorder="1" applyAlignment="1">
      <alignment horizontal="left" vertical="top" shrinkToFit="1"/>
    </xf>
    <xf numFmtId="1" fontId="61" fillId="0" borderId="27" xfId="0" applyNumberFormat="1" applyFont="1" applyBorder="1" applyAlignment="1">
      <alignment horizontal="left" vertical="top" shrinkToFit="1"/>
    </xf>
    <xf numFmtId="0" fontId="23" fillId="0" borderId="0" xfId="0" applyFont="1" applyAlignment="1">
      <alignment horizontal="left" vertical="top"/>
    </xf>
    <xf numFmtId="0" fontId="63" fillId="8" borderId="0" xfId="0" applyFont="1" applyFill="1" applyAlignment="1">
      <alignment horizontal="left" vertical="top"/>
    </xf>
    <xf numFmtId="0" fontId="56" fillId="16" borderId="6" xfId="0" applyFont="1" applyFill="1" applyBorder="1" applyAlignment="1">
      <alignment horizontal="center" vertical="top" wrapText="1"/>
    </xf>
    <xf numFmtId="0" fontId="0" fillId="5" borderId="14" xfId="0" applyFill="1" applyBorder="1" applyAlignment="1">
      <alignment horizontal="left" vertical="top" wrapText="1"/>
    </xf>
    <xf numFmtId="0" fontId="0" fillId="5" borderId="15" xfId="0" applyFill="1" applyBorder="1" applyAlignment="1">
      <alignment horizontal="left" vertical="top" wrapText="1"/>
    </xf>
    <xf numFmtId="0" fontId="0" fillId="5" borderId="16" xfId="0" applyFill="1" applyBorder="1" applyAlignment="1">
      <alignment horizontal="left" vertical="top" wrapText="1"/>
    </xf>
    <xf numFmtId="0" fontId="37" fillId="7" borderId="15" xfId="0" applyFont="1" applyFill="1" applyBorder="1" applyAlignment="1">
      <alignment horizontal="left" vertical="top" wrapText="1"/>
    </xf>
    <xf numFmtId="0" fontId="37" fillId="7" borderId="16" xfId="0" applyFont="1" applyFill="1" applyBorder="1" applyAlignment="1">
      <alignment horizontal="left" vertical="top" wrapText="1"/>
    </xf>
    <xf numFmtId="0" fontId="0" fillId="12" borderId="14" xfId="0" applyFill="1" applyBorder="1" applyAlignment="1">
      <alignment horizontal="left" vertical="center" wrapText="1"/>
    </xf>
    <xf numFmtId="0" fontId="0" fillId="12" borderId="15" xfId="0" applyFill="1" applyBorder="1" applyAlignment="1">
      <alignment horizontal="left" vertical="center" wrapText="1"/>
    </xf>
    <xf numFmtId="0" fontId="0" fillId="12" borderId="16" xfId="0" applyFill="1" applyBorder="1" applyAlignment="1">
      <alignment horizontal="left" vertical="center" wrapText="1"/>
    </xf>
    <xf numFmtId="0" fontId="63" fillId="8" borderId="14" xfId="0" applyFont="1" applyFill="1" applyBorder="1" applyAlignment="1">
      <alignment horizontal="left" vertical="center" wrapText="1"/>
    </xf>
    <xf numFmtId="0" fontId="63" fillId="8" borderId="15" xfId="0" applyFont="1" applyFill="1" applyBorder="1" applyAlignment="1">
      <alignment horizontal="left" vertical="center" wrapText="1"/>
    </xf>
    <xf numFmtId="0" fontId="63" fillId="8" borderId="16" xfId="0" applyFont="1" applyFill="1" applyBorder="1" applyAlignment="1">
      <alignment horizontal="left" vertical="center" wrapText="1"/>
    </xf>
    <xf numFmtId="0" fontId="0" fillId="9" borderId="14" xfId="0" applyFill="1" applyBorder="1" applyAlignment="1">
      <alignment horizontal="center" vertical="top"/>
    </xf>
    <xf numFmtId="0" fontId="0" fillId="9" borderId="15" xfId="0" applyFill="1" applyBorder="1" applyAlignment="1">
      <alignment horizontal="center" vertical="top"/>
    </xf>
    <xf numFmtId="0" fontId="0" fillId="9" borderId="16" xfId="0" applyFill="1" applyBorder="1" applyAlignment="1">
      <alignment horizontal="center" vertical="top"/>
    </xf>
    <xf numFmtId="0" fontId="30" fillId="12" borderId="14" xfId="0" applyFont="1" applyFill="1" applyBorder="1" applyAlignment="1">
      <alignment horizontal="left" vertical="top" wrapText="1"/>
    </xf>
    <xf numFmtId="0" fontId="30" fillId="12" borderId="15" xfId="0" applyFont="1" applyFill="1" applyBorder="1" applyAlignment="1">
      <alignment horizontal="left" vertical="top" wrapText="1"/>
    </xf>
    <xf numFmtId="0" fontId="30" fillId="12" borderId="16" xfId="0" applyFont="1" applyFill="1" applyBorder="1" applyAlignment="1">
      <alignment horizontal="left" vertical="top" wrapText="1"/>
    </xf>
    <xf numFmtId="0" fontId="63" fillId="8" borderId="14" xfId="0" applyFont="1" applyFill="1" applyBorder="1" applyAlignment="1">
      <alignment horizontal="left" vertical="top" wrapText="1"/>
    </xf>
    <xf numFmtId="0" fontId="63" fillId="8" borderId="15" xfId="0" applyFont="1" applyFill="1" applyBorder="1" applyAlignment="1">
      <alignment horizontal="left" vertical="top" wrapText="1"/>
    </xf>
    <xf numFmtId="0" fontId="63" fillId="8" borderId="16" xfId="0" applyFont="1" applyFill="1" applyBorder="1" applyAlignment="1">
      <alignment horizontal="left" vertical="top" wrapText="1"/>
    </xf>
    <xf numFmtId="0" fontId="30" fillId="3" borderId="14" xfId="0" applyFont="1" applyFill="1" applyBorder="1" applyAlignment="1">
      <alignment horizontal="left" vertical="top" wrapText="1"/>
    </xf>
    <xf numFmtId="0" fontId="30" fillId="3" borderId="15" xfId="0" applyFont="1" applyFill="1" applyBorder="1" applyAlignment="1">
      <alignment horizontal="left" vertical="top" wrapText="1"/>
    </xf>
    <xf numFmtId="0" fontId="30" fillId="3" borderId="16" xfId="0" applyFont="1" applyFill="1" applyBorder="1" applyAlignment="1">
      <alignment horizontal="left" vertical="top" wrapText="1"/>
    </xf>
    <xf numFmtId="0" fontId="30" fillId="4" borderId="15" xfId="0" applyFont="1" applyFill="1" applyBorder="1" applyAlignment="1">
      <alignment horizontal="left" vertical="center" wrapText="1"/>
    </xf>
    <xf numFmtId="0" fontId="30" fillId="4" borderId="16" xfId="0" applyFont="1" applyFill="1" applyBorder="1" applyAlignment="1">
      <alignment horizontal="left" vertical="center" wrapText="1"/>
    </xf>
    <xf numFmtId="0" fontId="85" fillId="0" borderId="0" xfId="0" applyFont="1" applyAlignment="1">
      <alignment horizontal="center" vertical="top"/>
    </xf>
    <xf numFmtId="0" fontId="0" fillId="15" borderId="14" xfId="0" applyFill="1" applyBorder="1" applyAlignment="1">
      <alignment horizontal="left" vertical="center" wrapText="1"/>
    </xf>
    <xf numFmtId="0" fontId="0" fillId="15" borderId="15" xfId="0" applyFill="1" applyBorder="1" applyAlignment="1">
      <alignment horizontal="left" vertical="center" wrapText="1"/>
    </xf>
    <xf numFmtId="0" fontId="0" fillId="15" borderId="16" xfId="0" applyFill="1" applyBorder="1" applyAlignment="1">
      <alignment horizontal="left" vertical="center" wrapText="1"/>
    </xf>
    <xf numFmtId="0" fontId="38" fillId="7" borderId="15" xfId="0" applyFont="1" applyFill="1" applyBorder="1" applyAlignment="1">
      <alignment horizontal="left" vertical="top" wrapText="1"/>
    </xf>
    <xf numFmtId="0" fontId="38" fillId="7" borderId="16" xfId="0" applyFont="1" applyFill="1" applyBorder="1" applyAlignment="1">
      <alignment horizontal="left" vertical="top" wrapText="1"/>
    </xf>
    <xf numFmtId="0" fontId="26" fillId="0" borderId="0" xfId="0" applyFont="1" applyAlignment="1">
      <alignment horizontal="right" vertical="top" wrapText="1"/>
    </xf>
    <xf numFmtId="0" fontId="56" fillId="0" borderId="0" xfId="0" applyFont="1" applyAlignment="1">
      <alignment horizontal="center" vertical="top" wrapText="1"/>
    </xf>
    <xf numFmtId="0" fontId="48" fillId="8" borderId="0" xfId="0" applyFont="1" applyFill="1" applyAlignment="1">
      <alignment horizontal="left" vertical="top"/>
    </xf>
    <xf numFmtId="0" fontId="86" fillId="0" borderId="0" xfId="0" applyFont="1" applyAlignment="1">
      <alignment horizontal="left" vertical="top"/>
    </xf>
    <xf numFmtId="0" fontId="86" fillId="8" borderId="0" xfId="0" applyFont="1" applyFill="1" applyAlignment="1">
      <alignment horizontal="left" vertical="top"/>
    </xf>
    <xf numFmtId="0" fontId="2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1" fillId="4" borderId="14" xfId="0" applyFont="1" applyFill="1" applyBorder="1" applyAlignment="1">
      <alignment horizontal="left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39" fillId="7" borderId="14" xfId="0" applyFont="1" applyFill="1" applyBorder="1" applyAlignment="1">
      <alignment horizontal="left" vertical="top" wrapText="1"/>
    </xf>
    <xf numFmtId="0" fontId="39" fillId="7" borderId="15" xfId="0" applyFont="1" applyFill="1" applyBorder="1" applyAlignment="1">
      <alignment horizontal="left" vertical="top" wrapText="1"/>
    </xf>
    <xf numFmtId="0" fontId="39" fillId="7" borderId="16" xfId="0" applyFont="1" applyFill="1" applyBorder="1" applyAlignment="1">
      <alignment horizontal="left" vertical="top" wrapText="1"/>
    </xf>
    <xf numFmtId="0" fontId="40" fillId="4" borderId="14" xfId="0" applyFont="1" applyFill="1" applyBorder="1" applyAlignment="1">
      <alignment horizontal="left" vertical="center" wrapText="1"/>
    </xf>
    <xf numFmtId="0" fontId="40" fillId="4" borderId="15" xfId="0" applyFont="1" applyFill="1" applyBorder="1" applyAlignment="1">
      <alignment horizontal="left" vertical="center" wrapText="1"/>
    </xf>
    <xf numFmtId="0" fontId="40" fillId="4" borderId="16" xfId="0" applyFont="1" applyFill="1" applyBorder="1" applyAlignment="1">
      <alignment horizontal="left" vertical="center" wrapText="1"/>
    </xf>
    <xf numFmtId="0" fontId="73" fillId="6" borderId="14" xfId="0" applyFont="1" applyFill="1" applyBorder="1" applyAlignment="1">
      <alignment horizontal="left" vertical="top" wrapText="1"/>
    </xf>
    <xf numFmtId="0" fontId="73" fillId="6" borderId="15" xfId="0" applyFont="1" applyFill="1" applyBorder="1" applyAlignment="1">
      <alignment horizontal="left" vertical="top" wrapText="1"/>
    </xf>
    <xf numFmtId="0" fontId="73" fillId="6" borderId="16" xfId="0" applyFont="1" applyFill="1" applyBorder="1" applyAlignment="1">
      <alignment horizontal="left" vertical="top" wrapText="1"/>
    </xf>
    <xf numFmtId="0" fontId="30" fillId="4" borderId="30" xfId="0" applyFont="1" applyFill="1" applyBorder="1" applyAlignment="1">
      <alignment horizontal="left" vertical="top" wrapText="1"/>
    </xf>
    <xf numFmtId="0" fontId="30" fillId="4" borderId="31" xfId="0" applyFont="1" applyFill="1" applyBorder="1" applyAlignment="1">
      <alignment horizontal="left" vertical="top" wrapText="1"/>
    </xf>
    <xf numFmtId="0" fontId="81" fillId="7" borderId="14" xfId="0" applyFont="1" applyFill="1" applyBorder="1" applyAlignment="1">
      <alignment horizontal="left" vertical="top" wrapText="1"/>
    </xf>
    <xf numFmtId="0" fontId="81" fillId="7" borderId="15" xfId="0" applyFont="1" applyFill="1" applyBorder="1" applyAlignment="1">
      <alignment horizontal="left" vertical="top" wrapText="1"/>
    </xf>
    <xf numFmtId="0" fontId="81" fillId="7" borderId="16" xfId="0" applyFont="1" applyFill="1" applyBorder="1" applyAlignment="1">
      <alignment horizontal="left" vertical="top" wrapText="1"/>
    </xf>
    <xf numFmtId="0" fontId="65" fillId="7" borderId="14" xfId="0" applyFont="1" applyFill="1" applyBorder="1" applyAlignment="1">
      <alignment horizontal="left" vertical="center" wrapText="1"/>
    </xf>
    <xf numFmtId="0" fontId="65" fillId="7" borderId="15" xfId="0" applyFont="1" applyFill="1" applyBorder="1" applyAlignment="1">
      <alignment horizontal="left" vertical="center" wrapText="1"/>
    </xf>
    <xf numFmtId="0" fontId="65" fillId="7" borderId="16" xfId="0" applyFont="1" applyFill="1" applyBorder="1" applyAlignment="1">
      <alignment horizontal="left" vertical="center" wrapText="1"/>
    </xf>
    <xf numFmtId="0" fontId="65" fillId="6" borderId="22" xfId="0" applyFont="1" applyFill="1" applyBorder="1" applyAlignment="1">
      <alignment horizontal="left" vertical="top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59" fillId="7" borderId="14" xfId="0" applyFont="1" applyFill="1" applyBorder="1" applyAlignment="1">
      <alignment horizontal="left" vertical="center" wrapText="1"/>
    </xf>
    <xf numFmtId="0" fontId="59" fillId="7" borderId="15" xfId="0" applyFont="1" applyFill="1" applyBorder="1" applyAlignment="1">
      <alignment horizontal="left" vertical="center" wrapText="1"/>
    </xf>
    <xf numFmtId="0" fontId="59" fillId="7" borderId="16" xfId="0" applyFont="1" applyFill="1" applyBorder="1" applyAlignment="1">
      <alignment horizontal="left" vertical="center" wrapText="1"/>
    </xf>
    <xf numFmtId="0" fontId="46" fillId="0" borderId="0" xfId="0" applyFont="1" applyAlignment="1">
      <alignment horizontal="center" vertical="center"/>
    </xf>
  </cellXfs>
  <cellStyles count="3">
    <cellStyle name="Excel Built-in Normal" xfId="2" xr:uid="{3E989BDE-667D-4F6C-8D79-4B128E8F3D8F}"/>
    <cellStyle name="Normalno" xfId="0" builtinId="0"/>
    <cellStyle name="Zarez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opLeftCell="A16" zoomScale="96" zoomScaleNormal="96" workbookViewId="0">
      <selection activeCell="H13" sqref="H13"/>
    </sheetView>
  </sheetViews>
  <sheetFormatPr defaultRowHeight="12.75" x14ac:dyDescent="0.2"/>
  <cols>
    <col min="1" max="1" width="6.83203125" customWidth="1"/>
    <col min="2" max="2" width="9.83203125" customWidth="1"/>
    <col min="3" max="3" width="32.6640625" customWidth="1"/>
    <col min="4" max="4" width="9.83203125" customWidth="1"/>
    <col min="5" max="5" width="14.5" customWidth="1"/>
    <col min="6" max="6" width="13.83203125" customWidth="1"/>
    <col min="7" max="7" width="16.6640625" customWidth="1"/>
    <col min="8" max="8" width="14" customWidth="1"/>
    <col min="9" max="9" width="5.33203125" customWidth="1"/>
    <col min="10" max="10" width="8" customWidth="1"/>
    <col min="12" max="12" width="12.83203125" customWidth="1"/>
  </cols>
  <sheetData>
    <row r="1" spans="1:12" ht="40.5" customHeight="1" x14ac:dyDescent="0.2">
      <c r="A1" s="400" t="s">
        <v>331</v>
      </c>
      <c r="B1" s="400"/>
      <c r="C1" s="400"/>
      <c r="D1" s="400"/>
      <c r="E1" s="400"/>
      <c r="F1" s="400"/>
      <c r="G1" s="400"/>
      <c r="H1" s="400"/>
      <c r="I1" s="400"/>
      <c r="J1" s="400"/>
    </row>
    <row r="2" spans="1:12" ht="12.75" customHeight="1" x14ac:dyDescent="0.2">
      <c r="A2" s="401" t="s">
        <v>258</v>
      </c>
      <c r="B2" s="401"/>
      <c r="C2" s="401"/>
      <c r="D2" s="401"/>
      <c r="E2" s="401"/>
      <c r="F2" s="401"/>
      <c r="G2" s="401"/>
      <c r="H2" s="401"/>
      <c r="I2" s="401"/>
      <c r="J2" s="401"/>
    </row>
    <row r="3" spans="1:12" ht="19.5" customHeight="1" x14ac:dyDescent="0.2">
      <c r="A3" s="413" t="s">
        <v>316</v>
      </c>
      <c r="B3" s="413"/>
      <c r="C3" s="413"/>
      <c r="D3" s="413"/>
      <c r="E3" s="413"/>
      <c r="F3" s="413"/>
      <c r="G3" s="413"/>
      <c r="H3" s="413"/>
      <c r="I3" s="413"/>
      <c r="J3" s="413"/>
    </row>
    <row r="4" spans="1:12" ht="19.5" customHeight="1" x14ac:dyDescent="0.2">
      <c r="A4" s="415" t="s">
        <v>248</v>
      </c>
      <c r="B4" s="416"/>
      <c r="C4" s="416"/>
      <c r="D4" s="416"/>
      <c r="E4" s="416"/>
      <c r="F4" s="416"/>
      <c r="G4" s="416"/>
      <c r="H4" s="416"/>
      <c r="I4" s="416"/>
      <c r="J4" s="416"/>
    </row>
    <row r="5" spans="1:12" ht="19.5" customHeight="1" x14ac:dyDescent="0.2">
      <c r="A5" s="317"/>
      <c r="B5" s="318"/>
      <c r="C5" s="318"/>
      <c r="D5" s="318"/>
      <c r="E5" s="318"/>
      <c r="F5" s="318"/>
      <c r="G5" s="318"/>
      <c r="H5" s="318"/>
      <c r="I5" s="318"/>
      <c r="J5" s="318"/>
    </row>
    <row r="6" spans="1:12" ht="12.2" customHeight="1" x14ac:dyDescent="0.2">
      <c r="A6" s="403" t="s">
        <v>254</v>
      </c>
      <c r="B6" s="403"/>
      <c r="C6" s="403"/>
      <c r="D6" s="403"/>
      <c r="E6" s="403"/>
      <c r="F6" s="403"/>
      <c r="G6" s="403"/>
      <c r="H6" s="403"/>
      <c r="I6" s="403"/>
      <c r="J6" s="403"/>
    </row>
    <row r="7" spans="1:12" ht="17.25" customHeight="1" x14ac:dyDescent="0.2">
      <c r="A7" s="404" t="s">
        <v>261</v>
      </c>
      <c r="B7" s="404"/>
      <c r="C7" s="404"/>
      <c r="D7" s="404"/>
      <c r="E7" s="404"/>
      <c r="F7" s="404"/>
      <c r="G7" s="404"/>
      <c r="H7" s="404"/>
    </row>
    <row r="8" spans="1:12" ht="28.7" customHeight="1" x14ac:dyDescent="0.2">
      <c r="A8" s="295"/>
      <c r="B8" s="410"/>
      <c r="C8" s="410"/>
      <c r="D8" s="410"/>
      <c r="E8" s="296" t="s">
        <v>260</v>
      </c>
      <c r="F8" s="296" t="s">
        <v>311</v>
      </c>
      <c r="G8" s="268" t="s">
        <v>307</v>
      </c>
      <c r="H8" s="297" t="s">
        <v>308</v>
      </c>
      <c r="I8" s="269" t="s">
        <v>246</v>
      </c>
      <c r="J8" s="269" t="s">
        <v>247</v>
      </c>
    </row>
    <row r="9" spans="1:12" ht="12" customHeight="1" x14ac:dyDescent="0.2">
      <c r="A9" s="298"/>
      <c r="B9" s="411"/>
      <c r="C9" s="411"/>
      <c r="D9" s="411"/>
      <c r="E9" s="299" t="s">
        <v>188</v>
      </c>
      <c r="F9" s="299" t="s">
        <v>189</v>
      </c>
      <c r="G9" s="299" t="s">
        <v>190</v>
      </c>
      <c r="H9" s="299" t="s">
        <v>191</v>
      </c>
      <c r="I9" s="298"/>
      <c r="J9" s="298"/>
    </row>
    <row r="10" spans="1:12" ht="12.95" customHeight="1" x14ac:dyDescent="0.2">
      <c r="A10" s="412" t="s">
        <v>0</v>
      </c>
      <c r="B10" s="412"/>
      <c r="C10" s="412"/>
      <c r="D10" s="412"/>
      <c r="E10" s="298"/>
      <c r="F10" s="298"/>
      <c r="G10" s="298"/>
      <c r="H10" s="298"/>
      <c r="I10" s="298"/>
      <c r="J10" s="298"/>
    </row>
    <row r="11" spans="1:12" ht="12.2" customHeight="1" x14ac:dyDescent="0.2">
      <c r="A11" s="252">
        <v>6</v>
      </c>
      <c r="B11" s="408" t="s">
        <v>1</v>
      </c>
      <c r="C11" s="408"/>
      <c r="D11" s="408"/>
      <c r="E11" s="300">
        <f>'OPĆI DIO'!D6</f>
        <v>870725.7</v>
      </c>
      <c r="F11" s="300">
        <f>'OPĆI DIO'!E6</f>
        <v>1342332</v>
      </c>
      <c r="G11" s="300">
        <f>'OPĆI DIO'!F6</f>
        <v>720203</v>
      </c>
      <c r="H11" s="300">
        <f>'OPĆI DIO'!G6</f>
        <v>1006540.5599999999</v>
      </c>
      <c r="I11" s="301">
        <f>H11/E11*100</f>
        <v>115.59789265436864</v>
      </c>
      <c r="J11" s="301">
        <f>H11/G11*100</f>
        <v>139.75789603764491</v>
      </c>
    </row>
    <row r="12" spans="1:12" ht="12.95" customHeight="1" x14ac:dyDescent="0.2">
      <c r="A12" s="252">
        <v>7</v>
      </c>
      <c r="B12" s="408" t="s">
        <v>2</v>
      </c>
      <c r="C12" s="408"/>
      <c r="D12" s="408"/>
      <c r="E12" s="300">
        <f>'OPĆI DIO'!D24</f>
        <v>454126.45</v>
      </c>
      <c r="F12" s="300">
        <f>'OPĆI DIO'!E24</f>
        <v>819548</v>
      </c>
      <c r="G12" s="300">
        <v>0</v>
      </c>
      <c r="H12" s="300">
        <f>'OPĆI DIO'!G24</f>
        <v>0</v>
      </c>
      <c r="I12" s="301">
        <v>0</v>
      </c>
      <c r="J12" s="301">
        <v>0</v>
      </c>
    </row>
    <row r="13" spans="1:12" ht="15" customHeight="1" x14ac:dyDescent="0.2">
      <c r="A13" s="302"/>
      <c r="B13" s="409" t="s">
        <v>3</v>
      </c>
      <c r="C13" s="409"/>
      <c r="D13" s="409"/>
      <c r="E13" s="305">
        <f>SUM(E11,E12)</f>
        <v>1324852.1499999999</v>
      </c>
      <c r="F13" s="305">
        <f>SUM(F11,F12)</f>
        <v>2161880</v>
      </c>
      <c r="G13" s="305">
        <f>SUM(G11,G12)</f>
        <v>720203</v>
      </c>
      <c r="H13" s="305">
        <f>SUM(H12,H11)</f>
        <v>1006540.5599999999</v>
      </c>
      <c r="I13" s="301">
        <f>H13/E13*100</f>
        <v>75.973802812638382</v>
      </c>
      <c r="J13" s="301">
        <f>H13/G13*100</f>
        <v>139.75789603764491</v>
      </c>
    </row>
    <row r="14" spans="1:12" ht="13.7" customHeight="1" x14ac:dyDescent="0.2">
      <c r="A14" s="252">
        <v>3</v>
      </c>
      <c r="B14" s="408" t="s">
        <v>4</v>
      </c>
      <c r="C14" s="408"/>
      <c r="D14" s="408"/>
      <c r="E14" s="300">
        <f>'OPĆI DIO'!D29</f>
        <v>359960.48</v>
      </c>
      <c r="F14" s="300">
        <f>'OPĆI DIO'!E29</f>
        <v>881350</v>
      </c>
      <c r="G14" s="300">
        <f>'OPĆI DIO'!F29</f>
        <v>1066064.7</v>
      </c>
      <c r="H14" s="300">
        <f>'OPĆI DIO'!G29</f>
        <v>523427.88</v>
      </c>
      <c r="I14" s="301">
        <f>H14/E14*100</f>
        <v>145.41259640502759</v>
      </c>
      <c r="J14" s="301">
        <f>H14/G14*100</f>
        <v>49.099072504698825</v>
      </c>
      <c r="L14" s="286"/>
    </row>
    <row r="15" spans="1:12" ht="13.7" customHeight="1" x14ac:dyDescent="0.2">
      <c r="A15" s="252">
        <v>4</v>
      </c>
      <c r="B15" s="408" t="s">
        <v>5</v>
      </c>
      <c r="C15" s="408"/>
      <c r="D15" s="408"/>
      <c r="E15" s="300">
        <f>'OPĆI DIO'!D56</f>
        <v>343514.83</v>
      </c>
      <c r="F15" s="300">
        <f>'OPĆI DIO'!E56</f>
        <v>1280530</v>
      </c>
      <c r="G15" s="300">
        <f>'OPĆI DIO'!F56</f>
        <v>891240.5</v>
      </c>
      <c r="H15" s="300">
        <f>'OPĆI DIO'!G56</f>
        <v>322112.51999999996</v>
      </c>
      <c r="I15" s="301">
        <f>H15/E15*100</f>
        <v>93.769611052891065</v>
      </c>
      <c r="J15" s="301">
        <f>H15/G15*100</f>
        <v>36.142042467773841</v>
      </c>
      <c r="L15" s="286"/>
    </row>
    <row r="16" spans="1:12" ht="15" customHeight="1" x14ac:dyDescent="0.2">
      <c r="A16" s="302"/>
      <c r="B16" s="409" t="s">
        <v>6</v>
      </c>
      <c r="C16" s="409"/>
      <c r="D16" s="409"/>
      <c r="E16" s="305">
        <f>SUM(E14,E15)</f>
        <v>703475.31</v>
      </c>
      <c r="F16" s="305">
        <f>SUM(F14,F15)</f>
        <v>2161880</v>
      </c>
      <c r="G16" s="305">
        <f>SUM(G14,G15)</f>
        <v>1957305.2</v>
      </c>
      <c r="H16" s="305">
        <f>SUM(H14,H15)</f>
        <v>845540.39999999991</v>
      </c>
      <c r="I16" s="301">
        <f>H16/E16*100</f>
        <v>120.19475139788487</v>
      </c>
      <c r="J16" s="301">
        <f>H16/G16*100</f>
        <v>43.19921083334372</v>
      </c>
      <c r="L16" s="286"/>
    </row>
    <row r="17" spans="1:12" ht="12.2" customHeight="1" x14ac:dyDescent="0.2">
      <c r="A17" s="298"/>
      <c r="B17" s="412" t="s">
        <v>7</v>
      </c>
      <c r="C17" s="412"/>
      <c r="D17" s="412"/>
      <c r="E17" s="374">
        <f>SUM(E13-E16)</f>
        <v>621376.83999999985</v>
      </c>
      <c r="F17" s="374">
        <f>SUM(F13-F16)</f>
        <v>0</v>
      </c>
      <c r="G17" s="374">
        <f>SUM(G13-G16)</f>
        <v>-1237102.2</v>
      </c>
      <c r="H17" s="374">
        <f>SUM(H13-H16)</f>
        <v>161000.16000000003</v>
      </c>
      <c r="I17" s="301">
        <f>H17/E17*100</f>
        <v>25.910228646436206</v>
      </c>
      <c r="J17" s="301">
        <f>H17/G17*100</f>
        <v>-13.014297444463363</v>
      </c>
    </row>
    <row r="18" spans="1:12" ht="12" customHeight="1" x14ac:dyDescent="0.2">
      <c r="A18" s="298"/>
      <c r="B18" s="411"/>
      <c r="C18" s="411"/>
      <c r="D18" s="411"/>
      <c r="E18" s="298"/>
      <c r="F18" s="298"/>
      <c r="G18" s="298"/>
      <c r="H18" s="298"/>
      <c r="I18" s="301"/>
      <c r="J18" s="301"/>
    </row>
    <row r="19" spans="1:12" ht="15.95" customHeight="1" x14ac:dyDescent="0.2">
      <c r="A19" s="412" t="s">
        <v>8</v>
      </c>
      <c r="B19" s="412"/>
      <c r="C19" s="412"/>
      <c r="D19" s="412"/>
      <c r="E19" s="298"/>
      <c r="F19" s="298"/>
      <c r="G19" s="298"/>
      <c r="H19" s="298"/>
      <c r="I19" s="301"/>
      <c r="J19" s="301"/>
    </row>
    <row r="20" spans="1:12" ht="12.2" customHeight="1" x14ac:dyDescent="0.2">
      <c r="A20" s="252">
        <v>8</v>
      </c>
      <c r="B20" s="408" t="s">
        <v>9</v>
      </c>
      <c r="C20" s="408"/>
      <c r="D20" s="408"/>
      <c r="E20" s="303">
        <v>0</v>
      </c>
      <c r="F20" s="304">
        <v>0</v>
      </c>
      <c r="G20" s="258">
        <v>0</v>
      </c>
      <c r="H20" s="304">
        <v>0</v>
      </c>
      <c r="I20" s="301"/>
      <c r="J20" s="301"/>
    </row>
    <row r="21" spans="1:12" ht="12" customHeight="1" x14ac:dyDescent="0.2">
      <c r="A21" s="252">
        <v>5</v>
      </c>
      <c r="B21" s="408" t="s">
        <v>10</v>
      </c>
      <c r="C21" s="408"/>
      <c r="D21" s="408"/>
      <c r="E21" s="303">
        <v>0</v>
      </c>
      <c r="F21" s="258">
        <v>0</v>
      </c>
      <c r="G21" s="258">
        <v>0</v>
      </c>
      <c r="H21" s="258">
        <v>-82084.289999999994</v>
      </c>
      <c r="I21" s="301"/>
      <c r="J21" s="301"/>
    </row>
    <row r="22" spans="1:12" ht="12.2" customHeight="1" x14ac:dyDescent="0.2">
      <c r="A22" s="302"/>
      <c r="B22" s="409" t="s">
        <v>11</v>
      </c>
      <c r="C22" s="409"/>
      <c r="D22" s="409"/>
      <c r="E22" s="305">
        <f>SUM(E21-E20)</f>
        <v>0</v>
      </c>
      <c r="F22" s="305">
        <f>SUM(F21-F20)</f>
        <v>0</v>
      </c>
      <c r="G22" s="305">
        <f>SUM(G21-G20)</f>
        <v>0</v>
      </c>
      <c r="H22" s="305">
        <f>SUM(H21-H20)</f>
        <v>-82084.289999999994</v>
      </c>
      <c r="I22" s="306"/>
      <c r="J22" s="307"/>
    </row>
    <row r="23" spans="1:12" ht="14.25" customHeight="1" x14ac:dyDescent="0.2">
      <c r="A23" s="298"/>
      <c r="B23" s="411"/>
      <c r="C23" s="411"/>
      <c r="D23" s="411"/>
      <c r="E23" s="298"/>
      <c r="F23" s="298"/>
      <c r="G23" s="308"/>
      <c r="H23" s="298"/>
      <c r="I23" s="301"/>
      <c r="J23" s="301"/>
    </row>
    <row r="24" spans="1:12" ht="18" customHeight="1" x14ac:dyDescent="0.2">
      <c r="A24" s="412" t="s">
        <v>12</v>
      </c>
      <c r="B24" s="412"/>
      <c r="C24" s="412"/>
      <c r="D24" s="412"/>
      <c r="E24" s="374">
        <v>615725.37</v>
      </c>
      <c r="F24" s="374">
        <v>0</v>
      </c>
      <c r="G24" s="374">
        <f>G25</f>
        <v>1237102.2</v>
      </c>
      <c r="H24" s="374">
        <v>1236102.2</v>
      </c>
      <c r="I24" s="301"/>
      <c r="J24" s="301"/>
    </row>
    <row r="25" spans="1:12" ht="14.85" customHeight="1" x14ac:dyDescent="0.2">
      <c r="A25" s="309">
        <v>9</v>
      </c>
      <c r="B25" s="409" t="s">
        <v>13</v>
      </c>
      <c r="C25" s="409"/>
      <c r="D25" s="409"/>
      <c r="E25" s="305">
        <v>621376.82999999996</v>
      </c>
      <c r="F25" s="305">
        <v>0</v>
      </c>
      <c r="G25" s="305">
        <v>1237102.2</v>
      </c>
      <c r="H25" s="371">
        <v>1237102.2</v>
      </c>
      <c r="I25" s="301">
        <f>H25/E25*100</f>
        <v>199.09049392781512</v>
      </c>
      <c r="J25" s="301">
        <v>0</v>
      </c>
      <c r="L25" s="286"/>
    </row>
    <row r="26" spans="1:12" ht="36.75" customHeight="1" x14ac:dyDescent="0.2">
      <c r="A26" s="310"/>
      <c r="B26" s="414" t="s">
        <v>14</v>
      </c>
      <c r="C26" s="414"/>
      <c r="D26" s="414"/>
      <c r="E26" s="372">
        <f>SUM(E24,E25)</f>
        <v>1237102.2</v>
      </c>
      <c r="F26" s="372">
        <f>SUM(F17+F22+F25)</f>
        <v>0</v>
      </c>
      <c r="G26" s="373">
        <f>SUM(G17+G22+G25)</f>
        <v>0</v>
      </c>
      <c r="H26" s="372">
        <f>SUM(H17+H22+H25)</f>
        <v>1316018.07</v>
      </c>
      <c r="I26" s="311">
        <f>H26/E26*100</f>
        <v>106.37909058766527</v>
      </c>
      <c r="J26" s="311">
        <v>0</v>
      </c>
    </row>
    <row r="27" spans="1:12" s="27" customFormat="1" ht="14.25" customHeight="1" x14ac:dyDescent="0.2">
      <c r="A27" s="402"/>
      <c r="B27" s="402"/>
      <c r="C27" s="402"/>
      <c r="D27" s="402"/>
      <c r="E27" s="402"/>
      <c r="F27" s="402"/>
      <c r="G27" s="402"/>
      <c r="H27" s="402"/>
      <c r="I27" s="402"/>
      <c r="J27" s="402"/>
    </row>
    <row r="28" spans="1:12" ht="12.95" customHeight="1" x14ac:dyDescent="0.2">
      <c r="A28" s="405" t="s">
        <v>182</v>
      </c>
      <c r="B28" s="406"/>
      <c r="C28" s="406"/>
      <c r="D28" s="406"/>
      <c r="E28" s="406"/>
      <c r="F28" s="406"/>
      <c r="G28" s="406"/>
      <c r="H28" s="406"/>
      <c r="I28" s="406"/>
      <c r="J28" s="406"/>
    </row>
    <row r="29" spans="1:12" ht="24" customHeight="1" x14ac:dyDescent="0.2">
      <c r="A29" s="407" t="s">
        <v>262</v>
      </c>
      <c r="B29" s="407"/>
      <c r="C29" s="407"/>
      <c r="D29" s="407"/>
      <c r="E29" s="407"/>
      <c r="F29" s="407"/>
      <c r="G29" s="407"/>
      <c r="H29" s="407"/>
      <c r="I29" s="407"/>
      <c r="J29" s="407"/>
    </row>
    <row r="30" spans="1:12" x14ac:dyDescent="0.2">
      <c r="A30" s="399"/>
      <c r="B30" s="399"/>
      <c r="C30" s="399"/>
      <c r="D30" s="399"/>
      <c r="E30" s="399"/>
      <c r="F30" s="399"/>
      <c r="G30" s="399"/>
      <c r="H30" s="399"/>
      <c r="I30" s="399"/>
      <c r="J30" s="399"/>
    </row>
  </sheetData>
  <mergeCells count="29">
    <mergeCell ref="A4:J4"/>
    <mergeCell ref="B17:D17"/>
    <mergeCell ref="B18:D18"/>
    <mergeCell ref="A19:D19"/>
    <mergeCell ref="B14:D14"/>
    <mergeCell ref="B15:D15"/>
    <mergeCell ref="B16:D16"/>
    <mergeCell ref="B23:D23"/>
    <mergeCell ref="A24:D24"/>
    <mergeCell ref="B25:D25"/>
    <mergeCell ref="B20:D20"/>
    <mergeCell ref="B21:D21"/>
    <mergeCell ref="B22:D22"/>
    <mergeCell ref="A30:J30"/>
    <mergeCell ref="A1:J1"/>
    <mergeCell ref="A2:J2"/>
    <mergeCell ref="A27:J27"/>
    <mergeCell ref="A6:J6"/>
    <mergeCell ref="A7:H7"/>
    <mergeCell ref="A28:J28"/>
    <mergeCell ref="A29:J29"/>
    <mergeCell ref="B11:D11"/>
    <mergeCell ref="B12:D12"/>
    <mergeCell ref="B13:D13"/>
    <mergeCell ref="B8:D8"/>
    <mergeCell ref="B9:D9"/>
    <mergeCell ref="A10:D10"/>
    <mergeCell ref="A3:J3"/>
    <mergeCell ref="B26:D26"/>
  </mergeCells>
  <printOptions headings="1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workbookViewId="0">
      <selection activeCell="G12" sqref="G12"/>
    </sheetView>
  </sheetViews>
  <sheetFormatPr defaultRowHeight="12.75" x14ac:dyDescent="0.2"/>
  <cols>
    <col min="1" max="1" width="5.1640625" customWidth="1"/>
    <col min="2" max="2" width="25.5" customWidth="1"/>
    <col min="3" max="3" width="33.6640625" customWidth="1"/>
    <col min="4" max="4" width="14.1640625" customWidth="1"/>
    <col min="5" max="5" width="14.33203125" customWidth="1"/>
    <col min="6" max="6" width="20.6640625" customWidth="1"/>
    <col min="7" max="7" width="16.1640625" customWidth="1"/>
    <col min="8" max="9" width="6.1640625" customWidth="1"/>
    <col min="11" max="11" width="10.1640625" bestFit="1" customWidth="1"/>
    <col min="12" max="12" width="11.5" customWidth="1"/>
    <col min="13" max="13" width="11.1640625" customWidth="1"/>
    <col min="15" max="15" width="13.33203125" customWidth="1"/>
    <col min="16" max="16" width="11.83203125" style="273" customWidth="1"/>
  </cols>
  <sheetData>
    <row r="1" spans="1:16" ht="17.25" customHeight="1" x14ac:dyDescent="0.2">
      <c r="D1" s="270"/>
    </row>
    <row r="2" spans="1:16" ht="12.95" customHeight="1" x14ac:dyDescent="0.2">
      <c r="A2" s="444" t="s">
        <v>249</v>
      </c>
      <c r="B2" s="445"/>
      <c r="C2" s="445"/>
      <c r="D2" s="445"/>
      <c r="E2" s="445"/>
      <c r="F2" s="445"/>
      <c r="G2" s="445"/>
      <c r="H2" s="445"/>
      <c r="I2" s="445"/>
    </row>
    <row r="3" spans="1:16" ht="12.95" customHeight="1" x14ac:dyDescent="0.2">
      <c r="A3" s="274" t="s">
        <v>15</v>
      </c>
      <c r="B3" s="439"/>
      <c r="C3" s="439"/>
      <c r="D3" s="439"/>
      <c r="E3" s="439"/>
      <c r="F3" s="439"/>
      <c r="G3" s="439"/>
      <c r="H3" s="439"/>
      <c r="I3" s="439"/>
    </row>
    <row r="4" spans="1:16" ht="30.75" customHeight="1" x14ac:dyDescent="0.2">
      <c r="A4" s="264"/>
      <c r="B4" s="449"/>
      <c r="C4" s="450"/>
      <c r="D4" s="203" t="s">
        <v>260</v>
      </c>
      <c r="E4" s="203" t="s">
        <v>311</v>
      </c>
      <c r="F4" s="119" t="s">
        <v>306</v>
      </c>
      <c r="G4" s="260" t="s">
        <v>308</v>
      </c>
      <c r="H4" s="261" t="s">
        <v>246</v>
      </c>
      <c r="I4" s="261" t="s">
        <v>247</v>
      </c>
      <c r="K4" s="212"/>
      <c r="L4" s="376"/>
      <c r="M4" s="436"/>
      <c r="N4" s="436"/>
      <c r="O4" s="436"/>
    </row>
    <row r="5" spans="1:16" ht="12" customHeight="1" x14ac:dyDescent="0.2">
      <c r="A5" s="262"/>
      <c r="B5" s="424"/>
      <c r="C5" s="425"/>
      <c r="D5" s="263" t="s">
        <v>188</v>
      </c>
      <c r="E5" s="263" t="s">
        <v>189</v>
      </c>
      <c r="F5" s="263" t="s">
        <v>190</v>
      </c>
      <c r="G5" s="263" t="s">
        <v>191</v>
      </c>
      <c r="H5" s="262"/>
      <c r="I5" s="262"/>
      <c r="K5" s="212"/>
      <c r="L5" s="273"/>
      <c r="M5" s="436"/>
      <c r="N5" s="437"/>
      <c r="O5" s="437"/>
    </row>
    <row r="6" spans="1:16" s="141" customFormat="1" ht="19.5" customHeight="1" x14ac:dyDescent="0.2">
      <c r="A6" s="265">
        <v>6</v>
      </c>
      <c r="B6" s="426" t="s">
        <v>16</v>
      </c>
      <c r="C6" s="427"/>
      <c r="D6" s="266">
        <f>SUM(D7,D11,D14,D17,D21)</f>
        <v>870725.7</v>
      </c>
      <c r="E6" s="266">
        <f>SUM(E7,E11,E14,E17,E21)</f>
        <v>1342332</v>
      </c>
      <c r="F6" s="266">
        <f>SUM(F7,F11,F14,F17,F21)</f>
        <v>720203</v>
      </c>
      <c r="G6" s="266">
        <f>SUM(G7,G11,G14,G17,G21)</f>
        <v>1006540.5599999999</v>
      </c>
      <c r="H6" s="267">
        <f t="shared" ref="H6:H12" si="0">G6/D6*100</f>
        <v>115.59789265436864</v>
      </c>
      <c r="I6" s="267">
        <f t="shared" ref="I6:I13" si="1">G6/F6*100</f>
        <v>139.75789603764491</v>
      </c>
      <c r="K6" s="363"/>
      <c r="L6" s="273"/>
      <c r="M6" s="436"/>
      <c r="N6" s="437"/>
      <c r="O6" s="437"/>
      <c r="P6" s="379"/>
    </row>
    <row r="7" spans="1:16" ht="12" customHeight="1" x14ac:dyDescent="0.2">
      <c r="A7" s="5">
        <v>61</v>
      </c>
      <c r="B7" s="419" t="s">
        <v>17</v>
      </c>
      <c r="C7" s="420"/>
      <c r="D7" s="4">
        <f>SUM(D8,D9,D10)</f>
        <v>249984.08000000002</v>
      </c>
      <c r="E7" s="4">
        <f>SUM(E8,E9,E10)</f>
        <v>257500</v>
      </c>
      <c r="F7" s="4">
        <f>SUM(F8,F9,F10)</f>
        <v>142995</v>
      </c>
      <c r="G7" s="4">
        <f>SUM(G8,G9,G10)</f>
        <v>289415.88999999996</v>
      </c>
      <c r="H7" s="30">
        <f t="shared" si="0"/>
        <v>115.773728471029</v>
      </c>
      <c r="I7" s="30">
        <f t="shared" si="1"/>
        <v>202.39581104234409</v>
      </c>
      <c r="K7" s="212"/>
      <c r="L7" s="273"/>
      <c r="M7" s="436"/>
      <c r="N7" s="436"/>
      <c r="O7" s="436"/>
    </row>
    <row r="8" spans="1:16" ht="12" customHeight="1" x14ac:dyDescent="0.2">
      <c r="A8" s="1">
        <v>611</v>
      </c>
      <c r="B8" s="417" t="s">
        <v>18</v>
      </c>
      <c r="C8" s="418"/>
      <c r="D8" s="2">
        <v>216785.14</v>
      </c>
      <c r="E8" s="2">
        <v>230000</v>
      </c>
      <c r="F8" s="2">
        <v>107995</v>
      </c>
      <c r="G8" s="2">
        <v>253154.59</v>
      </c>
      <c r="H8" s="30">
        <f t="shared" si="0"/>
        <v>116.77672648595747</v>
      </c>
      <c r="I8" s="30">
        <f t="shared" si="1"/>
        <v>234.41325061345432</v>
      </c>
      <c r="K8" s="212"/>
      <c r="L8" s="273"/>
      <c r="M8" s="436"/>
      <c r="N8" s="437"/>
      <c r="O8" s="437"/>
    </row>
    <row r="9" spans="1:16" ht="12" customHeight="1" x14ac:dyDescent="0.2">
      <c r="A9" s="1">
        <v>613</v>
      </c>
      <c r="B9" s="417" t="s">
        <v>19</v>
      </c>
      <c r="C9" s="418"/>
      <c r="D9" s="2">
        <v>31818.05</v>
      </c>
      <c r="E9" s="2">
        <v>25000</v>
      </c>
      <c r="F9" s="2">
        <v>30000</v>
      </c>
      <c r="G9" s="2">
        <v>30582.38</v>
      </c>
      <c r="H9" s="30">
        <f t="shared" si="0"/>
        <v>96.11644962529131</v>
      </c>
      <c r="I9" s="30">
        <f t="shared" si="1"/>
        <v>101.94126666666668</v>
      </c>
      <c r="J9" s="27"/>
      <c r="K9" s="212"/>
      <c r="L9" s="377"/>
      <c r="M9" s="403"/>
      <c r="N9" s="403"/>
      <c r="O9" s="403"/>
    </row>
    <row r="10" spans="1:16" ht="12" customHeight="1" x14ac:dyDescent="0.2">
      <c r="A10" s="1">
        <v>614</v>
      </c>
      <c r="B10" s="417" t="s">
        <v>20</v>
      </c>
      <c r="C10" s="418"/>
      <c r="D10" s="2">
        <v>1380.89</v>
      </c>
      <c r="E10" s="2">
        <v>2500</v>
      </c>
      <c r="F10" s="2">
        <v>5000</v>
      </c>
      <c r="G10" s="2">
        <v>5678.92</v>
      </c>
      <c r="H10" s="30">
        <f t="shared" si="0"/>
        <v>411.25071511851053</v>
      </c>
      <c r="I10" s="30">
        <f t="shared" si="1"/>
        <v>113.57839999999999</v>
      </c>
      <c r="J10" s="27"/>
      <c r="K10" s="212"/>
      <c r="L10" s="376"/>
      <c r="M10" s="451"/>
      <c r="N10" s="451"/>
      <c r="O10" s="451"/>
    </row>
    <row r="11" spans="1:16" ht="12" customHeight="1" x14ac:dyDescent="0.2">
      <c r="A11" s="5">
        <v>63</v>
      </c>
      <c r="B11" s="419" t="s">
        <v>21</v>
      </c>
      <c r="C11" s="420"/>
      <c r="D11" s="4">
        <f>SUM(D12,D13)</f>
        <v>356529.92000000004</v>
      </c>
      <c r="E11" s="4">
        <f>SUM(E12,E13)</f>
        <v>806582</v>
      </c>
      <c r="F11" s="4">
        <f>SUM(F12,F13)</f>
        <v>377008</v>
      </c>
      <c r="G11" s="4">
        <f>SUM(G12,G13)</f>
        <v>497593.37000000005</v>
      </c>
      <c r="H11" s="30">
        <f t="shared" si="0"/>
        <v>139.56566955166062</v>
      </c>
      <c r="I11" s="30">
        <f t="shared" si="1"/>
        <v>131.98483056062474</v>
      </c>
      <c r="J11" s="27"/>
      <c r="K11" s="125"/>
      <c r="L11" s="273"/>
      <c r="M11" s="399"/>
      <c r="N11" s="399"/>
    </row>
    <row r="12" spans="1:16" ht="12" customHeight="1" x14ac:dyDescent="0.2">
      <c r="A12" s="1">
        <v>633</v>
      </c>
      <c r="B12" s="417" t="s">
        <v>22</v>
      </c>
      <c r="C12" s="418"/>
      <c r="D12" s="2">
        <v>348818.33</v>
      </c>
      <c r="E12" s="2">
        <v>798082</v>
      </c>
      <c r="F12" s="2">
        <v>367928</v>
      </c>
      <c r="G12" s="2">
        <v>488514.78</v>
      </c>
      <c r="H12" s="30">
        <f t="shared" si="0"/>
        <v>140.04848311727196</v>
      </c>
      <c r="I12" s="30">
        <f t="shared" si="1"/>
        <v>132.77455915287774</v>
      </c>
      <c r="J12" s="27"/>
      <c r="K12" s="212"/>
      <c r="L12" s="376"/>
      <c r="M12" s="436"/>
      <c r="N12" s="436"/>
    </row>
    <row r="13" spans="1:16" ht="12" customHeight="1" x14ac:dyDescent="0.2">
      <c r="A13" s="1">
        <v>634</v>
      </c>
      <c r="B13" s="421" t="s">
        <v>314</v>
      </c>
      <c r="C13" s="418"/>
      <c r="D13" s="2">
        <v>7711.59</v>
      </c>
      <c r="E13" s="2">
        <v>8500</v>
      </c>
      <c r="F13" s="2">
        <v>9080</v>
      </c>
      <c r="G13" s="2">
        <v>9078.59</v>
      </c>
      <c r="H13" s="30">
        <v>0</v>
      </c>
      <c r="I13" s="30">
        <f t="shared" si="1"/>
        <v>99.984471365638768</v>
      </c>
      <c r="J13" s="27"/>
      <c r="K13" s="125"/>
      <c r="L13" s="376"/>
      <c r="M13" s="436"/>
      <c r="N13" s="436"/>
    </row>
    <row r="14" spans="1:16" ht="12" customHeight="1" x14ac:dyDescent="0.2">
      <c r="A14" s="5">
        <v>64</v>
      </c>
      <c r="B14" s="419" t="s">
        <v>23</v>
      </c>
      <c r="C14" s="420"/>
      <c r="D14" s="4">
        <f>SUM(D16,D15)</f>
        <v>111791.45</v>
      </c>
      <c r="E14" s="4">
        <f>SUM(E16,E15)</f>
        <v>120150</v>
      </c>
      <c r="F14" s="4">
        <f>SUM(F16,F15)</f>
        <v>118100</v>
      </c>
      <c r="G14" s="4">
        <f>SUM(G16,G15)</f>
        <v>138930.44</v>
      </c>
      <c r="H14" s="30">
        <f>G14/D14*100</f>
        <v>124.27644511275237</v>
      </c>
      <c r="I14" s="30">
        <f t="shared" ref="I14:I20" si="2">G14/F14*100</f>
        <v>117.63796782387807</v>
      </c>
      <c r="J14" s="27"/>
      <c r="K14" s="125"/>
      <c r="L14" s="376"/>
      <c r="M14" s="436"/>
      <c r="N14" s="436"/>
    </row>
    <row r="15" spans="1:16" ht="12" customHeight="1" x14ac:dyDescent="0.2">
      <c r="A15" s="1">
        <v>641</v>
      </c>
      <c r="B15" s="417" t="s">
        <v>24</v>
      </c>
      <c r="C15" s="418"/>
      <c r="D15" s="2">
        <v>12.62</v>
      </c>
      <c r="E15" s="2">
        <v>150</v>
      </c>
      <c r="F15" s="2">
        <v>150</v>
      </c>
      <c r="G15" s="2">
        <v>13.79</v>
      </c>
      <c r="H15" s="30">
        <f>G15/D15*100</f>
        <v>109.27099841521395</v>
      </c>
      <c r="I15" s="30">
        <f t="shared" si="2"/>
        <v>9.1933333333333334</v>
      </c>
      <c r="J15" s="27"/>
      <c r="L15" s="377"/>
    </row>
    <row r="16" spans="1:16" ht="12" customHeight="1" x14ac:dyDescent="0.2">
      <c r="A16" s="1">
        <v>642</v>
      </c>
      <c r="B16" s="417" t="s">
        <v>25</v>
      </c>
      <c r="C16" s="418"/>
      <c r="D16" s="2">
        <v>111778.83</v>
      </c>
      <c r="E16" s="2">
        <v>120000</v>
      </c>
      <c r="F16" s="2">
        <v>117950</v>
      </c>
      <c r="G16" s="2">
        <v>138916.65</v>
      </c>
      <c r="H16" s="30">
        <f>G16/D16*100</f>
        <v>124.27813925051818</v>
      </c>
      <c r="I16" s="30">
        <f t="shared" si="2"/>
        <v>117.77587961000424</v>
      </c>
      <c r="J16" s="27"/>
      <c r="K16" s="212"/>
    </row>
    <row r="17" spans="1:16" ht="12" customHeight="1" x14ac:dyDescent="0.2">
      <c r="A17" s="5">
        <v>65</v>
      </c>
      <c r="B17" s="419" t="s">
        <v>26</v>
      </c>
      <c r="C17" s="420"/>
      <c r="D17" s="4">
        <f>SUM(D20,D19,D18)</f>
        <v>152420.25</v>
      </c>
      <c r="E17" s="4">
        <f>SUM(E20,E19,E18)</f>
        <v>156100</v>
      </c>
      <c r="F17" s="4">
        <f>SUM(F20,F19,F18)</f>
        <v>81100</v>
      </c>
      <c r="G17" s="4">
        <f>SUM(G20,G19,G18)</f>
        <v>80600.86</v>
      </c>
      <c r="H17" s="30">
        <f>G17/D17*100</f>
        <v>52.880676944172443</v>
      </c>
      <c r="I17" s="30">
        <f t="shared" si="2"/>
        <v>99.384537607891488</v>
      </c>
      <c r="K17" s="212"/>
      <c r="L17" s="377"/>
      <c r="M17" s="437"/>
      <c r="N17" s="437"/>
    </row>
    <row r="18" spans="1:16" ht="12" customHeight="1" x14ac:dyDescent="0.2">
      <c r="A18" s="1">
        <v>651</v>
      </c>
      <c r="B18" s="430" t="s">
        <v>168</v>
      </c>
      <c r="C18" s="431"/>
      <c r="D18" s="2">
        <v>373.2</v>
      </c>
      <c r="E18" s="2">
        <v>400</v>
      </c>
      <c r="F18" s="2">
        <v>400</v>
      </c>
      <c r="G18" s="2">
        <v>300</v>
      </c>
      <c r="H18" s="30">
        <v>0</v>
      </c>
      <c r="I18" s="30">
        <f t="shared" si="2"/>
        <v>75</v>
      </c>
      <c r="L18" s="273"/>
    </row>
    <row r="19" spans="1:16" ht="12" customHeight="1" x14ac:dyDescent="0.2">
      <c r="A19" s="1">
        <v>652</v>
      </c>
      <c r="B19" s="417" t="s">
        <v>27</v>
      </c>
      <c r="C19" s="418"/>
      <c r="D19" s="2">
        <v>137228.72</v>
      </c>
      <c r="E19" s="2">
        <v>140200</v>
      </c>
      <c r="F19" s="2">
        <v>65200</v>
      </c>
      <c r="G19" s="2">
        <v>64622.96</v>
      </c>
      <c r="H19" s="30">
        <f>G19/D19*100</f>
        <v>47.091425176887171</v>
      </c>
      <c r="I19" s="30">
        <f t="shared" si="2"/>
        <v>99.114969325153368</v>
      </c>
      <c r="K19" s="212"/>
      <c r="L19" s="377"/>
      <c r="M19" s="378"/>
    </row>
    <row r="20" spans="1:16" ht="12" customHeight="1" x14ac:dyDescent="0.2">
      <c r="A20" s="251">
        <v>653</v>
      </c>
      <c r="B20" s="446" t="s">
        <v>28</v>
      </c>
      <c r="C20" s="447"/>
      <c r="D20" s="2">
        <v>14818.33</v>
      </c>
      <c r="E20" s="255">
        <v>15500</v>
      </c>
      <c r="F20" s="255">
        <v>15500</v>
      </c>
      <c r="G20" s="255">
        <v>15677.9</v>
      </c>
      <c r="H20" s="30">
        <f>G20/D20*100</f>
        <v>105.80072113389296</v>
      </c>
      <c r="I20" s="30">
        <f t="shared" si="2"/>
        <v>101.14774193548386</v>
      </c>
      <c r="L20" s="273"/>
    </row>
    <row r="21" spans="1:16" ht="12" customHeight="1" x14ac:dyDescent="0.2">
      <c r="A21" s="253">
        <v>68</v>
      </c>
      <c r="B21" s="448" t="s">
        <v>244</v>
      </c>
      <c r="C21" s="448"/>
      <c r="D21" s="254">
        <f>D22</f>
        <v>0</v>
      </c>
      <c r="E21" s="256">
        <f>E22</f>
        <v>2000</v>
      </c>
      <c r="F21" s="256">
        <f>F22</f>
        <v>1000</v>
      </c>
      <c r="G21" s="256">
        <f>G22</f>
        <v>0</v>
      </c>
      <c r="H21" s="257"/>
      <c r="I21" s="257"/>
      <c r="K21" s="212"/>
      <c r="L21" s="273"/>
      <c r="M21" s="436"/>
      <c r="N21" s="436"/>
      <c r="O21" s="436"/>
    </row>
    <row r="22" spans="1:16" ht="12" customHeight="1" x14ac:dyDescent="0.2">
      <c r="A22" s="252">
        <v>683</v>
      </c>
      <c r="B22" s="408" t="s">
        <v>245</v>
      </c>
      <c r="C22" s="408"/>
      <c r="D22" s="250">
        <v>0</v>
      </c>
      <c r="E22" s="258">
        <v>2000</v>
      </c>
      <c r="F22" s="258">
        <v>1000</v>
      </c>
      <c r="G22" s="258">
        <v>0</v>
      </c>
      <c r="H22" s="259"/>
      <c r="I22" s="259"/>
      <c r="L22" s="273"/>
      <c r="M22" s="436"/>
      <c r="N22" s="436"/>
      <c r="O22" s="436"/>
    </row>
    <row r="23" spans="1:16" ht="12" customHeight="1" x14ac:dyDescent="0.2">
      <c r="A23" s="438"/>
      <c r="B23" s="439"/>
      <c r="C23" s="439"/>
      <c r="D23" s="440"/>
      <c r="E23" s="439"/>
      <c r="F23" s="439"/>
      <c r="G23" s="439"/>
      <c r="H23" s="439"/>
      <c r="I23" s="439"/>
      <c r="L23" s="273"/>
      <c r="M23" s="436"/>
      <c r="N23" s="436"/>
      <c r="O23" s="436"/>
    </row>
    <row r="24" spans="1:16" ht="24.75" customHeight="1" x14ac:dyDescent="0.2">
      <c r="A24" s="265">
        <v>7</v>
      </c>
      <c r="B24" s="426" t="s">
        <v>29</v>
      </c>
      <c r="C24" s="427"/>
      <c r="D24" s="266">
        <f>D25</f>
        <v>454126.45</v>
      </c>
      <c r="E24" s="266">
        <f t="shared" ref="E24:G24" si="3">E25</f>
        <v>819548</v>
      </c>
      <c r="F24" s="266">
        <f t="shared" si="3"/>
        <v>0</v>
      </c>
      <c r="G24" s="266">
        <f t="shared" si="3"/>
        <v>0</v>
      </c>
      <c r="H24" s="267">
        <v>0</v>
      </c>
      <c r="I24" s="267" t="e">
        <f>G24/F24*100</f>
        <v>#DIV/0!</v>
      </c>
      <c r="L24" s="273"/>
      <c r="M24" s="436"/>
      <c r="N24" s="436"/>
      <c r="O24" s="436"/>
    </row>
    <row r="25" spans="1:16" ht="12" customHeight="1" x14ac:dyDescent="0.2">
      <c r="A25" s="5">
        <v>71</v>
      </c>
      <c r="B25" s="419" t="s">
        <v>30</v>
      </c>
      <c r="C25" s="420"/>
      <c r="D25" s="4">
        <f>SUM(D27,D26)</f>
        <v>454126.45</v>
      </c>
      <c r="E25" s="4">
        <f>SUM(E27,E26)</f>
        <v>819548</v>
      </c>
      <c r="F25" s="4">
        <f>SUM(F27,F26)</f>
        <v>0</v>
      </c>
      <c r="G25" s="4">
        <f>SUM(G27,G26)</f>
        <v>0</v>
      </c>
      <c r="H25" s="30">
        <v>0</v>
      </c>
      <c r="I25" s="30" t="e">
        <f>G25/F25*100</f>
        <v>#DIV/0!</v>
      </c>
      <c r="L25" s="273"/>
      <c r="M25" s="436"/>
      <c r="N25" s="436"/>
      <c r="O25" s="436"/>
    </row>
    <row r="26" spans="1:16" ht="12" customHeight="1" x14ac:dyDescent="0.2">
      <c r="A26" s="1">
        <v>711</v>
      </c>
      <c r="B26" s="417" t="s">
        <v>31</v>
      </c>
      <c r="C26" s="418"/>
      <c r="D26" s="2">
        <v>454126.45</v>
      </c>
      <c r="E26" s="2">
        <v>819548</v>
      </c>
      <c r="F26" s="2">
        <v>0</v>
      </c>
      <c r="G26" s="2">
        <v>0</v>
      </c>
      <c r="H26" s="30">
        <v>0</v>
      </c>
      <c r="I26" s="30" t="e">
        <f>G26/F26*100</f>
        <v>#DIV/0!</v>
      </c>
      <c r="L26" s="377"/>
    </row>
    <row r="27" spans="1:16" ht="12" customHeight="1" x14ac:dyDescent="0.2">
      <c r="A27" s="1">
        <v>721</v>
      </c>
      <c r="B27" s="421" t="s">
        <v>198</v>
      </c>
      <c r="C27" s="418"/>
      <c r="D27" s="3">
        <v>0</v>
      </c>
      <c r="E27" s="2">
        <v>0</v>
      </c>
      <c r="F27" s="2">
        <v>0</v>
      </c>
      <c r="G27" s="3">
        <v>0</v>
      </c>
      <c r="H27" s="30">
        <v>0</v>
      </c>
      <c r="I27" s="30">
        <v>0</v>
      </c>
      <c r="L27" s="273"/>
    </row>
    <row r="28" spans="1:16" ht="26.25" customHeight="1" x14ac:dyDescent="0.2">
      <c r="A28" s="441"/>
      <c r="B28" s="440"/>
      <c r="C28" s="440"/>
      <c r="D28" s="440"/>
      <c r="E28" s="440"/>
      <c r="F28" s="440"/>
      <c r="G28" s="440"/>
      <c r="H28" s="440"/>
      <c r="I28" s="440"/>
      <c r="K28" s="212"/>
      <c r="L28" s="377"/>
      <c r="M28" s="436"/>
      <c r="N28" s="436"/>
      <c r="O28" s="436"/>
    </row>
    <row r="29" spans="1:16" s="141" customFormat="1" ht="22.5" customHeight="1" x14ac:dyDescent="0.2">
      <c r="A29" s="265">
        <v>3</v>
      </c>
      <c r="B29" s="426" t="s">
        <v>32</v>
      </c>
      <c r="C29" s="427"/>
      <c r="D29" s="266">
        <f>SUM(D49,D47,D44,D42,D40,D34,D30)</f>
        <v>359960.48</v>
      </c>
      <c r="E29" s="266">
        <f>SUM(E49,E47,E44,E42,E40,E34,E30)</f>
        <v>881350</v>
      </c>
      <c r="F29" s="266">
        <f>SUM(F49,F47,F44,F42,F40,F34,F30)</f>
        <v>1066064.7</v>
      </c>
      <c r="G29" s="266">
        <f>SUM(G49,G47,G44,G42,G40,G34,G30)</f>
        <v>523427.88</v>
      </c>
      <c r="H29" s="267">
        <f t="shared" ref="H29:H37" si="4">G29/D29*100</f>
        <v>145.41259640502759</v>
      </c>
      <c r="I29" s="267">
        <f t="shared" ref="I29:I37" si="5">G29/F29*100</f>
        <v>49.099072504698825</v>
      </c>
      <c r="K29" s="382"/>
      <c r="L29" s="379"/>
      <c r="M29" s="381"/>
      <c r="P29" s="379"/>
    </row>
    <row r="30" spans="1:16" ht="12" customHeight="1" x14ac:dyDescent="0.2">
      <c r="A30" s="5">
        <v>31</v>
      </c>
      <c r="B30" s="419" t="s">
        <v>33</v>
      </c>
      <c r="C30" s="420"/>
      <c r="D30" s="4">
        <f>SUM(D31,D32,D33)</f>
        <v>81552.66</v>
      </c>
      <c r="E30" s="4">
        <f>SUM(E31,E32,E33)</f>
        <v>96000</v>
      </c>
      <c r="F30" s="4">
        <f>SUM(F31,F32,F33)</f>
        <v>100800</v>
      </c>
      <c r="G30" s="4">
        <f>SUM(G31,G32,G33)</f>
        <v>86078.459999999992</v>
      </c>
      <c r="H30" s="30">
        <f t="shared" si="4"/>
        <v>105.54954308050772</v>
      </c>
      <c r="I30" s="30">
        <f t="shared" si="5"/>
        <v>85.395297619047611</v>
      </c>
      <c r="K30" s="286"/>
      <c r="L30" s="273"/>
      <c r="M30" s="436"/>
      <c r="N30" s="436"/>
    </row>
    <row r="31" spans="1:16" ht="12" customHeight="1" x14ac:dyDescent="0.2">
      <c r="A31" s="6">
        <v>311</v>
      </c>
      <c r="B31" s="422" t="s">
        <v>34</v>
      </c>
      <c r="C31" s="423"/>
      <c r="D31" s="2">
        <f>POS.DIO!D48+POS.DIO!D106</f>
        <v>68277.069999999992</v>
      </c>
      <c r="E31" s="2">
        <f>POS.DIO!E48+POS.DIO!E106</f>
        <v>80750</v>
      </c>
      <c r="F31" s="2">
        <f>POS.DIO!F48+POS.DIO!F106</f>
        <v>85000</v>
      </c>
      <c r="G31" s="2">
        <f>POS.DIO!G48+POS.DIO!G106</f>
        <v>72603.899999999994</v>
      </c>
      <c r="H31" s="30">
        <f t="shared" si="4"/>
        <v>106.33716414603029</v>
      </c>
      <c r="I31" s="30">
        <f t="shared" si="5"/>
        <v>85.41635294117647</v>
      </c>
      <c r="K31" s="286"/>
      <c r="L31" s="273"/>
      <c r="M31" s="436"/>
      <c r="N31" s="436"/>
      <c r="O31" s="436"/>
    </row>
    <row r="32" spans="1:16" ht="12" customHeight="1" x14ac:dyDescent="0.2">
      <c r="A32" s="1">
        <v>312</v>
      </c>
      <c r="B32" s="417" t="s">
        <v>35</v>
      </c>
      <c r="C32" s="418"/>
      <c r="D32" s="2">
        <f>POS.DIO!D49</f>
        <v>2096.63</v>
      </c>
      <c r="E32" s="2">
        <f>POS.DIO!E49</f>
        <v>2000</v>
      </c>
      <c r="F32" s="2">
        <f>POS.DIO!F49</f>
        <v>2000</v>
      </c>
      <c r="G32" s="2">
        <f>POS.DIO!G49</f>
        <v>1680</v>
      </c>
      <c r="H32" s="30">
        <f t="shared" si="4"/>
        <v>80.128587304388461</v>
      </c>
      <c r="I32" s="30">
        <f t="shared" si="5"/>
        <v>84</v>
      </c>
      <c r="K32" s="286"/>
      <c r="L32" s="377"/>
    </row>
    <row r="33" spans="1:16" ht="12" customHeight="1" x14ac:dyDescent="0.2">
      <c r="A33" s="1">
        <v>313</v>
      </c>
      <c r="B33" s="421" t="s">
        <v>167</v>
      </c>
      <c r="C33" s="418"/>
      <c r="D33" s="2">
        <f>POS.DIO!D50+POS.DIO!D107</f>
        <v>11178.960000000001</v>
      </c>
      <c r="E33" s="2">
        <f>POS.DIO!E50+POS.DIO!E107</f>
        <v>13250</v>
      </c>
      <c r="F33" s="2">
        <f>POS.DIO!F50+POS.DIO!F107</f>
        <v>13800</v>
      </c>
      <c r="G33" s="2">
        <f>POS.DIO!G50+POS.DIO!G107</f>
        <v>11794.56</v>
      </c>
      <c r="H33" s="30">
        <f t="shared" si="4"/>
        <v>105.50677343867407</v>
      </c>
      <c r="I33" s="30">
        <f t="shared" si="5"/>
        <v>85.467826086956521</v>
      </c>
      <c r="K33" s="286"/>
    </row>
    <row r="34" spans="1:16" ht="12" customHeight="1" x14ac:dyDescent="0.2">
      <c r="A34" s="5">
        <v>32</v>
      </c>
      <c r="B34" s="419" t="s">
        <v>36</v>
      </c>
      <c r="C34" s="420"/>
      <c r="D34" s="4">
        <f>SUM(D35,D36,D37,D38,D39)</f>
        <v>157415.03999999998</v>
      </c>
      <c r="E34" s="4">
        <f>SUM(E35,E36,E37,E38,E39)</f>
        <v>645305</v>
      </c>
      <c r="F34" s="4">
        <f>SUM(F35,F36,F37,F38,F39)</f>
        <v>593642.5</v>
      </c>
      <c r="G34" s="4">
        <f>SUM(G35,G36,G37,G38,G39)</f>
        <v>216114.39000000004</v>
      </c>
      <c r="H34" s="30">
        <f t="shared" si="4"/>
        <v>137.28954361667098</v>
      </c>
      <c r="I34" s="30">
        <f t="shared" si="5"/>
        <v>36.404804238241034</v>
      </c>
      <c r="K34" s="212"/>
      <c r="L34" s="377"/>
      <c r="M34" s="436"/>
      <c r="N34" s="436"/>
    </row>
    <row r="35" spans="1:16" ht="12" customHeight="1" x14ac:dyDescent="0.2">
      <c r="A35" s="1">
        <v>321</v>
      </c>
      <c r="B35" s="417" t="s">
        <v>37</v>
      </c>
      <c r="C35" s="418"/>
      <c r="D35" s="2">
        <f>POS.DIO!D52+POS.DIO!D109</f>
        <v>4340.16</v>
      </c>
      <c r="E35" s="2">
        <f>POS.DIO!E52+POS.DIO!E109</f>
        <v>4500</v>
      </c>
      <c r="F35" s="2">
        <f>POS.DIO!F52+POS.DIO!F109</f>
        <v>4250</v>
      </c>
      <c r="G35" s="2">
        <f>POS.DIO!G52+POS.DIO!G109</f>
        <v>3835.1000000000004</v>
      </c>
      <c r="H35" s="30">
        <f t="shared" si="4"/>
        <v>88.363101821131025</v>
      </c>
      <c r="I35" s="30">
        <f t="shared" si="5"/>
        <v>90.237647058823541</v>
      </c>
      <c r="K35" s="273"/>
    </row>
    <row r="36" spans="1:16" ht="12" customHeight="1" x14ac:dyDescent="0.2">
      <c r="A36" s="1">
        <v>322</v>
      </c>
      <c r="B36" s="417" t="s">
        <v>38</v>
      </c>
      <c r="C36" s="418"/>
      <c r="D36" s="2">
        <f>POS.DIO!D53+POS.DIO!D110+POS.DIO!D167+POS.DIO!D181+POS.DIO!D191+POS.DIO!D200+POS.DIO!D208+POS.DIO!D214+POS.DIO!D383+POS.DIO!D486+POS.DIO!D527</f>
        <v>31477.589999999997</v>
      </c>
      <c r="E36" s="2">
        <f>POS.DIO!E53+POS.DIO!E110+POS.DIO!E167+POS.DIO!E181+POS.DIO!E191+POS.DIO!E200+POS.DIO!E208+POS.DIO!E214+POS.DIO!E383+POS.DIO!E486+POS.DIO!E527</f>
        <v>62050</v>
      </c>
      <c r="F36" s="2">
        <f>POS.DIO!F53+POS.DIO!F110+POS.DIO!F167+POS.DIO!F181+POS.DIO!F191+POS.DIO!F200+POS.DIO!F208+POS.DIO!F214+POS.DIO!F383+POS.DIO!F486+POS.DIO!F527</f>
        <v>49000</v>
      </c>
      <c r="G36" s="2">
        <f>POS.DIO!G53+POS.DIO!G110+POS.DIO!G167+POS.DIO!G181+POS.DIO!G191+POS.DIO!G200+POS.DIO!G208+POS.DIO!G214+POS.DIO!G383+POS.DIO!G486+POS.DIO!G527</f>
        <v>37414.590000000004</v>
      </c>
      <c r="H36" s="30">
        <f t="shared" si="4"/>
        <v>118.86103732846132</v>
      </c>
      <c r="I36" s="30">
        <f t="shared" si="5"/>
        <v>76.356306122448984</v>
      </c>
      <c r="K36" s="383"/>
      <c r="P36" s="377"/>
    </row>
    <row r="37" spans="1:16" ht="12" customHeight="1" x14ac:dyDescent="0.2">
      <c r="A37" s="1">
        <v>323</v>
      </c>
      <c r="B37" s="417" t="s">
        <v>39</v>
      </c>
      <c r="C37" s="418"/>
      <c r="D37" s="319">
        <f>POS.DIO!D54+POS.DIO!D81+POS.DIO!D97+POS.DIO!D111+POS.DIO!D132+POS.DIO!D166+POS.DIO!D174+POS.DIO!D182+POS.DIO!D190+POS.DIO!D201+POS.DIO!D207+POS.DIO!D215+POS.DIO!D221+POS.DIO!D229+POS.DIO!D242+POS.DIO!D280+POS.DIO!D296+POS.DIO!D311+POS.DIO!D331+POS.DIO!D343+POS.DIO!D352+POS.DIO!D360+POS.DIO!D367+POS.DIO!D384+POS.DIO!D396+POS.DIO!D471+POS.DIO!D528+POS.DIO!D573</f>
        <v>101771.17</v>
      </c>
      <c r="E37" s="319">
        <f>POS.DIO!E54+POS.DIO!E81+POS.DIO!E97+POS.DIO!E111+POS.DIO!E132+POS.DIO!E166+POS.DIO!E174+POS.DIO!E182+POS.DIO!E190+POS.DIO!E201+POS.DIO!E207+POS.DIO!E215+POS.DIO!E221+POS.DIO!E229+POS.DIO!E242+POS.DIO!E280+POS.DIO!E296+POS.DIO!E311+POS.DIO!E331+POS.DIO!E343+POS.DIO!E352+POS.DIO!E360+POS.DIO!E367+POS.DIO!E384+POS.DIO!E396+POS.DIO!E471+POS.DIO!E528+POS.DIO!E573</f>
        <v>564355</v>
      </c>
      <c r="F37" s="319">
        <f>POS.DIO!F54+POS.DIO!F81+POS.DIO!F97+POS.DIO!F111+POS.DIO!F132+POS.DIO!F166+POS.DIO!F174+POS.DIO!F182+POS.DIO!F190+POS.DIO!F201+POS.DIO!F207+POS.DIO!F215+POS.DIO!F221+POS.DIO!F229+POS.DIO!F242+POS.DIO!F280+POS.DIO!F296+POS.DIO!F311+POS.DIO!F331+POS.DIO!F343+POS.DIO!F352+POS.DIO!F360+POS.DIO!F367+POS.DIO!F384+POS.DIO!F396+POS.DIO!F471+POS.DIO!F528+POS.DIO!F573</f>
        <v>521492.5</v>
      </c>
      <c r="G37" s="319">
        <f>POS.DIO!G54+POS.DIO!G81+POS.DIO!G97+POS.DIO!G111+POS.DIO!G132+POS.DIO!G166+POS.DIO!G174+POS.DIO!G182+POS.DIO!G190+POS.DIO!G201+POS.DIO!G207+POS.DIO!G215+POS.DIO!G221+POS.DIO!G229+POS.DIO!G242+POS.DIO!G280+POS.DIO!G296+POS.DIO!G311+POS.DIO!G331+POS.DIO!G343+POS.DIO!G352+POS.DIO!G360+POS.DIO!G367+POS.DIO!G384+POS.DIO!G396+POS.DIO!G471+POS.DIO!G528+POS.DIO!G573</f>
        <v>157325.71000000005</v>
      </c>
      <c r="H37" s="30">
        <f t="shared" si="4"/>
        <v>154.58769905072336</v>
      </c>
      <c r="I37" s="30">
        <f t="shared" si="5"/>
        <v>30.168355249596118</v>
      </c>
      <c r="J37" s="27"/>
      <c r="K37" s="273"/>
      <c r="M37" s="125"/>
      <c r="O37" s="38"/>
    </row>
    <row r="38" spans="1:16" ht="12" customHeight="1" x14ac:dyDescent="0.2">
      <c r="A38" s="1">
        <v>324</v>
      </c>
      <c r="B38" s="422" t="s">
        <v>40</v>
      </c>
      <c r="C38" s="423"/>
      <c r="D38" s="2">
        <f>POS.DIO!D55</f>
        <v>0</v>
      </c>
      <c r="E38" s="2">
        <f>POS.DIO!E55</f>
        <v>0</v>
      </c>
      <c r="F38" s="2">
        <f>POS.DIO!F55</f>
        <v>0</v>
      </c>
      <c r="G38" s="2">
        <f>POS.DIO!G55</f>
        <v>0</v>
      </c>
      <c r="H38" s="30">
        <v>0</v>
      </c>
      <c r="I38" s="30">
        <v>0</v>
      </c>
      <c r="K38" s="273"/>
      <c r="M38" s="125"/>
    </row>
    <row r="39" spans="1:16" ht="12" customHeight="1" x14ac:dyDescent="0.2">
      <c r="A39" s="1">
        <v>329</v>
      </c>
      <c r="B39" s="417" t="s">
        <v>41</v>
      </c>
      <c r="C39" s="418"/>
      <c r="D39" s="319">
        <f>POS.DIO!D19+POS.DIO!D27+POS.DIO!D56+POS.DIO!D332</f>
        <v>19826.12</v>
      </c>
      <c r="E39" s="319">
        <f>POS.DIO!E19+POS.DIO!E27+POS.DIO!E56+POS.DIO!E332</f>
        <v>14400</v>
      </c>
      <c r="F39" s="319">
        <f>POS.DIO!F19+POS.DIO!F27+POS.DIO!F56+POS.DIO!F332</f>
        <v>18900</v>
      </c>
      <c r="G39" s="319">
        <f>POS.DIO!G19+POS.DIO!G27+POS.DIO!G56+POS.DIO!G332</f>
        <v>17538.990000000002</v>
      </c>
      <c r="H39" s="30">
        <f t="shared" ref="H39:H45" si="6">G39/D39*100</f>
        <v>88.464056507274265</v>
      </c>
      <c r="I39" s="30">
        <f t="shared" ref="I39:I45" si="7">G39/F39*100</f>
        <v>92.798888888888897</v>
      </c>
      <c r="J39" s="27"/>
      <c r="K39" s="273"/>
      <c r="M39" s="125"/>
    </row>
    <row r="40" spans="1:16" ht="12" customHeight="1" x14ac:dyDescent="0.2">
      <c r="A40" s="5">
        <v>34</v>
      </c>
      <c r="B40" s="419" t="s">
        <v>42</v>
      </c>
      <c r="C40" s="420"/>
      <c r="D40" s="4">
        <f>D41</f>
        <v>1509.23</v>
      </c>
      <c r="E40" s="4">
        <f>E41</f>
        <v>1500</v>
      </c>
      <c r="F40" s="4">
        <f>F41</f>
        <v>1500</v>
      </c>
      <c r="G40" s="4">
        <f>G41</f>
        <v>1294.49</v>
      </c>
      <c r="H40" s="30">
        <f t="shared" si="6"/>
        <v>85.771552381015482</v>
      </c>
      <c r="I40" s="30">
        <f t="shared" si="7"/>
        <v>86.299333333333337</v>
      </c>
      <c r="K40" s="286"/>
      <c r="M40" s="125"/>
    </row>
    <row r="41" spans="1:16" ht="12" customHeight="1" x14ac:dyDescent="0.2">
      <c r="A41" s="1">
        <v>343</v>
      </c>
      <c r="B41" s="417" t="s">
        <v>43</v>
      </c>
      <c r="C41" s="418"/>
      <c r="D41" s="2">
        <f>POS.DIO!D58</f>
        <v>1509.23</v>
      </c>
      <c r="E41" s="2">
        <f>POS.DIO!E58</f>
        <v>1500</v>
      </c>
      <c r="F41" s="2">
        <f>POS.DIO!F58</f>
        <v>1500</v>
      </c>
      <c r="G41" s="2">
        <f>POS.DIO!G58</f>
        <v>1294.49</v>
      </c>
      <c r="H41" s="30">
        <f t="shared" si="6"/>
        <v>85.771552381015482</v>
      </c>
      <c r="I41" s="30">
        <f t="shared" si="7"/>
        <v>86.299333333333337</v>
      </c>
      <c r="K41" s="286"/>
    </row>
    <row r="42" spans="1:16" ht="12" customHeight="1" x14ac:dyDescent="0.2">
      <c r="A42" s="5">
        <v>35</v>
      </c>
      <c r="B42" s="434" t="s">
        <v>44</v>
      </c>
      <c r="C42" s="435"/>
      <c r="D42" s="4">
        <f>D43</f>
        <v>1352.34</v>
      </c>
      <c r="E42" s="4">
        <f>E43</f>
        <v>8000</v>
      </c>
      <c r="F42" s="4">
        <f>F43</f>
        <v>7000</v>
      </c>
      <c r="G42" s="4">
        <f>G43</f>
        <v>1584</v>
      </c>
      <c r="H42" s="30">
        <f t="shared" si="6"/>
        <v>117.13030746705711</v>
      </c>
      <c r="I42" s="30">
        <f t="shared" si="7"/>
        <v>22.62857142857143</v>
      </c>
      <c r="K42" s="286"/>
    </row>
    <row r="43" spans="1:16" ht="12" customHeight="1" x14ac:dyDescent="0.2">
      <c r="A43" s="1">
        <v>352</v>
      </c>
      <c r="B43" s="417" t="s">
        <v>45</v>
      </c>
      <c r="C43" s="418"/>
      <c r="D43" s="2">
        <f>POS.DIO!D350+POS.DIO!D473</f>
        <v>1352.34</v>
      </c>
      <c r="E43" s="2">
        <f>POS.DIO!E350+POS.DIO!E473</f>
        <v>8000</v>
      </c>
      <c r="F43" s="2">
        <f>POS.DIO!F350+POS.DIO!F473</f>
        <v>7000</v>
      </c>
      <c r="G43" s="2">
        <f>POS.DIO!G350+POS.DIO!G473</f>
        <v>1584</v>
      </c>
      <c r="H43" s="30">
        <f t="shared" si="6"/>
        <v>117.13030746705711</v>
      </c>
      <c r="I43" s="30">
        <f t="shared" si="7"/>
        <v>22.62857142857143</v>
      </c>
      <c r="K43" s="286"/>
    </row>
    <row r="44" spans="1:16" ht="12" customHeight="1" x14ac:dyDescent="0.2">
      <c r="A44" s="7">
        <v>36</v>
      </c>
      <c r="B44" s="419" t="s">
        <v>46</v>
      </c>
      <c r="C44" s="420"/>
      <c r="D44" s="4">
        <f>SUM(D45,D46)</f>
        <v>68383.73000000001</v>
      </c>
      <c r="E44" s="4">
        <f>SUM(E45,E46)</f>
        <v>49600</v>
      </c>
      <c r="F44" s="4">
        <f>SUM(F45,F46)</f>
        <v>52700</v>
      </c>
      <c r="G44" s="4">
        <f>SUM(G45,G46)</f>
        <v>48949.49</v>
      </c>
      <c r="H44" s="30">
        <f t="shared" si="6"/>
        <v>71.580608428349819</v>
      </c>
      <c r="I44" s="30">
        <f t="shared" si="7"/>
        <v>92.88328273244781</v>
      </c>
      <c r="K44" s="286"/>
    </row>
    <row r="45" spans="1:16" ht="12" customHeight="1" x14ac:dyDescent="0.2">
      <c r="A45" s="6">
        <v>363</v>
      </c>
      <c r="B45" s="422" t="s">
        <v>47</v>
      </c>
      <c r="C45" s="423"/>
      <c r="D45" s="2">
        <f>POS.DIO!D60+POS.DIO!D89+POS.DIO!D375+POS.DIO!D386+POS.DIO!D411</f>
        <v>68383.73000000001</v>
      </c>
      <c r="E45" s="2">
        <f>POS.DIO!E60+POS.DIO!E89+POS.DIO!E375+POS.DIO!E386+POS.DIO!E411</f>
        <v>49600</v>
      </c>
      <c r="F45" s="2">
        <f>POS.DIO!F60+POS.DIO!F89+POS.DIO!F375+POS.DIO!F386+POS.DIO!F411</f>
        <v>50700</v>
      </c>
      <c r="G45" s="2">
        <f>POS.DIO!G60+POS.DIO!G89+POS.DIO!G375+POS.DIO!G386+POS.DIO!G411</f>
        <v>46949.49</v>
      </c>
      <c r="H45" s="30">
        <f t="shared" si="6"/>
        <v>68.655936141535406</v>
      </c>
      <c r="I45" s="30">
        <f t="shared" si="7"/>
        <v>92.602544378698227</v>
      </c>
      <c r="K45" s="286"/>
    </row>
    <row r="46" spans="1:16" ht="12" customHeight="1" x14ac:dyDescent="0.2">
      <c r="A46" s="6">
        <v>366</v>
      </c>
      <c r="B46" s="432" t="s">
        <v>166</v>
      </c>
      <c r="C46" s="433"/>
      <c r="D46" s="2">
        <f>POS.DIO!D153</f>
        <v>0</v>
      </c>
      <c r="E46" s="2">
        <f>POS.DIO!E153</f>
        <v>0</v>
      </c>
      <c r="F46" s="2">
        <f>POS.DIO!F153</f>
        <v>2000</v>
      </c>
      <c r="G46" s="2">
        <f>POS.DIO!G153</f>
        <v>2000</v>
      </c>
      <c r="H46" s="30">
        <v>0</v>
      </c>
      <c r="I46" s="30" t="e">
        <f>F46/E46*100</f>
        <v>#DIV/0!</v>
      </c>
      <c r="K46" s="286"/>
    </row>
    <row r="47" spans="1:16" ht="12" customHeight="1" x14ac:dyDescent="0.2">
      <c r="A47" s="5">
        <v>37</v>
      </c>
      <c r="B47" s="419" t="s">
        <v>48</v>
      </c>
      <c r="C47" s="420"/>
      <c r="D47" s="4">
        <f>D48</f>
        <v>27371.199999999997</v>
      </c>
      <c r="E47" s="4">
        <f>E48</f>
        <v>40300</v>
      </c>
      <c r="F47" s="4">
        <f>F48</f>
        <v>41300</v>
      </c>
      <c r="G47" s="4">
        <f>G48</f>
        <v>31397.829999999998</v>
      </c>
      <c r="H47" s="30">
        <f>G47/D47*100</f>
        <v>114.71119278657859</v>
      </c>
      <c r="I47" s="30">
        <f>G47/F47*100</f>
        <v>76.023801452784497</v>
      </c>
      <c r="K47" s="286"/>
    </row>
    <row r="48" spans="1:16" ht="12" customHeight="1" x14ac:dyDescent="0.2">
      <c r="A48" s="1">
        <v>372</v>
      </c>
      <c r="B48" s="417" t="s">
        <v>49</v>
      </c>
      <c r="C48" s="418"/>
      <c r="D48" s="2">
        <f>POS.DIO!D417+POS.DIO!D425+POS.DIO!D440+POS.DIO!D541+POS.DIO!D548+POS.DIO!D562</f>
        <v>27371.199999999997</v>
      </c>
      <c r="E48" s="2">
        <f>POS.DIO!E417+POS.DIO!E425+POS.DIO!E440+POS.DIO!E541+POS.DIO!E548+POS.DIO!E562</f>
        <v>40300</v>
      </c>
      <c r="F48" s="2">
        <f>POS.DIO!F417+POS.DIO!F425+POS.DIO!F440+POS.DIO!F541+POS.DIO!F548+POS.DIO!F562</f>
        <v>41300</v>
      </c>
      <c r="G48" s="2">
        <f>POS.DIO!G417+POS.DIO!G425+POS.DIO!G440+POS.DIO!G541+POS.DIO!G548+POS.DIO!G562</f>
        <v>31397.829999999998</v>
      </c>
      <c r="H48" s="30">
        <f>G48/D48*100</f>
        <v>114.71119278657859</v>
      </c>
      <c r="I48" s="30">
        <f>G48/F48*100</f>
        <v>76.023801452784497</v>
      </c>
      <c r="K48" s="286"/>
    </row>
    <row r="49" spans="1:16" ht="12" customHeight="1" x14ac:dyDescent="0.2">
      <c r="A49" s="5">
        <v>38</v>
      </c>
      <c r="B49" s="419" t="s">
        <v>50</v>
      </c>
      <c r="C49" s="420"/>
      <c r="D49" s="4">
        <f>SUM(D50,D51,D52,D53,D54)</f>
        <v>22376.28</v>
      </c>
      <c r="E49" s="4">
        <f>SUM(E50,E51,E52,E53,E54)</f>
        <v>40645</v>
      </c>
      <c r="F49" s="4">
        <f>SUM(F50,F51,F52,F53,F54)</f>
        <v>269122.2</v>
      </c>
      <c r="G49" s="4">
        <f>SUM(G50,G51,G52,G53,G54)</f>
        <v>138009.22</v>
      </c>
      <c r="H49" s="30">
        <f>G49/D49*100</f>
        <v>616.76570010743524</v>
      </c>
      <c r="I49" s="276">
        <f>G49/F49*100</f>
        <v>51.28124695770174</v>
      </c>
      <c r="J49" s="275"/>
      <c r="K49" s="286"/>
    </row>
    <row r="50" spans="1:16" ht="12" customHeight="1" x14ac:dyDescent="0.2">
      <c r="A50" s="1">
        <v>381</v>
      </c>
      <c r="B50" s="417" t="s">
        <v>51</v>
      </c>
      <c r="C50" s="418"/>
      <c r="D50" s="2">
        <f>POS.DIO!D25+POS.DIO!D34+POS.DIO!D449+POS.DIO!D458+POS.DIO!D475+POS.DIO!D484+POS.DIO!D501+POS.DIO!D530+POS.DIO!D555</f>
        <v>16890.28</v>
      </c>
      <c r="E50" s="2">
        <f>POS.DIO!E25+POS.DIO!E34+POS.DIO!E449+POS.DIO!E458+POS.DIO!E475+POS.DIO!E484+POS.DIO!E501+POS.DIO!E530+POS.DIO!E555</f>
        <v>26570</v>
      </c>
      <c r="F50" s="2">
        <f>POS.DIO!F25+POS.DIO!F34+POS.DIO!F449+POS.DIO!F458+POS.DIO!F475+POS.DIO!F484+POS.DIO!F501+POS.DIO!F530+POS.DIO!F555</f>
        <v>27885</v>
      </c>
      <c r="G50" s="2">
        <f>POS.DIO!G25+POS.DIO!G34+POS.DIO!G449+POS.DIO!G458+POS.DIO!G475+POS.DIO!G484+POS.DIO!G501+POS.DIO!G530+POS.DIO!G555</f>
        <v>25595.78</v>
      </c>
      <c r="H50" s="30">
        <f>G50/D50*100</f>
        <v>151.54147829402473</v>
      </c>
      <c r="I50" s="276">
        <f>G50/F50*100</f>
        <v>91.790496682804374</v>
      </c>
      <c r="J50" s="275"/>
      <c r="K50" s="286"/>
    </row>
    <row r="51" spans="1:16" ht="12" customHeight="1" x14ac:dyDescent="0.2">
      <c r="A51" s="1">
        <v>382</v>
      </c>
      <c r="B51" s="417" t="s">
        <v>52</v>
      </c>
      <c r="C51" s="418"/>
      <c r="D51" s="2">
        <f>POS.DIO!D465+POS.DIO!D507</f>
        <v>5486</v>
      </c>
      <c r="E51" s="2">
        <f>POS.DIO!E465+POS.DIO!E507</f>
        <v>12000</v>
      </c>
      <c r="F51" s="2">
        <f>POS.DIO!F465+POS.DIO!F507</f>
        <v>12000</v>
      </c>
      <c r="G51" s="2">
        <f>POS.DIO!G465+POS.DIO!G507</f>
        <v>7661.6900000000005</v>
      </c>
      <c r="H51" s="30">
        <f>G51/D51*100</f>
        <v>139.65895005468468</v>
      </c>
      <c r="I51" s="30">
        <f>G51/F51*100</f>
        <v>63.847416666666668</v>
      </c>
    </row>
    <row r="52" spans="1:16" ht="12" customHeight="1" x14ac:dyDescent="0.2">
      <c r="A52" s="1">
        <v>383</v>
      </c>
      <c r="B52" s="422" t="s">
        <v>53</v>
      </c>
      <c r="C52" s="423"/>
      <c r="D52" s="3">
        <f>POS.DIO!D62</f>
        <v>0</v>
      </c>
      <c r="E52" s="3">
        <f>POS.DIO!E62</f>
        <v>0</v>
      </c>
      <c r="F52" s="3">
        <f>POS.DIO!F62</f>
        <v>0</v>
      </c>
      <c r="G52" s="3">
        <f>POS.DIO!G62</f>
        <v>0</v>
      </c>
      <c r="H52" s="30">
        <v>0</v>
      </c>
      <c r="I52" s="30">
        <v>0</v>
      </c>
    </row>
    <row r="53" spans="1:16" ht="12" customHeight="1" x14ac:dyDescent="0.2">
      <c r="A53" s="1">
        <v>385</v>
      </c>
      <c r="B53" s="417" t="s">
        <v>54</v>
      </c>
      <c r="C53" s="418"/>
      <c r="D53" s="2">
        <f>POS.DIO!D73</f>
        <v>0</v>
      </c>
      <c r="E53" s="2">
        <f>POS.DIO!E73</f>
        <v>2075</v>
      </c>
      <c r="F53" s="2">
        <f>POS.DIO!F73</f>
        <v>2877.2</v>
      </c>
      <c r="G53" s="2">
        <f>POS.DIO!G73</f>
        <v>0</v>
      </c>
      <c r="H53" s="30">
        <v>0</v>
      </c>
      <c r="I53" s="276">
        <f>G53/F53*100</f>
        <v>0</v>
      </c>
      <c r="J53" s="275"/>
    </row>
    <row r="54" spans="1:16" ht="12" customHeight="1" x14ac:dyDescent="0.2">
      <c r="A54" s="1">
        <v>386</v>
      </c>
      <c r="B54" s="421" t="s">
        <v>178</v>
      </c>
      <c r="C54" s="418"/>
      <c r="D54" s="2">
        <f>POS.DIO!D313</f>
        <v>0</v>
      </c>
      <c r="E54" s="2">
        <f>POS.DIO!E298+POS.DIO!E313</f>
        <v>0</v>
      </c>
      <c r="F54" s="2">
        <f>POS.DIO!F298+POS.DIO!F313</f>
        <v>226360</v>
      </c>
      <c r="G54" s="2">
        <f>POS.DIO!G298+POS.DIO!G313</f>
        <v>104751.75</v>
      </c>
      <c r="H54" s="30">
        <v>0</v>
      </c>
      <c r="I54" s="30">
        <f>G54/F54*100</f>
        <v>46.276616893444071</v>
      </c>
    </row>
    <row r="55" spans="1:16" ht="14.25" customHeight="1" x14ac:dyDescent="0.2">
      <c r="A55" s="441"/>
      <c r="B55" s="440"/>
      <c r="C55" s="440"/>
      <c r="D55" s="440"/>
      <c r="E55" s="440"/>
      <c r="F55" s="440"/>
      <c r="G55" s="440"/>
      <c r="H55" s="440"/>
      <c r="I55" s="440"/>
    </row>
    <row r="56" spans="1:16" ht="19.5" customHeight="1" x14ac:dyDescent="0.2">
      <c r="A56" s="265">
        <v>4</v>
      </c>
      <c r="B56" s="426" t="s">
        <v>55</v>
      </c>
      <c r="C56" s="427"/>
      <c r="D56" s="266">
        <f>SUM(D57,D59,D63)</f>
        <v>343514.83</v>
      </c>
      <c r="E56" s="266">
        <f>SUM(E57,E59,E63)</f>
        <v>1280530</v>
      </c>
      <c r="F56" s="266">
        <f>SUM(F57,F59,F63)</f>
        <v>891240.5</v>
      </c>
      <c r="G56" s="266">
        <f>SUM(G57,G59,G63)</f>
        <v>322112.51999999996</v>
      </c>
      <c r="H56" s="267">
        <f>G56/D56*100</f>
        <v>93.769611052891065</v>
      </c>
      <c r="I56" s="267">
        <f>G56/F56*100</f>
        <v>36.142042467773841</v>
      </c>
    </row>
    <row r="57" spans="1:16" s="27" customFormat="1" ht="12.95" customHeight="1" x14ac:dyDescent="0.2">
      <c r="A57" s="29">
        <v>41</v>
      </c>
      <c r="B57" s="428" t="s">
        <v>177</v>
      </c>
      <c r="C57" s="429"/>
      <c r="D57" s="53">
        <f>D58</f>
        <v>0</v>
      </c>
      <c r="E57" s="53">
        <f>E58</f>
        <v>0</v>
      </c>
      <c r="F57" s="53">
        <f>F58</f>
        <v>0</v>
      </c>
      <c r="G57" s="53">
        <v>0</v>
      </c>
      <c r="H57" s="30">
        <v>0</v>
      </c>
      <c r="I57" s="30">
        <v>0</v>
      </c>
      <c r="P57" s="271"/>
    </row>
    <row r="58" spans="1:16" s="27" customFormat="1" ht="12.95" customHeight="1" x14ac:dyDescent="0.2">
      <c r="A58" s="31">
        <v>411</v>
      </c>
      <c r="B58" s="442" t="s">
        <v>176</v>
      </c>
      <c r="C58" s="443"/>
      <c r="D58" s="32">
        <f>POS.DIO!D245</f>
        <v>0</v>
      </c>
      <c r="E58" s="32">
        <f>POS.DIO!E245</f>
        <v>0</v>
      </c>
      <c r="F58" s="32">
        <f>POS.DIO!F245</f>
        <v>0</v>
      </c>
      <c r="G58" s="32">
        <f>POS.DIO!G245</f>
        <v>0</v>
      </c>
      <c r="H58" s="30">
        <v>0</v>
      </c>
      <c r="I58" s="30">
        <v>0</v>
      </c>
      <c r="P58" s="271"/>
    </row>
    <row r="59" spans="1:16" ht="12" customHeight="1" x14ac:dyDescent="0.2">
      <c r="A59" s="5">
        <v>42</v>
      </c>
      <c r="B59" s="419" t="s">
        <v>56</v>
      </c>
      <c r="C59" s="420"/>
      <c r="D59" s="4">
        <f>SUM(D62,D61,D60)</f>
        <v>332282.98000000004</v>
      </c>
      <c r="E59" s="4">
        <f>SUM(E62,E61,E60)</f>
        <v>1123530</v>
      </c>
      <c r="F59" s="4">
        <f>SUM(F62,F61,F60)</f>
        <v>823367.5</v>
      </c>
      <c r="G59" s="4">
        <f>SUM(G62,G61,G60)</f>
        <v>271140.90999999997</v>
      </c>
      <c r="H59" s="30">
        <f>G59/D59*100</f>
        <v>81.599397597794493</v>
      </c>
      <c r="I59" s="30">
        <f t="shared" ref="I59:I64" si="8">G59/F59*100</f>
        <v>32.930727773442598</v>
      </c>
      <c r="N59" s="38"/>
    </row>
    <row r="60" spans="1:16" ht="12" customHeight="1" x14ac:dyDescent="0.2">
      <c r="A60" s="1">
        <v>421</v>
      </c>
      <c r="B60" s="417" t="s">
        <v>57</v>
      </c>
      <c r="C60" s="418"/>
      <c r="D60" s="2">
        <f>POS.DIO!D145+POS.DIO!D247+POS.DIO!D257+POS.DIO!D267+POS.DIO!D283+POS.DIO!D301+POS.DIO!D316+POS.DIO!D399+POS.DIO!D433+POS.DIO!D493+POS.DIO!D514+POS.DIO!D576</f>
        <v>315367.53000000003</v>
      </c>
      <c r="E60" s="2">
        <f>POS.DIO!E145+POS.DIO!E247+POS.DIO!E257+POS.DIO!E267+POS.DIO!E283+POS.DIO!E301+POS.DIO!E316+POS.DIO!E399+POS.DIO!E433+POS.DIO!E493+POS.DIO!E514+POS.DIO!E576</f>
        <v>937250</v>
      </c>
      <c r="F60" s="2">
        <f>POS.DIO!F145+POS.DIO!F247+POS.DIO!F257+POS.DIO!F267+POS.DIO!F283+POS.DIO!F301+POS.DIO!F316+POS.DIO!F399+POS.DIO!F433+POS.DIO!F493+POS.DIO!F514+POS.DIO!F576</f>
        <v>701587.5</v>
      </c>
      <c r="G60" s="2">
        <f>POS.DIO!G145+POS.DIO!G247+POS.DIO!G257+POS.DIO!G267+POS.DIO!G283+POS.DIO!G301+POS.DIO!G316+POS.DIO!G399+POS.DIO!G433+POS.DIO!G493+POS.DIO!G514+POS.DIO!G576</f>
        <v>150575.9</v>
      </c>
      <c r="H60" s="30">
        <f>G60/D60*100</f>
        <v>47.746164609907673</v>
      </c>
      <c r="I60" s="30">
        <f t="shared" si="8"/>
        <v>21.462169722237068</v>
      </c>
    </row>
    <row r="61" spans="1:16" ht="12" customHeight="1" x14ac:dyDescent="0.2">
      <c r="A61" s="1">
        <v>422</v>
      </c>
      <c r="B61" s="417" t="s">
        <v>58</v>
      </c>
      <c r="C61" s="418"/>
      <c r="D61" s="2">
        <f>POS.DIO!D114+POS.DIO!D122+POS.DIO!D249+POS.DIO!D258+POS.DIO!D328+POS.DIO!D400+POS.DIO!D577</f>
        <v>5757.95</v>
      </c>
      <c r="E61" s="2">
        <f>POS.DIO!E114+POS.DIO!E122+POS.DIO!E249+POS.DIO!E258+POS.DIO!E328+POS.DIO!E400+POS.DIO!E577</f>
        <v>143500</v>
      </c>
      <c r="F61" s="2">
        <f>POS.DIO!F114+POS.DIO!F122+POS.DIO!F249+POS.DIO!F258+POS.DIO!F328+POS.DIO!F400+POS.DIO!F577</f>
        <v>114000</v>
      </c>
      <c r="G61" s="2">
        <f>POS.DIO!G114+POS.DIO!G122+POS.DIO!G249+POS.DIO!G258+POS.DIO!G328+POS.DIO!G400+POS.DIO!G577</f>
        <v>114865</v>
      </c>
      <c r="H61" s="30">
        <f>G61/D61*100</f>
        <v>1994.8940160994798</v>
      </c>
      <c r="I61" s="30">
        <f t="shared" si="8"/>
        <v>100.75877192982456</v>
      </c>
    </row>
    <row r="62" spans="1:16" ht="12" customHeight="1" x14ac:dyDescent="0.2">
      <c r="A62" s="1">
        <v>426</v>
      </c>
      <c r="B62" s="417" t="s">
        <v>59</v>
      </c>
      <c r="C62" s="418"/>
      <c r="D62" s="2">
        <f>POS.DIO!D123+POS.DIO!D137+POS.DIO!D248+POS.DIO!D284+POS.DIO!D401+POS.DIO!D520+POS.DIO!D586</f>
        <v>11157.5</v>
      </c>
      <c r="E62" s="2">
        <f>POS.DIO!E123+POS.DIO!E137+POS.DIO!E248+POS.DIO!E284+POS.DIO!E302+POS.DIO!E401+POS.DIO!E520+POS.DIO!E586</f>
        <v>42780</v>
      </c>
      <c r="F62" s="2">
        <f>POS.DIO!F123+POS.DIO!F137+POS.DIO!F248+POS.DIO!F284+POS.DIO!F302+POS.DIO!F401+POS.DIO!F520+POS.DIO!F586</f>
        <v>7780</v>
      </c>
      <c r="G62" s="2">
        <f>POS.DIO!G123+POS.DIO!G137+POS.DIO!G248+POS.DIO!G284+POS.DIO!G302+POS.DIO!G401+POS.DIO!G520+POS.DIO!G586</f>
        <v>5700.01</v>
      </c>
      <c r="H62" s="30">
        <f>G62/D62*100</f>
        <v>51.086802599148562</v>
      </c>
      <c r="I62" s="30">
        <f t="shared" si="8"/>
        <v>73.264910025706939</v>
      </c>
    </row>
    <row r="63" spans="1:16" ht="12" customHeight="1" x14ac:dyDescent="0.2">
      <c r="A63" s="5">
        <v>45</v>
      </c>
      <c r="B63" s="419" t="s">
        <v>60</v>
      </c>
      <c r="C63" s="420"/>
      <c r="D63" s="4">
        <f>SUM(D64,D65)</f>
        <v>11231.85</v>
      </c>
      <c r="E63" s="4">
        <f>SUM(E64,E65)</f>
        <v>157000</v>
      </c>
      <c r="F63" s="4">
        <f>F64</f>
        <v>67873</v>
      </c>
      <c r="G63" s="4">
        <f>G64</f>
        <v>50971.61</v>
      </c>
      <c r="H63" s="30">
        <f>G63/D63*100</f>
        <v>453.81312962690919</v>
      </c>
      <c r="I63" s="30">
        <f t="shared" si="8"/>
        <v>75.098507506666863</v>
      </c>
    </row>
    <row r="64" spans="1:16" ht="12" customHeight="1" x14ac:dyDescent="0.2">
      <c r="A64" s="1">
        <v>451</v>
      </c>
      <c r="B64" s="417" t="s">
        <v>61</v>
      </c>
      <c r="C64" s="418"/>
      <c r="D64" s="2">
        <f>POS.DIO!D135+POS.DIO!D260+POS.DIO!D403</f>
        <v>11231.85</v>
      </c>
      <c r="E64" s="2">
        <f>POS.DIO!E135+POS.DIO!E260+POS.DIO!E403</f>
        <v>157000</v>
      </c>
      <c r="F64" s="2">
        <f>POS.DIO!F135+POS.DIO!F260+POS.DIO!F403</f>
        <v>67873</v>
      </c>
      <c r="G64" s="2">
        <f>POS.DIO!G135+POS.DIO!G260+POS.DIO!G403</f>
        <v>50971.61</v>
      </c>
      <c r="H64" s="30">
        <v>0</v>
      </c>
      <c r="I64" s="30">
        <f t="shared" si="8"/>
        <v>75.098507506666863</v>
      </c>
    </row>
    <row r="65" spans="1:9" ht="12" customHeight="1" x14ac:dyDescent="0.2">
      <c r="A65" s="1">
        <v>452</v>
      </c>
      <c r="B65" s="417" t="s">
        <v>221</v>
      </c>
      <c r="C65" s="418"/>
      <c r="D65" s="2">
        <f>POS.DIO!D65</f>
        <v>0</v>
      </c>
      <c r="E65" s="2">
        <f>POS.DIO!E65</f>
        <v>0</v>
      </c>
      <c r="F65" s="2">
        <f>POS.DIO!F65</f>
        <v>0</v>
      </c>
      <c r="G65" s="2">
        <f>POS.DIO!G65</f>
        <v>0</v>
      </c>
      <c r="H65" s="30">
        <v>0</v>
      </c>
      <c r="I65" s="30">
        <v>0</v>
      </c>
    </row>
  </sheetData>
  <mergeCells count="85">
    <mergeCell ref="M12:N12"/>
    <mergeCell ref="M9:O9"/>
    <mergeCell ref="M11:N11"/>
    <mergeCell ref="M34:N34"/>
    <mergeCell ref="M4:O4"/>
    <mergeCell ref="M5:O5"/>
    <mergeCell ref="M6:O6"/>
    <mergeCell ref="M24:O24"/>
    <mergeCell ref="M25:O25"/>
    <mergeCell ref="M28:O28"/>
    <mergeCell ref="M30:N30"/>
    <mergeCell ref="M31:O31"/>
    <mergeCell ref="M17:N17"/>
    <mergeCell ref="M10:O10"/>
    <mergeCell ref="M21:O21"/>
    <mergeCell ref="M22:O22"/>
    <mergeCell ref="M23:O23"/>
    <mergeCell ref="B53:C53"/>
    <mergeCell ref="M13:N13"/>
    <mergeCell ref="A2:I2"/>
    <mergeCell ref="B30:C30"/>
    <mergeCell ref="B27:C27"/>
    <mergeCell ref="B20:C20"/>
    <mergeCell ref="B26:C26"/>
    <mergeCell ref="A28:I28"/>
    <mergeCell ref="B29:C29"/>
    <mergeCell ref="B21:C21"/>
    <mergeCell ref="B22:C22"/>
    <mergeCell ref="B3:I3"/>
    <mergeCell ref="B4:C4"/>
    <mergeCell ref="M14:N14"/>
    <mergeCell ref="M7:O7"/>
    <mergeCell ref="M8:O8"/>
    <mergeCell ref="A23:I23"/>
    <mergeCell ref="B24:C24"/>
    <mergeCell ref="B25:C25"/>
    <mergeCell ref="B64:C64"/>
    <mergeCell ref="B51:C51"/>
    <mergeCell ref="B52:C52"/>
    <mergeCell ref="B54:C54"/>
    <mergeCell ref="A55:I55"/>
    <mergeCell ref="B56:C56"/>
    <mergeCell ref="B59:C59"/>
    <mergeCell ref="B60:C60"/>
    <mergeCell ref="B61:C61"/>
    <mergeCell ref="B62:C62"/>
    <mergeCell ref="B63:C63"/>
    <mergeCell ref="B58:C58"/>
    <mergeCell ref="B57:C57"/>
    <mergeCell ref="B15:C15"/>
    <mergeCell ref="B16:C16"/>
    <mergeCell ref="B17:C17"/>
    <mergeCell ref="B18:C18"/>
    <mergeCell ref="B44:C44"/>
    <mergeCell ref="B45:C45"/>
    <mergeCell ref="B46:C46"/>
    <mergeCell ref="B47:C47"/>
    <mergeCell ref="B32:C32"/>
    <mergeCell ref="B39:C39"/>
    <mergeCell ref="B40:C40"/>
    <mergeCell ref="B41:C41"/>
    <mergeCell ref="B42:C42"/>
    <mergeCell ref="B43:C43"/>
    <mergeCell ref="B9:C9"/>
    <mergeCell ref="B14:C14"/>
    <mergeCell ref="B5:C5"/>
    <mergeCell ref="B6:C6"/>
    <mergeCell ref="B7:C7"/>
    <mergeCell ref="B8:C8"/>
    <mergeCell ref="B65:C65"/>
    <mergeCell ref="B10:C10"/>
    <mergeCell ref="B11:C11"/>
    <mergeCell ref="B12:C12"/>
    <mergeCell ref="B13:C13"/>
    <mergeCell ref="B48:C48"/>
    <mergeCell ref="B35:C35"/>
    <mergeCell ref="B36:C36"/>
    <mergeCell ref="B33:C33"/>
    <mergeCell ref="B34:C34"/>
    <mergeCell ref="B31:C31"/>
    <mergeCell ref="B19:C19"/>
    <mergeCell ref="B49:C49"/>
    <mergeCell ref="B50:C50"/>
    <mergeCell ref="B37:C37"/>
    <mergeCell ref="B38:C38"/>
  </mergeCells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89"/>
  <sheetViews>
    <sheetView tabSelected="1" topLeftCell="A575" zoomScale="96" zoomScaleNormal="96" workbookViewId="0">
      <selection activeCell="A607" sqref="A607:I607"/>
    </sheetView>
  </sheetViews>
  <sheetFormatPr defaultRowHeight="15" x14ac:dyDescent="0.2"/>
  <cols>
    <col min="1" max="1" width="5" customWidth="1"/>
    <col min="2" max="2" width="7.83203125" customWidth="1"/>
    <col min="3" max="3" width="71" customWidth="1"/>
    <col min="4" max="4" width="15.6640625" customWidth="1"/>
    <col min="5" max="5" width="15.33203125" style="84" customWidth="1"/>
    <col min="6" max="6" width="15.1640625" style="84" customWidth="1"/>
    <col min="7" max="7" width="21.33203125" style="84" customWidth="1"/>
    <col min="8" max="8" width="7.1640625" customWidth="1"/>
    <col min="9" max="9" width="4.1640625" customWidth="1"/>
    <col min="10" max="10" width="6.6640625" style="281" customWidth="1"/>
    <col min="11" max="11" width="14.1640625" customWidth="1"/>
    <col min="12" max="12" width="12.33203125" customWidth="1"/>
    <col min="13" max="13" width="13" customWidth="1"/>
    <col min="15" max="15" width="13.6640625" customWidth="1"/>
    <col min="16" max="16" width="11.6640625" customWidth="1"/>
  </cols>
  <sheetData>
    <row r="1" spans="1:10" ht="18" customHeight="1" x14ac:dyDescent="0.2">
      <c r="B1" s="553" t="s">
        <v>219</v>
      </c>
      <c r="C1" s="553"/>
    </row>
    <row r="2" spans="1:10" ht="15.75" customHeight="1" x14ac:dyDescent="0.2">
      <c r="B2" s="554" t="s">
        <v>263</v>
      </c>
      <c r="C2" s="554"/>
      <c r="D2" s="554"/>
      <c r="E2" s="554"/>
      <c r="F2" s="554"/>
      <c r="G2" s="554"/>
      <c r="H2" s="554"/>
    </row>
    <row r="3" spans="1:10" ht="15.75" customHeight="1" x14ac:dyDescent="0.2">
      <c r="B3" s="399" t="s">
        <v>62</v>
      </c>
      <c r="C3" s="399"/>
    </row>
    <row r="4" spans="1:10" ht="15.75" customHeight="1" x14ac:dyDescent="0.2">
      <c r="B4" s="581" t="s">
        <v>255</v>
      </c>
      <c r="C4" s="581"/>
      <c r="D4" s="581"/>
      <c r="E4" s="581"/>
      <c r="F4" s="581"/>
      <c r="G4" s="581"/>
      <c r="H4" s="581"/>
      <c r="I4" s="581"/>
    </row>
    <row r="5" spans="1:10" ht="27.75" customHeight="1" x14ac:dyDescent="0.2">
      <c r="B5" s="555"/>
      <c r="C5" s="555"/>
      <c r="D5" s="555"/>
      <c r="E5" s="555"/>
      <c r="F5" s="555"/>
      <c r="G5" s="555"/>
      <c r="H5" s="555"/>
      <c r="I5" s="555"/>
    </row>
    <row r="6" spans="1:10" ht="26.1" customHeight="1" x14ac:dyDescent="0.2">
      <c r="A6" s="111"/>
      <c r="B6" s="168" t="s">
        <v>63</v>
      </c>
      <c r="C6" s="169" t="s">
        <v>64</v>
      </c>
      <c r="D6" s="184" t="s">
        <v>305</v>
      </c>
      <c r="E6" s="227" t="s">
        <v>264</v>
      </c>
      <c r="F6" s="227" t="s">
        <v>303</v>
      </c>
      <c r="G6" s="183" t="s">
        <v>304</v>
      </c>
      <c r="H6" s="142" t="s">
        <v>65</v>
      </c>
      <c r="I6" s="294" t="s">
        <v>253</v>
      </c>
    </row>
    <row r="7" spans="1:10" ht="11.25" customHeight="1" x14ac:dyDescent="0.2">
      <c r="A7" s="567"/>
      <c r="B7" s="568"/>
      <c r="C7" s="569"/>
      <c r="D7" s="292" t="s">
        <v>188</v>
      </c>
      <c r="E7" s="293" t="s">
        <v>189</v>
      </c>
      <c r="F7" s="293" t="s">
        <v>190</v>
      </c>
      <c r="G7" s="293" t="s">
        <v>191</v>
      </c>
      <c r="H7" s="291" t="s">
        <v>251</v>
      </c>
      <c r="I7" s="291" t="s">
        <v>252</v>
      </c>
    </row>
    <row r="8" spans="1:10" ht="23.25" customHeight="1" x14ac:dyDescent="0.2">
      <c r="A8" s="582" t="s">
        <v>66</v>
      </c>
      <c r="B8" s="583"/>
      <c r="C8" s="584"/>
      <c r="D8" s="167">
        <f>SUM(D9,D36)</f>
        <v>703475.31000000017</v>
      </c>
      <c r="E8" s="143">
        <f>SUM(E9,E36)</f>
        <v>2161880</v>
      </c>
      <c r="F8" s="143">
        <f>SUM(F9,F36)</f>
        <v>1957305.2</v>
      </c>
      <c r="G8" s="143">
        <f>SUM(G9,G36)</f>
        <v>845540.4</v>
      </c>
      <c r="H8" s="144">
        <f>F8/D8*100</f>
        <v>278.23367390107825</v>
      </c>
      <c r="I8" s="144">
        <f>G8/F8*100</f>
        <v>43.199210833343727</v>
      </c>
    </row>
    <row r="9" spans="1:10" ht="23.25" customHeight="1" x14ac:dyDescent="0.2">
      <c r="A9" s="570" t="s">
        <v>67</v>
      </c>
      <c r="B9" s="571"/>
      <c r="C9" s="572"/>
      <c r="D9" s="326">
        <f t="shared" ref="D9:G9" si="0">D10</f>
        <v>11823.17</v>
      </c>
      <c r="E9" s="85">
        <f t="shared" si="0"/>
        <v>7648</v>
      </c>
      <c r="F9" s="85">
        <f t="shared" si="0"/>
        <v>7648</v>
      </c>
      <c r="G9" s="85">
        <f t="shared" si="0"/>
        <v>6941.27</v>
      </c>
      <c r="H9" s="106">
        <f>F9/D9*100</f>
        <v>64.686543456619503</v>
      </c>
      <c r="I9" s="106">
        <f>G9/F9*100</f>
        <v>90.759283472803361</v>
      </c>
    </row>
    <row r="10" spans="1:10" s="59" customFormat="1" ht="17.25" customHeight="1" x14ac:dyDescent="0.2">
      <c r="A10" s="573" t="s">
        <v>175</v>
      </c>
      <c r="B10" s="574"/>
      <c r="C10" s="575"/>
      <c r="D10" s="213">
        <f>SUM(D11,D28)</f>
        <v>11823.17</v>
      </c>
      <c r="E10" s="86">
        <f>SUM(E11,E28)</f>
        <v>7648</v>
      </c>
      <c r="F10" s="86">
        <f>SUM(F11,F28)</f>
        <v>7648</v>
      </c>
      <c r="G10" s="86">
        <f>SUM(G11,G28)</f>
        <v>6941.27</v>
      </c>
      <c r="H10" s="55">
        <f>F10/D10*100</f>
        <v>64.686543456619503</v>
      </c>
      <c r="I10" s="55">
        <f>G10/F10*100</f>
        <v>90.759283472803361</v>
      </c>
      <c r="J10" s="279"/>
    </row>
    <row r="11" spans="1:10" ht="19.5" customHeight="1" x14ac:dyDescent="0.2">
      <c r="A11" s="576" t="s">
        <v>234</v>
      </c>
      <c r="B11" s="577"/>
      <c r="C11" s="578"/>
      <c r="D11" s="150">
        <f>SUM(D12,D20)</f>
        <v>10694.67</v>
      </c>
      <c r="E11" s="87">
        <f>SUM(E12,E20)</f>
        <v>5900</v>
      </c>
      <c r="F11" s="87">
        <f>SUM(F12,F20)</f>
        <v>5900</v>
      </c>
      <c r="G11" s="87">
        <f>SUM(G12,G20)</f>
        <v>5782.27</v>
      </c>
      <c r="H11" s="67">
        <f>F11/D11*100</f>
        <v>55.167667632568374</v>
      </c>
      <c r="I11" s="67">
        <f>G11/F11*100</f>
        <v>98.004576271186451</v>
      </c>
    </row>
    <row r="12" spans="1:10" ht="13.5" customHeight="1" x14ac:dyDescent="0.2">
      <c r="A12" s="476" t="s">
        <v>68</v>
      </c>
      <c r="B12" s="477"/>
      <c r="C12" s="478"/>
      <c r="D12" s="153">
        <f>D13</f>
        <v>4837.24</v>
      </c>
      <c r="E12" s="88">
        <f t="shared" ref="D12:G17" si="1">E13</f>
        <v>5400</v>
      </c>
      <c r="F12" s="88">
        <f t="shared" si="1"/>
        <v>5400</v>
      </c>
      <c r="G12" s="88">
        <f t="shared" si="1"/>
        <v>5582.27</v>
      </c>
      <c r="H12" s="10">
        <f>F12/D12*100</f>
        <v>111.63390693866751</v>
      </c>
      <c r="I12" s="10">
        <v>0</v>
      </c>
    </row>
    <row r="13" spans="1:10" ht="13.5" customHeight="1" x14ac:dyDescent="0.2">
      <c r="A13" s="556" t="s">
        <v>69</v>
      </c>
      <c r="B13" s="557"/>
      <c r="C13" s="558"/>
      <c r="D13" s="148">
        <f>SUM(D14,D16)</f>
        <v>4837.24</v>
      </c>
      <c r="E13" s="89">
        <f>E17</f>
        <v>5400</v>
      </c>
      <c r="F13" s="89">
        <f>F17</f>
        <v>5400</v>
      </c>
      <c r="G13" s="89">
        <f>G17</f>
        <v>5582.27</v>
      </c>
      <c r="H13" s="12">
        <v>0</v>
      </c>
      <c r="I13" s="12">
        <v>0</v>
      </c>
    </row>
    <row r="14" spans="1:10" ht="13.5" customHeight="1" x14ac:dyDescent="0.2">
      <c r="A14" s="455" t="s">
        <v>266</v>
      </c>
      <c r="B14" s="466"/>
      <c r="C14" s="467"/>
      <c r="D14" s="145">
        <v>4837.24</v>
      </c>
      <c r="E14" s="90">
        <v>0</v>
      </c>
      <c r="F14" s="90">
        <v>1700</v>
      </c>
      <c r="G14" s="90">
        <f>G17</f>
        <v>5582.27</v>
      </c>
      <c r="H14" s="14">
        <v>0</v>
      </c>
      <c r="I14" s="14">
        <f>G14/F14*100</f>
        <v>328.36882352941177</v>
      </c>
    </row>
    <row r="15" spans="1:10" ht="13.5" customHeight="1" x14ac:dyDescent="0.2">
      <c r="A15" s="465" t="s">
        <v>230</v>
      </c>
      <c r="B15" s="466"/>
      <c r="C15" s="467"/>
      <c r="D15" s="327">
        <v>0</v>
      </c>
      <c r="E15" s="90">
        <v>0</v>
      </c>
      <c r="F15" s="90">
        <v>3700</v>
      </c>
      <c r="G15" s="90">
        <v>0</v>
      </c>
      <c r="H15" s="328"/>
      <c r="I15" s="328"/>
    </row>
    <row r="16" spans="1:10" ht="13.5" customHeight="1" x14ac:dyDescent="0.2">
      <c r="A16" s="520" t="s">
        <v>267</v>
      </c>
      <c r="B16" s="521"/>
      <c r="C16" s="522"/>
      <c r="D16" s="145">
        <v>0</v>
      </c>
      <c r="E16" s="90">
        <v>5400</v>
      </c>
      <c r="F16" s="90">
        <v>0</v>
      </c>
      <c r="G16" s="90">
        <v>0</v>
      </c>
      <c r="H16" s="14">
        <v>0</v>
      </c>
      <c r="I16" s="14">
        <v>0</v>
      </c>
    </row>
    <row r="17" spans="1:9" ht="13.5" customHeight="1" x14ac:dyDescent="0.2">
      <c r="B17" s="146">
        <v>3</v>
      </c>
      <c r="C17" s="147" t="s">
        <v>70</v>
      </c>
      <c r="D17" s="28">
        <f t="shared" si="1"/>
        <v>4837.24</v>
      </c>
      <c r="E17" s="86">
        <f t="shared" si="1"/>
        <v>5400</v>
      </c>
      <c r="F17" s="86">
        <f t="shared" si="1"/>
        <v>5400</v>
      </c>
      <c r="G17" s="86">
        <f t="shared" si="1"/>
        <v>5582.27</v>
      </c>
      <c r="H17" s="26">
        <f>F17/D17*100</f>
        <v>111.63390693866751</v>
      </c>
      <c r="I17" s="26">
        <f>G17/F17*100</f>
        <v>103.37537037037036</v>
      </c>
    </row>
    <row r="18" spans="1:9" ht="13.5" customHeight="1" x14ac:dyDescent="0.2">
      <c r="B18" s="17">
        <v>32</v>
      </c>
      <c r="C18" s="35" t="s">
        <v>71</v>
      </c>
      <c r="D18" s="64">
        <f t="shared" ref="D18:G18" si="2">SUM(D19:D19)</f>
        <v>4837.24</v>
      </c>
      <c r="E18" s="66">
        <f t="shared" si="2"/>
        <v>5400</v>
      </c>
      <c r="F18" s="66">
        <f t="shared" si="2"/>
        <v>5400</v>
      </c>
      <c r="G18" s="66">
        <f t="shared" si="2"/>
        <v>5582.27</v>
      </c>
      <c r="H18" s="26">
        <f>F18/D18*100</f>
        <v>111.63390693866751</v>
      </c>
      <c r="I18" s="26">
        <f>G18/F18*100</f>
        <v>103.37537037037036</v>
      </c>
    </row>
    <row r="19" spans="1:9" ht="13.5" customHeight="1" x14ac:dyDescent="0.2">
      <c r="B19" s="21">
        <v>329</v>
      </c>
      <c r="C19" s="157" t="s">
        <v>72</v>
      </c>
      <c r="D19" s="22">
        <v>4837.24</v>
      </c>
      <c r="E19" s="91">
        <v>5400</v>
      </c>
      <c r="F19" s="91">
        <v>5400</v>
      </c>
      <c r="G19" s="91">
        <v>5582.27</v>
      </c>
      <c r="H19" s="26">
        <f>F19/D19*100</f>
        <v>111.63390693866751</v>
      </c>
      <c r="I19" s="26">
        <f>G19/F19*100</f>
        <v>103.37537037037036</v>
      </c>
    </row>
    <row r="20" spans="1:9" ht="13.5" customHeight="1" x14ac:dyDescent="0.2">
      <c r="A20" s="476" t="s">
        <v>73</v>
      </c>
      <c r="B20" s="477"/>
      <c r="C20" s="478"/>
      <c r="D20" s="153">
        <f t="shared" ref="D20:G23" si="3">D21</f>
        <v>5857.43</v>
      </c>
      <c r="E20" s="88">
        <f t="shared" si="3"/>
        <v>500</v>
      </c>
      <c r="F20" s="88">
        <f t="shared" si="3"/>
        <v>500</v>
      </c>
      <c r="G20" s="88">
        <f t="shared" si="3"/>
        <v>200</v>
      </c>
      <c r="H20" s="10">
        <v>0</v>
      </c>
      <c r="I20" s="10">
        <f>G20/F20*100</f>
        <v>40</v>
      </c>
    </row>
    <row r="21" spans="1:9" ht="13.5" customHeight="1" x14ac:dyDescent="0.2">
      <c r="A21" s="556" t="s">
        <v>69</v>
      </c>
      <c r="B21" s="557"/>
      <c r="C21" s="558"/>
      <c r="D21" s="148">
        <f t="shared" si="3"/>
        <v>5857.43</v>
      </c>
      <c r="E21" s="89">
        <f>E23</f>
        <v>500</v>
      </c>
      <c r="F21" s="89">
        <f>F23</f>
        <v>500</v>
      </c>
      <c r="G21" s="89">
        <f>G23</f>
        <v>200</v>
      </c>
      <c r="H21" s="12">
        <v>0</v>
      </c>
      <c r="I21" s="12">
        <v>0</v>
      </c>
    </row>
    <row r="22" spans="1:9" ht="13.5" customHeight="1" x14ac:dyDescent="0.2">
      <c r="A22" s="473" t="s">
        <v>265</v>
      </c>
      <c r="B22" s="559"/>
      <c r="C22" s="560"/>
      <c r="D22" s="145">
        <v>5857.43</v>
      </c>
      <c r="E22" s="90">
        <f t="shared" si="3"/>
        <v>500</v>
      </c>
      <c r="F22" s="90">
        <f t="shared" si="3"/>
        <v>500</v>
      </c>
      <c r="G22" s="90">
        <f t="shared" si="3"/>
        <v>200</v>
      </c>
      <c r="H22" s="14">
        <v>0</v>
      </c>
      <c r="I22" s="14">
        <v>0</v>
      </c>
    </row>
    <row r="23" spans="1:9" ht="13.5" customHeight="1" x14ac:dyDescent="0.2">
      <c r="B23" s="151">
        <v>3</v>
      </c>
      <c r="C23" s="147" t="s">
        <v>70</v>
      </c>
      <c r="D23" s="28">
        <f t="shared" si="3"/>
        <v>400</v>
      </c>
      <c r="E23" s="86">
        <f t="shared" si="3"/>
        <v>500</v>
      </c>
      <c r="F23" s="86">
        <f>SUM(F24,F26)</f>
        <v>500</v>
      </c>
      <c r="G23" s="86">
        <f>SUM(G24,G26)</f>
        <v>200</v>
      </c>
      <c r="H23" s="26">
        <v>0</v>
      </c>
      <c r="I23" s="26">
        <f>G23/F23*100</f>
        <v>40</v>
      </c>
    </row>
    <row r="24" spans="1:9" ht="13.5" customHeight="1" x14ac:dyDescent="0.2">
      <c r="B24" s="79">
        <v>38</v>
      </c>
      <c r="C24" s="186" t="s">
        <v>74</v>
      </c>
      <c r="D24" s="64">
        <f t="shared" ref="D24:G24" si="4">SUM(D25:D25)</f>
        <v>400</v>
      </c>
      <c r="E24" s="66">
        <f t="shared" si="4"/>
        <v>500</v>
      </c>
      <c r="F24" s="66">
        <f t="shared" si="4"/>
        <v>500</v>
      </c>
      <c r="G24" s="66">
        <f t="shared" si="4"/>
        <v>200</v>
      </c>
      <c r="H24" s="26">
        <v>0</v>
      </c>
      <c r="I24" s="26">
        <f>G24/F24*100</f>
        <v>40</v>
      </c>
    </row>
    <row r="25" spans="1:9" ht="13.5" customHeight="1" x14ac:dyDescent="0.2">
      <c r="B25" s="228">
        <v>381</v>
      </c>
      <c r="C25" s="187" t="s">
        <v>75</v>
      </c>
      <c r="D25" s="178">
        <v>400</v>
      </c>
      <c r="E25" s="91">
        <v>500</v>
      </c>
      <c r="F25" s="91">
        <v>500</v>
      </c>
      <c r="G25" s="91">
        <v>200</v>
      </c>
      <c r="H25" s="26">
        <v>0</v>
      </c>
      <c r="I25" s="26">
        <f>G25/F25*100</f>
        <v>40</v>
      </c>
    </row>
    <row r="26" spans="1:9" ht="13.5" customHeight="1" x14ac:dyDescent="0.2">
      <c r="B26" s="188">
        <v>32</v>
      </c>
      <c r="C26" s="189" t="s">
        <v>71</v>
      </c>
      <c r="D26" s="322">
        <f>D27</f>
        <v>5457.43</v>
      </c>
      <c r="E26" s="94">
        <v>0</v>
      </c>
      <c r="F26" s="94">
        <f>F27</f>
        <v>0</v>
      </c>
      <c r="G26" s="94">
        <f>G27</f>
        <v>0</v>
      </c>
      <c r="H26" s="26">
        <v>0</v>
      </c>
      <c r="I26" s="26">
        <v>0</v>
      </c>
    </row>
    <row r="27" spans="1:9" ht="13.5" customHeight="1" x14ac:dyDescent="0.2">
      <c r="B27" s="229">
        <v>329</v>
      </c>
      <c r="C27" s="230" t="s">
        <v>72</v>
      </c>
      <c r="D27" s="208">
        <v>5457.43</v>
      </c>
      <c r="E27" s="321">
        <v>0</v>
      </c>
      <c r="F27" s="91">
        <v>0</v>
      </c>
      <c r="G27" s="91">
        <v>0</v>
      </c>
      <c r="H27" s="26">
        <v>0</v>
      </c>
      <c r="I27" s="26">
        <v>0</v>
      </c>
    </row>
    <row r="28" spans="1:9" ht="18.75" customHeight="1" x14ac:dyDescent="0.2">
      <c r="A28" s="481" t="s">
        <v>76</v>
      </c>
      <c r="B28" s="482"/>
      <c r="C28" s="483"/>
      <c r="D28" s="323">
        <f t="shared" ref="D28:G32" si="5">D29</f>
        <v>1128.5</v>
      </c>
      <c r="E28" s="87">
        <f t="shared" si="5"/>
        <v>1748</v>
      </c>
      <c r="F28" s="87">
        <f t="shared" si="5"/>
        <v>1748</v>
      </c>
      <c r="G28" s="87">
        <f t="shared" si="5"/>
        <v>1159</v>
      </c>
      <c r="H28" s="67">
        <f t="shared" ref="H28:H29" si="6">F28/D28*100</f>
        <v>154.89587948604341</v>
      </c>
      <c r="I28" s="67">
        <f t="shared" ref="I28:I34" si="7">G28/F28*100</f>
        <v>66.304347826086953</v>
      </c>
    </row>
    <row r="29" spans="1:9" ht="13.5" customHeight="1" x14ac:dyDescent="0.2">
      <c r="A29" s="476" t="s">
        <v>77</v>
      </c>
      <c r="B29" s="477"/>
      <c r="C29" s="478"/>
      <c r="D29" s="153">
        <f t="shared" si="5"/>
        <v>1128.5</v>
      </c>
      <c r="E29" s="88">
        <f t="shared" si="5"/>
        <v>1748</v>
      </c>
      <c r="F29" s="88">
        <f t="shared" si="5"/>
        <v>1748</v>
      </c>
      <c r="G29" s="88">
        <f t="shared" si="5"/>
        <v>1159</v>
      </c>
      <c r="H29" s="10">
        <f t="shared" si="6"/>
        <v>154.89587948604341</v>
      </c>
      <c r="I29" s="10">
        <f t="shared" si="7"/>
        <v>66.304347826086953</v>
      </c>
    </row>
    <row r="30" spans="1:9" ht="13.5" customHeight="1" x14ac:dyDescent="0.2">
      <c r="A30" s="556" t="s">
        <v>78</v>
      </c>
      <c r="B30" s="557"/>
      <c r="C30" s="558"/>
      <c r="D30" s="148">
        <f t="shared" si="5"/>
        <v>1128.5</v>
      </c>
      <c r="E30" s="89">
        <f>E32</f>
        <v>1748</v>
      </c>
      <c r="F30" s="89">
        <f>F32</f>
        <v>1748</v>
      </c>
      <c r="G30" s="89">
        <f>G32</f>
        <v>1159</v>
      </c>
      <c r="H30" s="12">
        <v>0</v>
      </c>
      <c r="I30" s="12">
        <f t="shared" si="7"/>
        <v>66.304347826086953</v>
      </c>
    </row>
    <row r="31" spans="1:9" ht="13.5" customHeight="1" x14ac:dyDescent="0.2">
      <c r="A31" s="473" t="s">
        <v>265</v>
      </c>
      <c r="B31" s="559"/>
      <c r="C31" s="560"/>
      <c r="D31" s="145">
        <f t="shared" si="5"/>
        <v>1128.5</v>
      </c>
      <c r="E31" s="90">
        <f t="shared" si="5"/>
        <v>1748</v>
      </c>
      <c r="F31" s="90">
        <f t="shared" si="5"/>
        <v>1748</v>
      </c>
      <c r="G31" s="90">
        <f t="shared" si="5"/>
        <v>1159</v>
      </c>
      <c r="H31" s="14">
        <v>0</v>
      </c>
      <c r="I31" s="14">
        <f t="shared" si="7"/>
        <v>66.304347826086953</v>
      </c>
    </row>
    <row r="32" spans="1:9" ht="13.5" customHeight="1" x14ac:dyDescent="0.2">
      <c r="B32" s="151">
        <v>3</v>
      </c>
      <c r="C32" s="166" t="s">
        <v>70</v>
      </c>
      <c r="D32" s="28">
        <f t="shared" si="5"/>
        <v>1128.5</v>
      </c>
      <c r="E32" s="86">
        <f t="shared" si="5"/>
        <v>1748</v>
      </c>
      <c r="F32" s="86">
        <f t="shared" si="5"/>
        <v>1748</v>
      </c>
      <c r="G32" s="86">
        <f t="shared" si="5"/>
        <v>1159</v>
      </c>
      <c r="H32" s="26">
        <f>F32/D32*100</f>
        <v>154.89587948604341</v>
      </c>
      <c r="I32" s="26">
        <f t="shared" si="7"/>
        <v>66.304347826086953</v>
      </c>
    </row>
    <row r="33" spans="1:13" ht="13.5" customHeight="1" x14ac:dyDescent="0.2">
      <c r="B33" s="73">
        <v>38</v>
      </c>
      <c r="C33" s="35" t="s">
        <v>74</v>
      </c>
      <c r="D33" s="64">
        <f t="shared" ref="D33:G33" si="8">SUM(D34:D34)</f>
        <v>1128.5</v>
      </c>
      <c r="E33" s="66">
        <f t="shared" si="8"/>
        <v>1748</v>
      </c>
      <c r="F33" s="66">
        <f t="shared" si="8"/>
        <v>1748</v>
      </c>
      <c r="G33" s="66">
        <f t="shared" si="8"/>
        <v>1159</v>
      </c>
      <c r="H33" s="26">
        <f>F33/D33*100</f>
        <v>154.89587948604341</v>
      </c>
      <c r="I33" s="26">
        <f t="shared" si="7"/>
        <v>66.304347826086953</v>
      </c>
    </row>
    <row r="34" spans="1:13" ht="13.5" customHeight="1" x14ac:dyDescent="0.2">
      <c r="B34" s="74">
        <v>381</v>
      </c>
      <c r="C34" s="39" t="s">
        <v>75</v>
      </c>
      <c r="D34" s="22">
        <v>1128.5</v>
      </c>
      <c r="E34" s="91">
        <v>1748</v>
      </c>
      <c r="F34" s="91">
        <v>1748</v>
      </c>
      <c r="G34" s="91">
        <v>1159</v>
      </c>
      <c r="H34" s="26">
        <f>F34/D34*100</f>
        <v>154.89587948604341</v>
      </c>
      <c r="I34" s="26">
        <f t="shared" si="7"/>
        <v>66.304347826086953</v>
      </c>
    </row>
    <row r="35" spans="1:13" ht="11.25" customHeight="1" x14ac:dyDescent="0.2">
      <c r="B35" s="164"/>
      <c r="C35" s="165"/>
      <c r="D35" s="22"/>
      <c r="E35" s="91"/>
      <c r="F35" s="91"/>
      <c r="G35" s="91"/>
      <c r="H35" s="16"/>
      <c r="I35" s="16"/>
    </row>
    <row r="36" spans="1:13" ht="27.75" customHeight="1" x14ac:dyDescent="0.2">
      <c r="A36" s="561" t="s">
        <v>79</v>
      </c>
      <c r="B36" s="562"/>
      <c r="C36" s="563"/>
      <c r="D36" s="162">
        <f t="shared" ref="D36:G36" si="9">D37</f>
        <v>691652.14000000013</v>
      </c>
      <c r="E36" s="85">
        <f t="shared" si="9"/>
        <v>2154232</v>
      </c>
      <c r="F36" s="85">
        <f t="shared" si="9"/>
        <v>1949657.2</v>
      </c>
      <c r="G36" s="85">
        <f t="shared" si="9"/>
        <v>838599.13</v>
      </c>
      <c r="H36" s="106">
        <f>F36/D36*100</f>
        <v>281.88406964229154</v>
      </c>
      <c r="I36" s="106">
        <f>G36/F36*100</f>
        <v>43.012644992155543</v>
      </c>
    </row>
    <row r="37" spans="1:13" s="58" customFormat="1" ht="20.25" customHeight="1" x14ac:dyDescent="0.2">
      <c r="A37" s="564" t="s">
        <v>174</v>
      </c>
      <c r="B37" s="565"/>
      <c r="C37" s="566"/>
      <c r="D37" s="163">
        <f>SUM(D38,D155,D230,D317,D285,D334,D369,D404,D434,D442,D477,D495,D532,D564,D579)</f>
        <v>691652.14000000013</v>
      </c>
      <c r="E37" s="86">
        <f>SUM(E38,E155,E230,E285,E317,E334,E369,E404,E434,E442,E477,E495,E532,E564,E579)</f>
        <v>2154232</v>
      </c>
      <c r="F37" s="86">
        <f>SUM(F38,F155,F230,F285,F317,F334,F369,F404,F434,F442,F477,F495,F532,F564,F579)</f>
        <v>1949657.2</v>
      </c>
      <c r="G37" s="86">
        <f>SUM(G38,G155,G230,G285,G317,G334,G369,G404,G434,G442,G477,G495,G532,G564,G579)</f>
        <v>838599.13</v>
      </c>
      <c r="H37" s="107">
        <f>F37/D37*100</f>
        <v>281.88406964229154</v>
      </c>
      <c r="I37" s="107">
        <f>G37/F37*100</f>
        <v>43.012644992155543</v>
      </c>
      <c r="J37" s="280"/>
    </row>
    <row r="38" spans="1:13" ht="21.95" customHeight="1" x14ac:dyDescent="0.2">
      <c r="A38" s="481" t="s">
        <v>80</v>
      </c>
      <c r="B38" s="482"/>
      <c r="C38" s="483"/>
      <c r="D38" s="150">
        <f>SUM(D39,D66,D74,D82,D90,D98,D115,D124,D138:D153)</f>
        <v>175844.91</v>
      </c>
      <c r="E38" s="87">
        <f>SUM(E39,E66,E74,E82,E90,E98,E115,E124,E138,E146)</f>
        <v>410230</v>
      </c>
      <c r="F38" s="87">
        <f>SUM(F39,F66,F74,F82,F90,F98,F115,F124,F138,F146)</f>
        <v>309080.2</v>
      </c>
      <c r="G38" s="87">
        <f>SUM(G39,G66,G74,G82,G90,G98,G115,G124,G138,G146)</f>
        <v>211956.58</v>
      </c>
      <c r="H38" s="67">
        <f>F38/D38*100</f>
        <v>175.76863612372969</v>
      </c>
      <c r="I38" s="67">
        <f>G38/F38*100</f>
        <v>68.576563623292586</v>
      </c>
      <c r="K38" s="377"/>
    </row>
    <row r="39" spans="1:13" ht="15.75" customHeight="1" x14ac:dyDescent="0.2">
      <c r="A39" s="510" t="s">
        <v>215</v>
      </c>
      <c r="B39" s="579"/>
      <c r="C39" s="580"/>
      <c r="D39" s="160">
        <f>D40</f>
        <v>136829.47</v>
      </c>
      <c r="E39" s="88">
        <f>E40</f>
        <v>174000</v>
      </c>
      <c r="F39" s="88">
        <f>F40</f>
        <v>174000</v>
      </c>
      <c r="G39" s="88">
        <f>G40</f>
        <v>138272.41999999998</v>
      </c>
      <c r="H39" s="109">
        <f>F39/D39*100</f>
        <v>127.16558793949871</v>
      </c>
      <c r="I39" s="109">
        <f>G39/F39*100</f>
        <v>79.466908045977007</v>
      </c>
      <c r="J39" s="312"/>
      <c r="K39" s="273"/>
      <c r="L39" s="386"/>
      <c r="M39" s="38"/>
    </row>
    <row r="40" spans="1:13" ht="13.5" customHeight="1" x14ac:dyDescent="0.2">
      <c r="A40" s="452" t="s">
        <v>69</v>
      </c>
      <c r="B40" s="453"/>
      <c r="C40" s="454"/>
      <c r="D40" s="161">
        <f>SUM(D46,D63)</f>
        <v>136829.47</v>
      </c>
      <c r="E40" s="92">
        <f>E46</f>
        <v>174000</v>
      </c>
      <c r="F40" s="92">
        <f>F46</f>
        <v>174000</v>
      </c>
      <c r="G40" s="92">
        <f>G46</f>
        <v>138272.41999999998</v>
      </c>
      <c r="H40" s="12">
        <v>0</v>
      </c>
      <c r="I40" s="12">
        <v>0</v>
      </c>
      <c r="K40" s="273"/>
      <c r="L40" s="387"/>
      <c r="M40" s="38"/>
    </row>
    <row r="41" spans="1:13" ht="13.5" customHeight="1" x14ac:dyDescent="0.2">
      <c r="A41" s="473" t="s">
        <v>265</v>
      </c>
      <c r="B41" s="559"/>
      <c r="C41" s="560"/>
      <c r="D41" s="158">
        <v>86822.93</v>
      </c>
      <c r="E41" s="93">
        <v>0</v>
      </c>
      <c r="F41" s="93">
        <v>0</v>
      </c>
      <c r="G41" s="93">
        <v>0</v>
      </c>
      <c r="H41" s="14">
        <v>0</v>
      </c>
      <c r="I41" s="14">
        <v>0</v>
      </c>
      <c r="K41" s="273"/>
      <c r="L41" s="387"/>
      <c r="M41" s="38"/>
    </row>
    <row r="42" spans="1:13" ht="13.5" customHeight="1" x14ac:dyDescent="0.2">
      <c r="A42" s="455" t="s">
        <v>268</v>
      </c>
      <c r="B42" s="456"/>
      <c r="C42" s="457"/>
      <c r="D42" s="158">
        <v>26714.44</v>
      </c>
      <c r="E42" s="93">
        <v>110280</v>
      </c>
      <c r="F42" s="93">
        <v>23760</v>
      </c>
      <c r="G42" s="93">
        <v>102966.74</v>
      </c>
      <c r="H42" s="14">
        <v>0</v>
      </c>
      <c r="I42" s="14">
        <v>0</v>
      </c>
      <c r="K42" s="273"/>
      <c r="L42" s="386"/>
      <c r="M42" s="38"/>
    </row>
    <row r="43" spans="1:13" ht="13.5" customHeight="1" x14ac:dyDescent="0.2">
      <c r="A43" s="465" t="s">
        <v>315</v>
      </c>
      <c r="B43" s="585"/>
      <c r="C43" s="586"/>
      <c r="D43" s="158">
        <v>23292.1</v>
      </c>
      <c r="E43" s="90">
        <v>32100</v>
      </c>
      <c r="F43" s="90">
        <v>32100</v>
      </c>
      <c r="G43" s="90">
        <v>35305.68</v>
      </c>
      <c r="H43" s="14">
        <v>0</v>
      </c>
      <c r="I43" s="14">
        <v>0</v>
      </c>
      <c r="K43" s="273"/>
      <c r="L43" s="387"/>
      <c r="M43" s="38"/>
    </row>
    <row r="44" spans="1:13" ht="13.5" customHeight="1" x14ac:dyDescent="0.2">
      <c r="A44" s="520" t="s">
        <v>267</v>
      </c>
      <c r="B44" s="521"/>
      <c r="C44" s="522"/>
      <c r="D44" s="158">
        <v>0</v>
      </c>
      <c r="E44" s="90">
        <v>31620</v>
      </c>
      <c r="F44" s="90">
        <v>0</v>
      </c>
      <c r="G44" s="90">
        <v>0</v>
      </c>
      <c r="H44" s="14"/>
      <c r="I44" s="14"/>
      <c r="K44" s="376"/>
      <c r="L44" s="387"/>
      <c r="M44" s="38"/>
    </row>
    <row r="45" spans="1:13" ht="13.5" customHeight="1" x14ac:dyDescent="0.2">
      <c r="A45" s="465" t="s">
        <v>230</v>
      </c>
      <c r="B45" s="466"/>
      <c r="C45" s="467"/>
      <c r="D45" s="158">
        <v>0</v>
      </c>
      <c r="E45" s="90">
        <v>0</v>
      </c>
      <c r="F45" s="90">
        <v>118140</v>
      </c>
      <c r="G45" s="90">
        <v>0</v>
      </c>
      <c r="H45" s="14"/>
      <c r="I45" s="14"/>
      <c r="K45" s="273"/>
      <c r="L45" s="387"/>
      <c r="M45" s="38"/>
    </row>
    <row r="46" spans="1:13" ht="13.5" customHeight="1" x14ac:dyDescent="0.2">
      <c r="B46" s="146">
        <v>3</v>
      </c>
      <c r="C46" s="147" t="s">
        <v>70</v>
      </c>
      <c r="D46" s="15">
        <f>SUM(D47,D51,D57,D59,D61)</f>
        <v>136829.47</v>
      </c>
      <c r="E46" s="94">
        <f>SUM(E47,E51,E57,E61)</f>
        <v>174000</v>
      </c>
      <c r="F46" s="94">
        <f>SUM(F47,F51,F57,F61)</f>
        <v>174000</v>
      </c>
      <c r="G46" s="94">
        <f>SUM(G47,G51,G57,G61)</f>
        <v>138272.41999999998</v>
      </c>
      <c r="H46" s="26">
        <f t="shared" ref="H46:H54" si="10">F46/D46*100</f>
        <v>127.16558793949871</v>
      </c>
      <c r="I46" s="26">
        <f t="shared" ref="I46:I54" si="11">G46/F46*100</f>
        <v>79.466908045977007</v>
      </c>
      <c r="K46" s="377"/>
      <c r="L46" s="387"/>
    </row>
    <row r="47" spans="1:13" ht="13.5" customHeight="1" x14ac:dyDescent="0.2">
      <c r="B47" s="17">
        <v>31</v>
      </c>
      <c r="C47" s="35" t="s">
        <v>81</v>
      </c>
      <c r="D47" s="15">
        <f t="shared" ref="D47:G47" si="12">SUM(D48,D49,D50)</f>
        <v>71738.51999999999</v>
      </c>
      <c r="E47" s="94">
        <f t="shared" si="12"/>
        <v>88000</v>
      </c>
      <c r="F47" s="94">
        <f t="shared" si="12"/>
        <v>88000</v>
      </c>
      <c r="G47" s="94">
        <f t="shared" si="12"/>
        <v>73487.600000000006</v>
      </c>
      <c r="H47" s="26">
        <f t="shared" si="10"/>
        <v>122.66771045736658</v>
      </c>
      <c r="I47" s="26">
        <f t="shared" si="11"/>
        <v>83.50863636363637</v>
      </c>
      <c r="K47" s="377"/>
      <c r="L47" s="387"/>
      <c r="M47" s="38"/>
    </row>
    <row r="48" spans="1:13" ht="13.5" customHeight="1" x14ac:dyDescent="0.2">
      <c r="B48" s="18">
        <v>311</v>
      </c>
      <c r="C48" s="39" t="s">
        <v>82</v>
      </c>
      <c r="D48" s="22">
        <v>59773.599999999999</v>
      </c>
      <c r="E48" s="91">
        <v>74000</v>
      </c>
      <c r="F48" s="91">
        <v>74000</v>
      </c>
      <c r="G48" s="91">
        <v>61647.79</v>
      </c>
      <c r="H48" s="26">
        <f t="shared" si="10"/>
        <v>123.80047378775916</v>
      </c>
      <c r="I48" s="26">
        <f t="shared" si="11"/>
        <v>83.307824324324329</v>
      </c>
      <c r="K48" s="376"/>
      <c r="L48" s="387"/>
      <c r="M48" s="38"/>
    </row>
    <row r="49" spans="2:13" ht="13.5" customHeight="1" x14ac:dyDescent="0.2">
      <c r="B49" s="18">
        <v>312</v>
      </c>
      <c r="C49" s="39" t="s">
        <v>83</v>
      </c>
      <c r="D49" s="22">
        <v>2096.63</v>
      </c>
      <c r="E49" s="91">
        <v>2000</v>
      </c>
      <c r="F49" s="91">
        <v>2000</v>
      </c>
      <c r="G49" s="91">
        <v>1680</v>
      </c>
      <c r="H49" s="26">
        <f t="shared" si="10"/>
        <v>95.391175362367221</v>
      </c>
      <c r="I49" s="26">
        <f t="shared" si="11"/>
        <v>84</v>
      </c>
      <c r="K49" s="273"/>
      <c r="L49" s="387"/>
      <c r="M49" s="38"/>
    </row>
    <row r="50" spans="2:13" ht="13.5" customHeight="1" x14ac:dyDescent="0.2">
      <c r="B50" s="18">
        <v>313</v>
      </c>
      <c r="C50" s="39" t="s">
        <v>84</v>
      </c>
      <c r="D50" s="22">
        <v>9868.2900000000009</v>
      </c>
      <c r="E50" s="91">
        <v>12000</v>
      </c>
      <c r="F50" s="91">
        <v>12000</v>
      </c>
      <c r="G50" s="91">
        <v>10159.81</v>
      </c>
      <c r="H50" s="26">
        <f t="shared" si="10"/>
        <v>121.60161486944546</v>
      </c>
      <c r="I50" s="26">
        <f t="shared" si="11"/>
        <v>84.665083333333328</v>
      </c>
      <c r="K50" s="273"/>
      <c r="M50" s="38"/>
    </row>
    <row r="51" spans="2:13" ht="13.5" customHeight="1" x14ac:dyDescent="0.2">
      <c r="B51" s="17">
        <v>32</v>
      </c>
      <c r="C51" s="35" t="s">
        <v>71</v>
      </c>
      <c r="D51" s="15">
        <f t="shared" ref="D51:G51" si="13">SUM(D52,D53,D54,D55,D56)</f>
        <v>63581.72</v>
      </c>
      <c r="E51" s="94">
        <f t="shared" si="13"/>
        <v>84500</v>
      </c>
      <c r="F51" s="94">
        <f t="shared" si="13"/>
        <v>84500</v>
      </c>
      <c r="G51" s="94">
        <f t="shared" si="13"/>
        <v>63490.33</v>
      </c>
      <c r="H51" s="26">
        <f t="shared" si="10"/>
        <v>132.89983347414949</v>
      </c>
      <c r="I51" s="26">
        <f t="shared" si="11"/>
        <v>75.136485207100591</v>
      </c>
      <c r="K51" s="273"/>
      <c r="M51" s="38"/>
    </row>
    <row r="52" spans="2:13" ht="13.5" customHeight="1" x14ac:dyDescent="0.2">
      <c r="B52" s="18">
        <v>321</v>
      </c>
      <c r="C52" s="39" t="s">
        <v>85</v>
      </c>
      <c r="D52" s="22">
        <v>4006.83</v>
      </c>
      <c r="E52" s="91">
        <v>4000</v>
      </c>
      <c r="F52" s="91">
        <v>4000</v>
      </c>
      <c r="G52" s="91">
        <v>3594.3</v>
      </c>
      <c r="H52" s="26">
        <f t="shared" si="10"/>
        <v>99.829541058642363</v>
      </c>
      <c r="I52" s="26">
        <f t="shared" si="11"/>
        <v>89.857500000000002</v>
      </c>
      <c r="J52" s="313"/>
      <c r="K52" s="273"/>
    </row>
    <row r="53" spans="2:13" ht="13.5" customHeight="1" x14ac:dyDescent="0.2">
      <c r="B53" s="18">
        <v>322</v>
      </c>
      <c r="C53" s="39" t="s">
        <v>86</v>
      </c>
      <c r="D53" s="22">
        <v>10667.44</v>
      </c>
      <c r="E53" s="91">
        <v>25000</v>
      </c>
      <c r="F53" s="91">
        <v>20500</v>
      </c>
      <c r="G53" s="91">
        <v>17968.55</v>
      </c>
      <c r="H53" s="26">
        <f t="shared" si="10"/>
        <v>192.17356741636232</v>
      </c>
      <c r="I53" s="26">
        <f t="shared" si="11"/>
        <v>87.651463414634151</v>
      </c>
      <c r="K53" s="273"/>
    </row>
    <row r="54" spans="2:13" ht="13.5" customHeight="1" x14ac:dyDescent="0.2">
      <c r="B54" s="18">
        <v>323</v>
      </c>
      <c r="C54" s="39" t="s">
        <v>87</v>
      </c>
      <c r="D54" s="22">
        <v>42560.62</v>
      </c>
      <c r="E54" s="91">
        <v>50000</v>
      </c>
      <c r="F54" s="91">
        <v>50000</v>
      </c>
      <c r="G54" s="91">
        <v>33141.980000000003</v>
      </c>
      <c r="H54" s="26">
        <f t="shared" si="10"/>
        <v>117.47949160515047</v>
      </c>
      <c r="I54" s="26">
        <f t="shared" si="11"/>
        <v>66.283960000000008</v>
      </c>
      <c r="J54" s="313"/>
    </row>
    <row r="55" spans="2:13" ht="13.5" customHeight="1" x14ac:dyDescent="0.2">
      <c r="B55" s="18">
        <v>324</v>
      </c>
      <c r="C55" s="39" t="s">
        <v>88</v>
      </c>
      <c r="D55" s="22">
        <v>0</v>
      </c>
      <c r="E55" s="91">
        <v>0</v>
      </c>
      <c r="F55" s="91">
        <v>0</v>
      </c>
      <c r="G55" s="91">
        <v>0</v>
      </c>
      <c r="H55" s="277">
        <v>0</v>
      </c>
      <c r="I55" s="26">
        <v>0</v>
      </c>
    </row>
    <row r="56" spans="2:13" ht="13.5" customHeight="1" x14ac:dyDescent="0.2">
      <c r="B56" s="18">
        <v>329</v>
      </c>
      <c r="C56" s="39" t="s">
        <v>72</v>
      </c>
      <c r="D56" s="22">
        <v>6346.83</v>
      </c>
      <c r="E56" s="91">
        <v>5500</v>
      </c>
      <c r="F56" s="91">
        <v>10000</v>
      </c>
      <c r="G56" s="91">
        <v>8785.5</v>
      </c>
      <c r="H56" s="26">
        <f t="shared" ref="H56:H58" si="14">F56/D56*100</f>
        <v>157.55897038364031</v>
      </c>
      <c r="I56" s="26">
        <f>G56/F56*100</f>
        <v>87.855000000000004</v>
      </c>
    </row>
    <row r="57" spans="2:13" ht="13.5" customHeight="1" x14ac:dyDescent="0.2">
      <c r="B57" s="17">
        <v>34</v>
      </c>
      <c r="C57" s="35" t="s">
        <v>89</v>
      </c>
      <c r="D57" s="52">
        <f t="shared" ref="D57:G57" si="15">SUM(D58:D58)</f>
        <v>1509.23</v>
      </c>
      <c r="E57" s="66">
        <f t="shared" si="15"/>
        <v>1500</v>
      </c>
      <c r="F57" s="66">
        <f t="shared" si="15"/>
        <v>1500</v>
      </c>
      <c r="G57" s="66">
        <f t="shared" si="15"/>
        <v>1294.49</v>
      </c>
      <c r="H57" s="26">
        <f t="shared" si="14"/>
        <v>99.388429861585053</v>
      </c>
      <c r="I57" s="26">
        <f>G57/F57*100</f>
        <v>86.299333333333337</v>
      </c>
    </row>
    <row r="58" spans="2:13" ht="13.5" customHeight="1" x14ac:dyDescent="0.2">
      <c r="B58" s="18">
        <v>343</v>
      </c>
      <c r="C58" s="39" t="s">
        <v>90</v>
      </c>
      <c r="D58" s="22">
        <v>1509.23</v>
      </c>
      <c r="E58" s="91">
        <v>1500</v>
      </c>
      <c r="F58" s="91">
        <v>1500</v>
      </c>
      <c r="G58" s="91">
        <v>1294.49</v>
      </c>
      <c r="H58" s="26">
        <f t="shared" si="14"/>
        <v>99.388429861585053</v>
      </c>
      <c r="I58" s="26">
        <f>G58/F58*100</f>
        <v>86.299333333333337</v>
      </c>
      <c r="J58" s="313"/>
    </row>
    <row r="59" spans="2:13" ht="13.5" customHeight="1" x14ac:dyDescent="0.2">
      <c r="B59" s="50">
        <v>36</v>
      </c>
      <c r="C59" s="42" t="s">
        <v>227</v>
      </c>
      <c r="D59" s="52">
        <f>SUM(D60:D60)</f>
        <v>0</v>
      </c>
      <c r="E59" s="94">
        <f>E60</f>
        <v>0</v>
      </c>
      <c r="F59" s="94">
        <f>F60</f>
        <v>0</v>
      </c>
      <c r="G59" s="94">
        <f>G60</f>
        <v>0</v>
      </c>
      <c r="H59" s="277">
        <v>0</v>
      </c>
      <c r="I59" s="26">
        <v>0</v>
      </c>
    </row>
    <row r="60" spans="2:13" ht="13.5" customHeight="1" x14ac:dyDescent="0.2">
      <c r="B60" s="18">
        <v>363</v>
      </c>
      <c r="C60" s="48" t="s">
        <v>183</v>
      </c>
      <c r="D60" s="33">
        <v>0</v>
      </c>
      <c r="E60" s="91">
        <v>0</v>
      </c>
      <c r="F60" s="91">
        <v>0</v>
      </c>
      <c r="G60" s="91">
        <v>0</v>
      </c>
      <c r="H60" s="277">
        <v>0</v>
      </c>
      <c r="I60" s="26">
        <v>0</v>
      </c>
    </row>
    <row r="61" spans="2:13" ht="13.5" customHeight="1" x14ac:dyDescent="0.2">
      <c r="B61" s="17">
        <v>38</v>
      </c>
      <c r="C61" s="35" t="s">
        <v>74</v>
      </c>
      <c r="D61" s="52">
        <f t="shared" ref="D61:G61" si="16">SUM(D62:D62)</f>
        <v>0</v>
      </c>
      <c r="E61" s="52">
        <f t="shared" si="16"/>
        <v>0</v>
      </c>
      <c r="F61" s="52">
        <f t="shared" si="16"/>
        <v>0</v>
      </c>
      <c r="G61" s="52">
        <f t="shared" si="16"/>
        <v>0</v>
      </c>
      <c r="H61" s="277">
        <v>0</v>
      </c>
      <c r="I61" s="26">
        <v>0</v>
      </c>
    </row>
    <row r="62" spans="2:13" ht="13.5" customHeight="1" x14ac:dyDescent="0.2">
      <c r="B62" s="18">
        <v>383</v>
      </c>
      <c r="C62" s="43" t="s">
        <v>218</v>
      </c>
      <c r="D62" s="22">
        <v>0</v>
      </c>
      <c r="E62" s="91">
        <v>0</v>
      </c>
      <c r="F62" s="91">
        <v>0</v>
      </c>
      <c r="G62" s="91">
        <v>0</v>
      </c>
      <c r="H62" s="277">
        <v>0</v>
      </c>
      <c r="I62" s="26">
        <v>0</v>
      </c>
    </row>
    <row r="63" spans="2:13" ht="13.5" customHeight="1" x14ac:dyDescent="0.2">
      <c r="B63" s="17">
        <v>4</v>
      </c>
      <c r="C63" s="35" t="s">
        <v>97</v>
      </c>
      <c r="D63" s="24">
        <f>D64</f>
        <v>0</v>
      </c>
      <c r="E63" s="94">
        <v>0</v>
      </c>
      <c r="F63" s="94">
        <v>0</v>
      </c>
      <c r="G63" s="94">
        <v>0</v>
      </c>
      <c r="H63" s="277">
        <v>0</v>
      </c>
      <c r="I63" s="81">
        <v>0</v>
      </c>
    </row>
    <row r="64" spans="2:13" ht="13.5" customHeight="1" x14ac:dyDescent="0.2">
      <c r="B64" s="17">
        <v>45</v>
      </c>
      <c r="C64" s="123" t="s">
        <v>220</v>
      </c>
      <c r="D64" s="24">
        <f>D65</f>
        <v>0</v>
      </c>
      <c r="E64" s="94">
        <v>0</v>
      </c>
      <c r="F64" s="94">
        <v>0</v>
      </c>
      <c r="G64" s="94">
        <v>0</v>
      </c>
      <c r="H64" s="277">
        <v>0</v>
      </c>
      <c r="I64" s="81">
        <v>0</v>
      </c>
    </row>
    <row r="65" spans="1:9" ht="13.5" customHeight="1" x14ac:dyDescent="0.2">
      <c r="B65" s="21">
        <v>452</v>
      </c>
      <c r="C65" s="155" t="s">
        <v>221</v>
      </c>
      <c r="D65" s="22">
        <v>0</v>
      </c>
      <c r="E65" s="91">
        <v>0</v>
      </c>
      <c r="F65" s="91">
        <v>0</v>
      </c>
      <c r="G65" s="91">
        <v>0</v>
      </c>
      <c r="H65" s="277">
        <v>0</v>
      </c>
      <c r="I65" s="26">
        <v>0</v>
      </c>
    </row>
    <row r="66" spans="1:9" ht="13.5" customHeight="1" x14ac:dyDescent="0.2">
      <c r="A66" s="507" t="s">
        <v>91</v>
      </c>
      <c r="B66" s="508"/>
      <c r="C66" s="509"/>
      <c r="D66" s="160">
        <f t="shared" ref="D66:G71" si="17">D67</f>
        <v>0</v>
      </c>
      <c r="E66" s="88">
        <f t="shared" si="17"/>
        <v>2075</v>
      </c>
      <c r="F66" s="88">
        <f t="shared" si="17"/>
        <v>2877.2</v>
      </c>
      <c r="G66" s="88">
        <f t="shared" si="17"/>
        <v>0</v>
      </c>
      <c r="H66" s="109">
        <v>0</v>
      </c>
      <c r="I66" s="109">
        <f>G66/F66*100</f>
        <v>0</v>
      </c>
    </row>
    <row r="67" spans="1:9" ht="15.75" customHeight="1" x14ac:dyDescent="0.2">
      <c r="A67" s="452" t="s">
        <v>69</v>
      </c>
      <c r="B67" s="453"/>
      <c r="C67" s="454"/>
      <c r="D67" s="148">
        <f t="shared" si="17"/>
        <v>0</v>
      </c>
      <c r="E67" s="89">
        <f>E71</f>
        <v>2075</v>
      </c>
      <c r="F67" s="89">
        <f>F71</f>
        <v>2877.2</v>
      </c>
      <c r="G67" s="89">
        <f t="shared" si="17"/>
        <v>0</v>
      </c>
      <c r="H67" s="12">
        <v>0</v>
      </c>
      <c r="I67" s="12">
        <v>0</v>
      </c>
    </row>
    <row r="68" spans="1:9" ht="13.5" customHeight="1" x14ac:dyDescent="0.2">
      <c r="A68" s="473" t="s">
        <v>265</v>
      </c>
      <c r="B68" s="474"/>
      <c r="C68" s="475"/>
      <c r="D68" s="145">
        <f>D71</f>
        <v>0</v>
      </c>
      <c r="E68" s="90">
        <v>0</v>
      </c>
      <c r="F68" s="90">
        <v>0</v>
      </c>
      <c r="G68" s="90">
        <f>G71</f>
        <v>0</v>
      </c>
      <c r="H68" s="14">
        <v>0</v>
      </c>
      <c r="I68" s="14">
        <v>0</v>
      </c>
    </row>
    <row r="69" spans="1:9" ht="13.5" customHeight="1" x14ac:dyDescent="0.2">
      <c r="A69" s="520" t="s">
        <v>267</v>
      </c>
      <c r="B69" s="521"/>
      <c r="C69" s="522"/>
      <c r="D69" s="145">
        <v>0</v>
      </c>
      <c r="E69" s="90">
        <v>2075</v>
      </c>
      <c r="F69" s="90">
        <v>0</v>
      </c>
      <c r="G69" s="90">
        <v>0</v>
      </c>
      <c r="H69" s="14"/>
      <c r="I69" s="14"/>
    </row>
    <row r="70" spans="1:9" ht="13.5" customHeight="1" x14ac:dyDescent="0.2">
      <c r="A70" s="465" t="s">
        <v>230</v>
      </c>
      <c r="B70" s="466"/>
      <c r="C70" s="467"/>
      <c r="D70" s="145">
        <v>0</v>
      </c>
      <c r="E70" s="90">
        <v>0</v>
      </c>
      <c r="F70" s="90">
        <v>2877.2</v>
      </c>
      <c r="G70" s="90">
        <v>0</v>
      </c>
      <c r="H70" s="14"/>
      <c r="I70" s="14"/>
    </row>
    <row r="71" spans="1:9" ht="13.5" customHeight="1" x14ac:dyDescent="0.2">
      <c r="B71" s="146">
        <v>3</v>
      </c>
      <c r="C71" s="147" t="s">
        <v>70</v>
      </c>
      <c r="D71" s="28">
        <f t="shared" si="17"/>
        <v>0</v>
      </c>
      <c r="E71" s="86">
        <f t="shared" si="17"/>
        <v>2075</v>
      </c>
      <c r="F71" s="86">
        <f t="shared" si="17"/>
        <v>2877.2</v>
      </c>
      <c r="G71" s="86">
        <f t="shared" si="17"/>
        <v>0</v>
      </c>
      <c r="H71" s="277">
        <v>0</v>
      </c>
      <c r="I71" s="26">
        <f t="shared" ref="I71:I99" si="18">G71/F71*100</f>
        <v>0</v>
      </c>
    </row>
    <row r="72" spans="1:9" ht="13.5" customHeight="1" x14ac:dyDescent="0.2">
      <c r="B72" s="17">
        <v>38</v>
      </c>
      <c r="C72" s="35" t="s">
        <v>74</v>
      </c>
      <c r="D72" s="64">
        <f t="shared" ref="D72:G72" si="19">SUM(D73:D73)</f>
        <v>0</v>
      </c>
      <c r="E72" s="66">
        <f t="shared" si="19"/>
        <v>2075</v>
      </c>
      <c r="F72" s="66">
        <f t="shared" si="19"/>
        <v>2877.2</v>
      </c>
      <c r="G72" s="66">
        <f t="shared" si="19"/>
        <v>0</v>
      </c>
      <c r="H72" s="277">
        <v>0</v>
      </c>
      <c r="I72" s="26">
        <f t="shared" si="18"/>
        <v>0</v>
      </c>
    </row>
    <row r="73" spans="1:9" ht="15.75" customHeight="1" x14ac:dyDescent="0.2">
      <c r="B73" s="21">
        <v>385</v>
      </c>
      <c r="C73" s="157" t="s">
        <v>92</v>
      </c>
      <c r="D73" s="37">
        <v>0</v>
      </c>
      <c r="E73" s="91">
        <v>2075</v>
      </c>
      <c r="F73" s="91">
        <v>2877.2</v>
      </c>
      <c r="G73" s="91">
        <v>0</v>
      </c>
      <c r="H73" s="277">
        <v>0</v>
      </c>
      <c r="I73" s="26">
        <f t="shared" si="18"/>
        <v>0</v>
      </c>
    </row>
    <row r="74" spans="1:9" ht="13.5" customHeight="1" x14ac:dyDescent="0.2">
      <c r="A74" s="510" t="s">
        <v>216</v>
      </c>
      <c r="B74" s="579"/>
      <c r="C74" s="580"/>
      <c r="D74" s="160">
        <f t="shared" ref="D74:G79" si="20">D75</f>
        <v>0</v>
      </c>
      <c r="E74" s="88">
        <f t="shared" si="20"/>
        <v>3500</v>
      </c>
      <c r="F74" s="88">
        <f t="shared" si="20"/>
        <v>3500</v>
      </c>
      <c r="G74" s="88">
        <f t="shared" si="20"/>
        <v>0</v>
      </c>
      <c r="H74" s="109">
        <v>0</v>
      </c>
      <c r="I74" s="109">
        <f t="shared" si="18"/>
        <v>0</v>
      </c>
    </row>
    <row r="75" spans="1:9" ht="13.5" customHeight="1" x14ac:dyDescent="0.2">
      <c r="A75" s="452" t="s">
        <v>93</v>
      </c>
      <c r="B75" s="453"/>
      <c r="C75" s="454"/>
      <c r="D75" s="148">
        <f t="shared" si="20"/>
        <v>0</v>
      </c>
      <c r="E75" s="89">
        <f>E79</f>
        <v>3500</v>
      </c>
      <c r="F75" s="89">
        <f>F79</f>
        <v>3500</v>
      </c>
      <c r="G75" s="89">
        <f>G79</f>
        <v>0</v>
      </c>
      <c r="H75" s="12">
        <v>0</v>
      </c>
      <c r="I75" s="12">
        <f t="shared" si="18"/>
        <v>0</v>
      </c>
    </row>
    <row r="76" spans="1:9" ht="13.5" customHeight="1" x14ac:dyDescent="0.2">
      <c r="A76" s="473" t="s">
        <v>265</v>
      </c>
      <c r="B76" s="474"/>
      <c r="C76" s="475"/>
      <c r="D76" s="145">
        <f>D79</f>
        <v>0</v>
      </c>
      <c r="E76" s="90">
        <v>0</v>
      </c>
      <c r="F76" s="90">
        <v>0</v>
      </c>
      <c r="G76" s="90">
        <f>G79</f>
        <v>0</v>
      </c>
      <c r="H76" s="14">
        <v>0</v>
      </c>
      <c r="I76" s="14">
        <v>0</v>
      </c>
    </row>
    <row r="77" spans="1:9" ht="13.5" customHeight="1" x14ac:dyDescent="0.2">
      <c r="A77" s="520" t="s">
        <v>267</v>
      </c>
      <c r="B77" s="521"/>
      <c r="C77" s="522"/>
      <c r="D77" s="145">
        <v>0</v>
      </c>
      <c r="E77" s="90">
        <v>3500</v>
      </c>
      <c r="F77" s="90">
        <v>0</v>
      </c>
      <c r="G77" s="90">
        <v>0</v>
      </c>
      <c r="H77" s="14"/>
      <c r="I77" s="14"/>
    </row>
    <row r="78" spans="1:9" ht="13.5" customHeight="1" x14ac:dyDescent="0.2">
      <c r="A78" s="465" t="s">
        <v>230</v>
      </c>
      <c r="B78" s="466"/>
      <c r="C78" s="467"/>
      <c r="D78" s="145">
        <v>0</v>
      </c>
      <c r="E78" s="90">
        <v>0</v>
      </c>
      <c r="F78" s="90">
        <v>3500</v>
      </c>
      <c r="G78" s="90">
        <v>0</v>
      </c>
      <c r="H78" s="14"/>
      <c r="I78" s="14"/>
    </row>
    <row r="79" spans="1:9" ht="13.5" customHeight="1" x14ac:dyDescent="0.2">
      <c r="B79" s="146">
        <v>3</v>
      </c>
      <c r="C79" s="147" t="s">
        <v>70</v>
      </c>
      <c r="D79" s="28">
        <f t="shared" si="20"/>
        <v>0</v>
      </c>
      <c r="E79" s="86">
        <f t="shared" si="20"/>
        <v>3500</v>
      </c>
      <c r="F79" s="86">
        <f t="shared" si="20"/>
        <v>3500</v>
      </c>
      <c r="G79" s="86">
        <f t="shared" si="20"/>
        <v>0</v>
      </c>
      <c r="H79" s="277">
        <v>0</v>
      </c>
      <c r="I79" s="26">
        <f t="shared" si="18"/>
        <v>0</v>
      </c>
    </row>
    <row r="80" spans="1:9" ht="13.5" customHeight="1" x14ac:dyDescent="0.2">
      <c r="B80" s="17">
        <v>32</v>
      </c>
      <c r="C80" s="35" t="s">
        <v>71</v>
      </c>
      <c r="D80" s="64">
        <f t="shared" ref="D80:G80" si="21">SUM(D81:D81)</f>
        <v>0</v>
      </c>
      <c r="E80" s="66">
        <f t="shared" si="21"/>
        <v>3500</v>
      </c>
      <c r="F80" s="66">
        <f t="shared" si="21"/>
        <v>3500</v>
      </c>
      <c r="G80" s="66">
        <f t="shared" si="21"/>
        <v>0</v>
      </c>
      <c r="H80" s="277">
        <v>0</v>
      </c>
      <c r="I80" s="26">
        <f t="shared" si="18"/>
        <v>0</v>
      </c>
    </row>
    <row r="81" spans="1:11" ht="13.5" customHeight="1" x14ac:dyDescent="0.2">
      <c r="B81" s="21">
        <v>323</v>
      </c>
      <c r="C81" s="157" t="s">
        <v>87</v>
      </c>
      <c r="D81" s="22">
        <v>0</v>
      </c>
      <c r="E81" s="91">
        <v>3500</v>
      </c>
      <c r="F81" s="91">
        <v>3500</v>
      </c>
      <c r="G81" s="91">
        <v>0</v>
      </c>
      <c r="H81" s="277">
        <v>0</v>
      </c>
      <c r="I81" s="26">
        <f t="shared" si="18"/>
        <v>0</v>
      </c>
    </row>
    <row r="82" spans="1:11" ht="13.5" customHeight="1" x14ac:dyDescent="0.2">
      <c r="A82" s="468" t="s">
        <v>213</v>
      </c>
      <c r="B82" s="469"/>
      <c r="C82" s="470"/>
      <c r="D82" s="153">
        <f t="shared" ref="D82:G83" si="22">D83</f>
        <v>4198.78</v>
      </c>
      <c r="E82" s="88">
        <f t="shared" si="22"/>
        <v>4800</v>
      </c>
      <c r="F82" s="88">
        <f t="shared" si="22"/>
        <v>4900</v>
      </c>
      <c r="G82" s="88">
        <f t="shared" si="22"/>
        <v>5441.64</v>
      </c>
      <c r="H82" s="10">
        <v>0</v>
      </c>
      <c r="I82" s="10">
        <f t="shared" si="18"/>
        <v>111.05387755102041</v>
      </c>
    </row>
    <row r="83" spans="1:11" ht="13.5" customHeight="1" x14ac:dyDescent="0.2">
      <c r="A83" s="452" t="s">
        <v>78</v>
      </c>
      <c r="B83" s="453"/>
      <c r="C83" s="454"/>
      <c r="D83" s="148">
        <f t="shared" si="22"/>
        <v>4198.78</v>
      </c>
      <c r="E83" s="89">
        <f>E87</f>
        <v>4800</v>
      </c>
      <c r="F83" s="89">
        <f>F87</f>
        <v>4900</v>
      </c>
      <c r="G83" s="89">
        <f>G87</f>
        <v>5441.64</v>
      </c>
      <c r="H83" s="12">
        <v>0</v>
      </c>
      <c r="I83" s="12">
        <f t="shared" si="18"/>
        <v>111.05387755102041</v>
      </c>
    </row>
    <row r="84" spans="1:11" ht="13.5" customHeight="1" x14ac:dyDescent="0.2">
      <c r="A84" s="473" t="s">
        <v>265</v>
      </c>
      <c r="B84" s="474"/>
      <c r="C84" s="475"/>
      <c r="D84" s="145">
        <f>D87</f>
        <v>4198.78</v>
      </c>
      <c r="E84" s="90">
        <v>0</v>
      </c>
      <c r="F84" s="90">
        <v>0</v>
      </c>
      <c r="G84" s="90">
        <f>G87</f>
        <v>5441.64</v>
      </c>
      <c r="H84" s="14">
        <v>0</v>
      </c>
      <c r="I84" s="14">
        <v>0</v>
      </c>
    </row>
    <row r="85" spans="1:11" ht="13.5" customHeight="1" x14ac:dyDescent="0.2">
      <c r="A85" s="520" t="s">
        <v>267</v>
      </c>
      <c r="B85" s="521"/>
      <c r="C85" s="522"/>
      <c r="D85" s="145">
        <v>0</v>
      </c>
      <c r="E85" s="90">
        <v>4800</v>
      </c>
      <c r="F85" s="90">
        <v>0</v>
      </c>
      <c r="G85" s="90">
        <v>0</v>
      </c>
      <c r="H85" s="14"/>
      <c r="I85" s="14"/>
      <c r="K85" s="273"/>
    </row>
    <row r="86" spans="1:11" ht="13.5" customHeight="1" x14ac:dyDescent="0.2">
      <c r="A86" s="465" t="s">
        <v>230</v>
      </c>
      <c r="B86" s="466"/>
      <c r="C86" s="467"/>
      <c r="D86" s="145">
        <v>0</v>
      </c>
      <c r="E86" s="90">
        <v>0</v>
      </c>
      <c r="F86" s="90">
        <v>4900</v>
      </c>
      <c r="G86" s="90">
        <v>0</v>
      </c>
      <c r="H86" s="14"/>
      <c r="I86" s="14"/>
    </row>
    <row r="87" spans="1:11" ht="13.5" customHeight="1" x14ac:dyDescent="0.2">
      <c r="B87" s="146">
        <v>3</v>
      </c>
      <c r="C87" s="147" t="s">
        <v>70</v>
      </c>
      <c r="D87" s="118">
        <f t="shared" ref="D87:G88" si="23">D88</f>
        <v>4198.78</v>
      </c>
      <c r="E87" s="94">
        <f t="shared" si="23"/>
        <v>4800</v>
      </c>
      <c r="F87" s="94">
        <f t="shared" si="23"/>
        <v>4900</v>
      </c>
      <c r="G87" s="94">
        <f t="shared" si="23"/>
        <v>5441.64</v>
      </c>
      <c r="H87" s="277">
        <f>F87/D87*100</f>
        <v>116.70056540233116</v>
      </c>
      <c r="I87" s="26">
        <f t="shared" si="18"/>
        <v>111.05387755102041</v>
      </c>
    </row>
    <row r="88" spans="1:11" ht="13.5" customHeight="1" x14ac:dyDescent="0.2">
      <c r="B88" s="17">
        <v>36</v>
      </c>
      <c r="C88" s="35" t="s">
        <v>111</v>
      </c>
      <c r="D88" s="118">
        <f t="shared" si="23"/>
        <v>4198.78</v>
      </c>
      <c r="E88" s="94">
        <f t="shared" si="23"/>
        <v>4800</v>
      </c>
      <c r="F88" s="94">
        <f t="shared" si="23"/>
        <v>4900</v>
      </c>
      <c r="G88" s="94">
        <f t="shared" si="23"/>
        <v>5441.64</v>
      </c>
      <c r="H88" s="277">
        <f>F88/D88*100</f>
        <v>116.70056540233116</v>
      </c>
      <c r="I88" s="26">
        <f t="shared" si="18"/>
        <v>111.05387755102041</v>
      </c>
    </row>
    <row r="89" spans="1:11" ht="13.5" customHeight="1" x14ac:dyDescent="0.2">
      <c r="B89" s="21">
        <v>363</v>
      </c>
      <c r="C89" s="157" t="s">
        <v>112</v>
      </c>
      <c r="D89" s="22">
        <v>4198.78</v>
      </c>
      <c r="E89" s="91">
        <v>4800</v>
      </c>
      <c r="F89" s="91">
        <v>4900</v>
      </c>
      <c r="G89" s="91">
        <v>5441.64</v>
      </c>
      <c r="H89" s="277">
        <f>F89/D89*100</f>
        <v>116.70056540233116</v>
      </c>
      <c r="I89" s="277">
        <f t="shared" si="18"/>
        <v>111.05387755102041</v>
      </c>
    </row>
    <row r="90" spans="1:11" ht="13.5" customHeight="1" x14ac:dyDescent="0.2">
      <c r="A90" s="468" t="s">
        <v>94</v>
      </c>
      <c r="B90" s="469"/>
      <c r="C90" s="470"/>
      <c r="D90" s="153">
        <f t="shared" ref="D90:G95" si="24">D91</f>
        <v>2654.46</v>
      </c>
      <c r="E90" s="88">
        <f t="shared" si="24"/>
        <v>2655</v>
      </c>
      <c r="F90" s="88">
        <f t="shared" si="24"/>
        <v>2655</v>
      </c>
      <c r="G90" s="88">
        <f t="shared" si="24"/>
        <v>2654.46</v>
      </c>
      <c r="H90" s="10">
        <f t="shared" ref="H90:H100" si="25">F90/D90*100</f>
        <v>100.02034312063471</v>
      </c>
      <c r="I90" s="10">
        <f t="shared" si="18"/>
        <v>99.979661016949152</v>
      </c>
    </row>
    <row r="91" spans="1:11" ht="13.5" customHeight="1" x14ac:dyDescent="0.2">
      <c r="A91" s="452" t="s">
        <v>78</v>
      </c>
      <c r="B91" s="453"/>
      <c r="C91" s="454"/>
      <c r="D91" s="148">
        <f t="shared" si="24"/>
        <v>2654.46</v>
      </c>
      <c r="E91" s="89">
        <f>E95</f>
        <v>2655</v>
      </c>
      <c r="F91" s="89">
        <f>F95</f>
        <v>2655</v>
      </c>
      <c r="G91" s="89">
        <f>G95</f>
        <v>2654.46</v>
      </c>
      <c r="H91" s="12">
        <f t="shared" si="25"/>
        <v>100.02034312063471</v>
      </c>
      <c r="I91" s="12">
        <f t="shared" si="18"/>
        <v>99.979661016949152</v>
      </c>
    </row>
    <row r="92" spans="1:11" ht="13.5" customHeight="1" x14ac:dyDescent="0.2">
      <c r="A92" s="473" t="s">
        <v>265</v>
      </c>
      <c r="B92" s="474"/>
      <c r="C92" s="475"/>
      <c r="D92" s="145">
        <f>D95</f>
        <v>2654.46</v>
      </c>
      <c r="E92" s="90">
        <v>0</v>
      </c>
      <c r="F92" s="90">
        <v>0</v>
      </c>
      <c r="G92" s="90">
        <f>G95</f>
        <v>2654.46</v>
      </c>
      <c r="H92" s="14">
        <f t="shared" si="25"/>
        <v>0</v>
      </c>
      <c r="I92" s="14">
        <v>0</v>
      </c>
    </row>
    <row r="93" spans="1:11" ht="13.5" customHeight="1" x14ac:dyDescent="0.2">
      <c r="A93" s="520" t="s">
        <v>267</v>
      </c>
      <c r="B93" s="521"/>
      <c r="C93" s="522"/>
      <c r="D93" s="145">
        <v>0</v>
      </c>
      <c r="E93" s="90">
        <v>2655</v>
      </c>
      <c r="F93" s="90">
        <v>0</v>
      </c>
      <c r="G93" s="90">
        <v>0</v>
      </c>
      <c r="H93" s="14"/>
      <c r="I93" s="14"/>
    </row>
    <row r="94" spans="1:11" ht="13.5" customHeight="1" x14ac:dyDescent="0.2">
      <c r="A94" s="465" t="s">
        <v>230</v>
      </c>
      <c r="B94" s="466"/>
      <c r="C94" s="467"/>
      <c r="D94" s="145">
        <v>0</v>
      </c>
      <c r="E94" s="90">
        <v>0</v>
      </c>
      <c r="F94" s="90">
        <v>2655</v>
      </c>
      <c r="G94" s="90">
        <v>0</v>
      </c>
      <c r="H94" s="14"/>
      <c r="I94" s="14"/>
    </row>
    <row r="95" spans="1:11" ht="13.5" customHeight="1" x14ac:dyDescent="0.2">
      <c r="B95" s="146">
        <v>3</v>
      </c>
      <c r="C95" s="147" t="s">
        <v>70</v>
      </c>
      <c r="D95" s="28">
        <f t="shared" si="24"/>
        <v>2654.46</v>
      </c>
      <c r="E95" s="86">
        <f t="shared" si="24"/>
        <v>2655</v>
      </c>
      <c r="F95" s="86">
        <f t="shared" si="24"/>
        <v>2655</v>
      </c>
      <c r="G95" s="86">
        <f t="shared" si="24"/>
        <v>2654.46</v>
      </c>
      <c r="H95" s="26">
        <f t="shared" si="25"/>
        <v>100.02034312063471</v>
      </c>
      <c r="I95" s="26">
        <f t="shared" si="18"/>
        <v>99.979661016949152</v>
      </c>
    </row>
    <row r="96" spans="1:11" ht="13.5" customHeight="1" x14ac:dyDescent="0.2">
      <c r="B96" s="17">
        <v>32</v>
      </c>
      <c r="C96" s="35" t="s">
        <v>71</v>
      </c>
      <c r="D96" s="64">
        <f t="shared" ref="D96:G96" si="26">SUM(D97:D97)</f>
        <v>2654.46</v>
      </c>
      <c r="E96" s="66">
        <f t="shared" si="26"/>
        <v>2655</v>
      </c>
      <c r="F96" s="66">
        <f t="shared" si="26"/>
        <v>2655</v>
      </c>
      <c r="G96" s="66">
        <f t="shared" si="26"/>
        <v>2654.46</v>
      </c>
      <c r="H96" s="26">
        <f t="shared" si="25"/>
        <v>100.02034312063471</v>
      </c>
      <c r="I96" s="26">
        <f t="shared" si="18"/>
        <v>99.979661016949152</v>
      </c>
    </row>
    <row r="97" spans="1:13" ht="13.5" customHeight="1" x14ac:dyDescent="0.2">
      <c r="B97" s="21">
        <v>323</v>
      </c>
      <c r="C97" s="157" t="s">
        <v>87</v>
      </c>
      <c r="D97" s="22">
        <v>2654.46</v>
      </c>
      <c r="E97" s="91">
        <v>2655</v>
      </c>
      <c r="F97" s="91">
        <v>2655</v>
      </c>
      <c r="G97" s="91">
        <v>2654.46</v>
      </c>
      <c r="H97" s="26">
        <f t="shared" si="25"/>
        <v>100.02034312063471</v>
      </c>
      <c r="I97" s="26">
        <f t="shared" si="18"/>
        <v>99.979661016949152</v>
      </c>
      <c r="K97" s="111"/>
    </row>
    <row r="98" spans="1:13" ht="13.5" customHeight="1" x14ac:dyDescent="0.2">
      <c r="A98" s="476" t="s">
        <v>95</v>
      </c>
      <c r="B98" s="477"/>
      <c r="C98" s="478"/>
      <c r="D98" s="153">
        <f t="shared" ref="D98:G98" si="27">D99</f>
        <v>20930.349999999999</v>
      </c>
      <c r="E98" s="88">
        <f t="shared" si="27"/>
        <v>20200</v>
      </c>
      <c r="F98" s="88">
        <f t="shared" si="27"/>
        <v>16600</v>
      </c>
      <c r="G98" s="88">
        <f t="shared" si="27"/>
        <v>20888.810000000001</v>
      </c>
      <c r="H98" s="10">
        <f t="shared" si="25"/>
        <v>79.3106660901514</v>
      </c>
      <c r="I98" s="10">
        <f t="shared" si="18"/>
        <v>125.83620481927711</v>
      </c>
    </row>
    <row r="99" spans="1:13" ht="13.5" customHeight="1" x14ac:dyDescent="0.2">
      <c r="A99" s="452" t="s">
        <v>78</v>
      </c>
      <c r="B99" s="453"/>
      <c r="C99" s="454"/>
      <c r="D99" s="148">
        <f t="shared" ref="D99:G99" si="28">SUM(D104,D112)</f>
        <v>20930.349999999999</v>
      </c>
      <c r="E99" s="89">
        <f t="shared" si="28"/>
        <v>20200</v>
      </c>
      <c r="F99" s="89">
        <f t="shared" si="28"/>
        <v>16600</v>
      </c>
      <c r="G99" s="89">
        <f t="shared" si="28"/>
        <v>20888.810000000001</v>
      </c>
      <c r="H99" s="12">
        <f t="shared" si="25"/>
        <v>79.3106660901514</v>
      </c>
      <c r="I99" s="12">
        <f t="shared" si="18"/>
        <v>125.83620481927711</v>
      </c>
    </row>
    <row r="100" spans="1:13" ht="13.5" customHeight="1" x14ac:dyDescent="0.2">
      <c r="A100" s="473" t="s">
        <v>265</v>
      </c>
      <c r="B100" s="474"/>
      <c r="C100" s="475"/>
      <c r="D100" s="158">
        <v>13218.76</v>
      </c>
      <c r="E100" s="90">
        <v>0</v>
      </c>
      <c r="F100" s="90">
        <v>0</v>
      </c>
      <c r="G100" s="90">
        <v>11810.22</v>
      </c>
      <c r="H100" s="14">
        <f t="shared" si="25"/>
        <v>0</v>
      </c>
      <c r="I100" s="14">
        <v>0</v>
      </c>
    </row>
    <row r="101" spans="1:13" ht="13.5" customHeight="1" x14ac:dyDescent="0.2">
      <c r="A101" s="520" t="s">
        <v>267</v>
      </c>
      <c r="B101" s="521"/>
      <c r="C101" s="522"/>
      <c r="D101" s="158">
        <v>0</v>
      </c>
      <c r="E101" s="90">
        <v>11700</v>
      </c>
      <c r="F101" s="90">
        <v>0</v>
      </c>
      <c r="G101" s="90">
        <v>0</v>
      </c>
      <c r="H101" s="14"/>
      <c r="I101" s="14"/>
    </row>
    <row r="102" spans="1:13" ht="13.5" customHeight="1" x14ac:dyDescent="0.2">
      <c r="A102" s="465" t="s">
        <v>230</v>
      </c>
      <c r="B102" s="466"/>
      <c r="C102" s="467"/>
      <c r="D102" s="158">
        <v>0</v>
      </c>
      <c r="E102" s="90">
        <v>0</v>
      </c>
      <c r="F102" s="90">
        <v>7520</v>
      </c>
      <c r="G102" s="90">
        <v>0</v>
      </c>
      <c r="H102" s="14">
        <v>0</v>
      </c>
      <c r="I102" s="14">
        <v>0</v>
      </c>
    </row>
    <row r="103" spans="1:13" ht="13.5" customHeight="1" x14ac:dyDescent="0.2">
      <c r="A103" s="455" t="s">
        <v>269</v>
      </c>
      <c r="B103" s="456"/>
      <c r="C103" s="457"/>
      <c r="D103" s="158">
        <v>7711.59</v>
      </c>
      <c r="E103" s="90">
        <v>8500</v>
      </c>
      <c r="F103" s="90">
        <v>9080</v>
      </c>
      <c r="G103" s="90">
        <v>9078.59</v>
      </c>
      <c r="H103" s="14">
        <f t="shared" ref="H103:H108" si="29">F103/D103*100</f>
        <v>117.74484898704418</v>
      </c>
      <c r="I103" s="14">
        <f t="shared" ref="I103:I108" si="30">G103/F103*100</f>
        <v>99.984471365638768</v>
      </c>
    </row>
    <row r="104" spans="1:13" ht="13.5" customHeight="1" x14ac:dyDescent="0.2">
      <c r="B104" s="146">
        <v>3</v>
      </c>
      <c r="C104" s="147" t="s">
        <v>70</v>
      </c>
      <c r="D104" s="15">
        <f>SUM(D105,D108)</f>
        <v>15172.4</v>
      </c>
      <c r="E104" s="94">
        <f>SUM(E105,E108)</f>
        <v>15200</v>
      </c>
      <c r="F104" s="94">
        <f>SUM(F105,F108)</f>
        <v>16600</v>
      </c>
      <c r="G104" s="94">
        <f>SUM(G105,G108)</f>
        <v>15473.810000000001</v>
      </c>
      <c r="H104" s="26">
        <f t="shared" si="29"/>
        <v>109.40919037199126</v>
      </c>
      <c r="I104" s="26">
        <f t="shared" si="30"/>
        <v>93.215722891566273</v>
      </c>
    </row>
    <row r="105" spans="1:13" ht="13.5" customHeight="1" x14ac:dyDescent="0.2">
      <c r="B105" s="19">
        <v>31</v>
      </c>
      <c r="C105" s="35" t="s">
        <v>81</v>
      </c>
      <c r="D105" s="20">
        <f t="shared" ref="D105:G105" si="31">SUM(D106,D107)</f>
        <v>9814.14</v>
      </c>
      <c r="E105" s="95">
        <f t="shared" si="31"/>
        <v>8000</v>
      </c>
      <c r="F105" s="95">
        <f t="shared" si="31"/>
        <v>12800</v>
      </c>
      <c r="G105" s="95">
        <f t="shared" si="31"/>
        <v>12590.86</v>
      </c>
      <c r="H105" s="26">
        <f t="shared" si="29"/>
        <v>130.42406160906609</v>
      </c>
      <c r="I105" s="26">
        <f t="shared" si="30"/>
        <v>98.366093750000005</v>
      </c>
    </row>
    <row r="106" spans="1:13" ht="13.5" customHeight="1" x14ac:dyDescent="0.2">
      <c r="B106" s="18">
        <v>311</v>
      </c>
      <c r="C106" s="39" t="s">
        <v>82</v>
      </c>
      <c r="D106" s="22">
        <v>8503.4699999999993</v>
      </c>
      <c r="E106" s="91">
        <v>6750</v>
      </c>
      <c r="F106" s="91">
        <v>11000</v>
      </c>
      <c r="G106" s="91">
        <v>10956.11</v>
      </c>
      <c r="H106" s="26">
        <f t="shared" si="29"/>
        <v>129.35895581450868</v>
      </c>
      <c r="I106" s="26">
        <f t="shared" si="30"/>
        <v>99.600999999999999</v>
      </c>
    </row>
    <row r="107" spans="1:13" ht="13.5" customHeight="1" x14ac:dyDescent="0.2">
      <c r="B107" s="18">
        <v>313</v>
      </c>
      <c r="C107" s="39" t="s">
        <v>84</v>
      </c>
      <c r="D107" s="22">
        <v>1310.67</v>
      </c>
      <c r="E107" s="91">
        <v>1250</v>
      </c>
      <c r="F107" s="91">
        <v>1800</v>
      </c>
      <c r="G107" s="91">
        <v>1634.75</v>
      </c>
      <c r="H107" s="26">
        <f t="shared" si="29"/>
        <v>137.33434045182997</v>
      </c>
      <c r="I107" s="26">
        <f t="shared" si="30"/>
        <v>90.819444444444443</v>
      </c>
    </row>
    <row r="108" spans="1:13" ht="13.5" customHeight="1" x14ac:dyDescent="0.2">
      <c r="B108" s="17">
        <v>32</v>
      </c>
      <c r="C108" s="35" t="s">
        <v>71</v>
      </c>
      <c r="D108" s="15">
        <f t="shared" ref="D108:G108" si="32">SUM(D109,D110,D111)</f>
        <v>5358.26</v>
      </c>
      <c r="E108" s="94">
        <f t="shared" si="32"/>
        <v>7200</v>
      </c>
      <c r="F108" s="94">
        <f t="shared" si="32"/>
        <v>3800</v>
      </c>
      <c r="G108" s="94">
        <f t="shared" si="32"/>
        <v>2882.9500000000003</v>
      </c>
      <c r="H108" s="26">
        <f t="shared" si="29"/>
        <v>70.918544452863429</v>
      </c>
      <c r="I108" s="26">
        <f t="shared" si="30"/>
        <v>75.867105263157896</v>
      </c>
      <c r="J108" s="312"/>
      <c r="K108" s="278"/>
      <c r="L108" s="278"/>
      <c r="M108" s="278"/>
    </row>
    <row r="109" spans="1:13" ht="13.5" customHeight="1" x14ac:dyDescent="0.2">
      <c r="B109" s="112">
        <v>321</v>
      </c>
      <c r="C109" s="47" t="s">
        <v>236</v>
      </c>
      <c r="D109" s="33">
        <v>333.33</v>
      </c>
      <c r="E109" s="91">
        <v>500</v>
      </c>
      <c r="F109" s="91">
        <v>250</v>
      </c>
      <c r="G109" s="91">
        <v>240.8</v>
      </c>
      <c r="H109" s="83">
        <v>0</v>
      </c>
      <c r="I109" s="83">
        <v>0</v>
      </c>
    </row>
    <row r="110" spans="1:13" ht="15" customHeight="1" x14ac:dyDescent="0.2">
      <c r="B110" s="18">
        <v>322</v>
      </c>
      <c r="C110" s="39" t="s">
        <v>86</v>
      </c>
      <c r="D110" s="22">
        <v>2163.11</v>
      </c>
      <c r="E110" s="91">
        <v>4000</v>
      </c>
      <c r="F110" s="91">
        <v>2550</v>
      </c>
      <c r="G110" s="91">
        <v>2431.15</v>
      </c>
      <c r="H110" s="26">
        <f>F110/D110*100</f>
        <v>117.88582180286716</v>
      </c>
      <c r="I110" s="26">
        <f t="shared" ref="I110:I115" si="33">G110/F110*100</f>
        <v>95.339215686274514</v>
      </c>
    </row>
    <row r="111" spans="1:13" ht="14.1" customHeight="1" x14ac:dyDescent="0.2">
      <c r="B111" s="18">
        <v>323</v>
      </c>
      <c r="C111" s="39" t="s">
        <v>87</v>
      </c>
      <c r="D111" s="22">
        <v>2861.82</v>
      </c>
      <c r="E111" s="91">
        <v>2700</v>
      </c>
      <c r="F111" s="91">
        <v>1000</v>
      </c>
      <c r="G111" s="91">
        <v>211</v>
      </c>
      <c r="H111" s="26">
        <f>F111/D111*100</f>
        <v>34.942798638628567</v>
      </c>
      <c r="I111" s="26">
        <f t="shared" si="33"/>
        <v>21.099999999999998</v>
      </c>
    </row>
    <row r="112" spans="1:13" ht="13.5" customHeight="1" x14ac:dyDescent="0.2">
      <c r="B112" s="17">
        <v>4</v>
      </c>
      <c r="C112" s="35" t="s">
        <v>97</v>
      </c>
      <c r="D112" s="25">
        <f>D113</f>
        <v>5757.95</v>
      </c>
      <c r="E112" s="94">
        <f t="shared" ref="E112:G113" si="34">E113</f>
        <v>5000</v>
      </c>
      <c r="F112" s="94">
        <f t="shared" si="34"/>
        <v>0</v>
      </c>
      <c r="G112" s="94">
        <f t="shared" si="34"/>
        <v>5415</v>
      </c>
      <c r="H112" s="81">
        <v>0</v>
      </c>
      <c r="I112" s="26">
        <v>0</v>
      </c>
    </row>
    <row r="113" spans="1:13" ht="13.5" customHeight="1" x14ac:dyDescent="0.2">
      <c r="B113" s="17">
        <v>42</v>
      </c>
      <c r="C113" s="35" t="s">
        <v>98</v>
      </c>
      <c r="D113" s="25">
        <f>D114</f>
        <v>5757.95</v>
      </c>
      <c r="E113" s="94">
        <f t="shared" si="34"/>
        <v>5000</v>
      </c>
      <c r="F113" s="94">
        <f t="shared" si="34"/>
        <v>0</v>
      </c>
      <c r="G113" s="94">
        <f t="shared" si="34"/>
        <v>5415</v>
      </c>
      <c r="H113" s="81">
        <v>0</v>
      </c>
      <c r="I113" s="26">
        <v>0</v>
      </c>
    </row>
    <row r="114" spans="1:13" ht="13.5" customHeight="1" x14ac:dyDescent="0.2">
      <c r="B114" s="21">
        <v>422</v>
      </c>
      <c r="C114" s="157" t="s">
        <v>99</v>
      </c>
      <c r="D114" s="22">
        <v>5757.95</v>
      </c>
      <c r="E114" s="91">
        <v>5000</v>
      </c>
      <c r="F114" s="91">
        <v>0</v>
      </c>
      <c r="G114" s="91">
        <v>5415</v>
      </c>
      <c r="H114" s="26">
        <v>0</v>
      </c>
      <c r="I114" s="26">
        <v>0</v>
      </c>
      <c r="L114" s="286"/>
      <c r="M114" s="38"/>
    </row>
    <row r="115" spans="1:13" ht="13.5" customHeight="1" x14ac:dyDescent="0.2">
      <c r="A115" s="476" t="s">
        <v>96</v>
      </c>
      <c r="B115" s="477"/>
      <c r="C115" s="478"/>
      <c r="D115" s="160">
        <f t="shared" ref="D115:G120" si="35">D116</f>
        <v>0</v>
      </c>
      <c r="E115" s="88">
        <f t="shared" si="35"/>
        <v>3000</v>
      </c>
      <c r="F115" s="88">
        <f t="shared" si="35"/>
        <v>3000</v>
      </c>
      <c r="G115" s="88">
        <f t="shared" si="35"/>
        <v>0</v>
      </c>
      <c r="H115" s="109">
        <v>0</v>
      </c>
      <c r="I115" s="109">
        <f t="shared" si="33"/>
        <v>0</v>
      </c>
    </row>
    <row r="116" spans="1:13" ht="13.5" customHeight="1" x14ac:dyDescent="0.2">
      <c r="A116" s="529" t="s">
        <v>104</v>
      </c>
      <c r="B116" s="530"/>
      <c r="C116" s="531"/>
      <c r="D116" s="148">
        <f t="shared" si="35"/>
        <v>0</v>
      </c>
      <c r="E116" s="130">
        <f>E120</f>
        <v>3000</v>
      </c>
      <c r="F116" s="130">
        <f>F120</f>
        <v>3000</v>
      </c>
      <c r="G116" s="130">
        <f>G120</f>
        <v>0</v>
      </c>
      <c r="H116" s="12">
        <v>0</v>
      </c>
      <c r="I116" s="12">
        <v>0</v>
      </c>
    </row>
    <row r="117" spans="1:13" ht="15" customHeight="1" x14ac:dyDescent="0.2">
      <c r="A117" s="473" t="s">
        <v>265</v>
      </c>
      <c r="B117" s="474"/>
      <c r="C117" s="475"/>
      <c r="D117" s="145">
        <f>D120</f>
        <v>0</v>
      </c>
      <c r="E117" s="90">
        <v>0</v>
      </c>
      <c r="F117" s="90">
        <v>0</v>
      </c>
      <c r="G117" s="90">
        <f>G120</f>
        <v>0</v>
      </c>
      <c r="H117" s="14">
        <v>0</v>
      </c>
      <c r="I117" s="14">
        <v>0</v>
      </c>
    </row>
    <row r="118" spans="1:13" ht="13.5" customHeight="1" x14ac:dyDescent="0.2">
      <c r="A118" s="520" t="s">
        <v>267</v>
      </c>
      <c r="B118" s="521"/>
      <c r="C118" s="522"/>
      <c r="D118" s="145">
        <v>0</v>
      </c>
      <c r="E118" s="90">
        <v>3000</v>
      </c>
      <c r="F118" s="90">
        <v>0</v>
      </c>
      <c r="G118" s="90">
        <v>0</v>
      </c>
      <c r="H118" s="14"/>
      <c r="I118" s="14"/>
    </row>
    <row r="119" spans="1:13" ht="13.5" customHeight="1" x14ac:dyDescent="0.2">
      <c r="A119" s="465" t="s">
        <v>230</v>
      </c>
      <c r="B119" s="466"/>
      <c r="C119" s="467"/>
      <c r="D119" s="145">
        <v>0</v>
      </c>
      <c r="E119" s="90">
        <v>0</v>
      </c>
      <c r="F119" s="90">
        <v>3000</v>
      </c>
      <c r="G119" s="90">
        <v>0</v>
      </c>
      <c r="H119" s="14"/>
      <c r="I119" s="14"/>
    </row>
    <row r="120" spans="1:13" ht="13.5" customHeight="1" x14ac:dyDescent="0.2">
      <c r="B120" s="146">
        <v>4</v>
      </c>
      <c r="C120" s="147" t="s">
        <v>97</v>
      </c>
      <c r="D120" s="15">
        <f t="shared" si="35"/>
        <v>0</v>
      </c>
      <c r="E120" s="94">
        <f t="shared" si="35"/>
        <v>3000</v>
      </c>
      <c r="F120" s="94">
        <f t="shared" si="35"/>
        <v>3000</v>
      </c>
      <c r="G120" s="94">
        <f t="shared" si="35"/>
        <v>0</v>
      </c>
      <c r="H120" s="26">
        <v>0</v>
      </c>
      <c r="I120" s="26">
        <f>G120/F120*100</f>
        <v>0</v>
      </c>
    </row>
    <row r="121" spans="1:13" ht="13.5" customHeight="1" x14ac:dyDescent="0.2">
      <c r="B121" s="17">
        <v>42</v>
      </c>
      <c r="C121" s="35" t="s">
        <v>98</v>
      </c>
      <c r="D121" s="15">
        <f t="shared" ref="D121:G121" si="36">SUM(D122,D123)</f>
        <v>0</v>
      </c>
      <c r="E121" s="94">
        <f t="shared" si="36"/>
        <v>3000</v>
      </c>
      <c r="F121" s="94">
        <f t="shared" si="36"/>
        <v>3000</v>
      </c>
      <c r="G121" s="94">
        <f t="shared" si="36"/>
        <v>0</v>
      </c>
      <c r="H121" s="26">
        <v>0</v>
      </c>
      <c r="I121" s="26">
        <f>G121/F121*100</f>
        <v>0</v>
      </c>
    </row>
    <row r="122" spans="1:13" ht="13.5" customHeight="1" x14ac:dyDescent="0.2">
      <c r="B122" s="18">
        <v>422</v>
      </c>
      <c r="C122" s="39" t="s">
        <v>99</v>
      </c>
      <c r="D122" s="22">
        <v>0</v>
      </c>
      <c r="E122" s="91">
        <v>3000</v>
      </c>
      <c r="F122" s="91">
        <v>3000</v>
      </c>
      <c r="G122" s="91">
        <v>0</v>
      </c>
      <c r="H122" s="26">
        <v>0</v>
      </c>
      <c r="I122" s="26">
        <f>G122/F122*100</f>
        <v>0</v>
      </c>
    </row>
    <row r="123" spans="1:13" ht="13.5" customHeight="1" x14ac:dyDescent="0.2">
      <c r="B123" s="21">
        <v>426</v>
      </c>
      <c r="C123" s="157" t="s">
        <v>100</v>
      </c>
      <c r="D123" s="22">
        <v>0</v>
      </c>
      <c r="E123" s="91">
        <v>0</v>
      </c>
      <c r="F123" s="91">
        <v>0</v>
      </c>
      <c r="G123" s="91">
        <v>0</v>
      </c>
      <c r="H123" s="26">
        <v>0</v>
      </c>
      <c r="I123" s="26">
        <v>0</v>
      </c>
    </row>
    <row r="124" spans="1:13" ht="13.5" customHeight="1" x14ac:dyDescent="0.2">
      <c r="A124" s="468" t="s">
        <v>250</v>
      </c>
      <c r="B124" s="469"/>
      <c r="C124" s="470"/>
      <c r="D124" s="160">
        <f t="shared" ref="D124:G124" si="37">D125</f>
        <v>11231.85</v>
      </c>
      <c r="E124" s="88">
        <f t="shared" si="37"/>
        <v>190000</v>
      </c>
      <c r="F124" s="88">
        <f t="shared" si="37"/>
        <v>89548</v>
      </c>
      <c r="G124" s="88">
        <f t="shared" si="37"/>
        <v>42699.25</v>
      </c>
      <c r="H124" s="109">
        <v>0</v>
      </c>
      <c r="I124" s="109">
        <v>0</v>
      </c>
    </row>
    <row r="125" spans="1:13" ht="13.5" customHeight="1" x14ac:dyDescent="0.2">
      <c r="A125" s="529" t="s">
        <v>104</v>
      </c>
      <c r="B125" s="530"/>
      <c r="C125" s="531"/>
      <c r="D125" s="148">
        <f>SUM(D130,D133)</f>
        <v>11231.85</v>
      </c>
      <c r="E125" s="130">
        <f>SUM(E133,E130)</f>
        <v>190000</v>
      </c>
      <c r="F125" s="130">
        <f>SUM(F133,F130)</f>
        <v>89548</v>
      </c>
      <c r="G125" s="130">
        <f>SUM(G133,G130)</f>
        <v>42699.25</v>
      </c>
      <c r="H125" s="12">
        <v>0</v>
      </c>
      <c r="I125" s="12">
        <v>0</v>
      </c>
    </row>
    <row r="126" spans="1:13" ht="13.5" customHeight="1" x14ac:dyDescent="0.2">
      <c r="A126" s="455" t="s">
        <v>268</v>
      </c>
      <c r="B126" s="456"/>
      <c r="C126" s="457"/>
      <c r="D126" s="145">
        <v>11231.85</v>
      </c>
      <c r="E126" s="90">
        <v>15000</v>
      </c>
      <c r="F126" s="90">
        <v>15000</v>
      </c>
      <c r="G126" s="90">
        <v>12699.25</v>
      </c>
      <c r="H126" s="14">
        <v>0</v>
      </c>
      <c r="I126" s="14">
        <v>0</v>
      </c>
    </row>
    <row r="127" spans="1:13" ht="13.5" customHeight="1" x14ac:dyDescent="0.2">
      <c r="A127" s="520" t="s">
        <v>267</v>
      </c>
      <c r="B127" s="521"/>
      <c r="C127" s="522"/>
      <c r="D127" s="145">
        <v>0</v>
      </c>
      <c r="E127" s="90">
        <v>25000</v>
      </c>
      <c r="F127" s="90">
        <v>0</v>
      </c>
      <c r="G127" s="90">
        <v>0</v>
      </c>
      <c r="H127" s="14"/>
      <c r="I127" s="14"/>
    </row>
    <row r="128" spans="1:13" ht="13.5" customHeight="1" x14ac:dyDescent="0.2">
      <c r="A128" s="465" t="s">
        <v>230</v>
      </c>
      <c r="B128" s="466"/>
      <c r="C128" s="467"/>
      <c r="D128" s="145">
        <v>0</v>
      </c>
      <c r="E128" s="90">
        <v>0</v>
      </c>
      <c r="F128" s="90">
        <v>44548</v>
      </c>
      <c r="G128" s="90">
        <v>0</v>
      </c>
      <c r="H128" s="14">
        <v>0</v>
      </c>
      <c r="I128" s="14">
        <v>0</v>
      </c>
    </row>
    <row r="129" spans="1:10" ht="13.5" customHeight="1" x14ac:dyDescent="0.2">
      <c r="A129" s="455" t="s">
        <v>270</v>
      </c>
      <c r="B129" s="456"/>
      <c r="C129" s="457"/>
      <c r="D129" s="145">
        <v>0</v>
      </c>
      <c r="E129" s="90">
        <v>150000</v>
      </c>
      <c r="F129" s="90">
        <v>30000</v>
      </c>
      <c r="G129" s="90">
        <v>30000</v>
      </c>
      <c r="H129" s="14">
        <v>0</v>
      </c>
      <c r="I129" s="14">
        <v>0</v>
      </c>
    </row>
    <row r="130" spans="1:10" ht="13.5" customHeight="1" x14ac:dyDescent="0.2">
      <c r="B130" s="146">
        <v>3</v>
      </c>
      <c r="C130" s="147" t="s">
        <v>70</v>
      </c>
      <c r="D130" s="28">
        <v>0</v>
      </c>
      <c r="E130" s="86">
        <f>SUM(E131)</f>
        <v>40000</v>
      </c>
      <c r="F130" s="86">
        <f>F132</f>
        <v>30000</v>
      </c>
      <c r="G130" s="86">
        <f>G131</f>
        <v>0</v>
      </c>
      <c r="H130" s="26">
        <v>0</v>
      </c>
      <c r="I130" s="26">
        <v>0</v>
      </c>
    </row>
    <row r="131" spans="1:10" ht="15" customHeight="1" x14ac:dyDescent="0.2">
      <c r="B131" s="19">
        <v>32</v>
      </c>
      <c r="C131" s="186" t="s">
        <v>71</v>
      </c>
      <c r="D131" s="28">
        <v>0</v>
      </c>
      <c r="E131" s="66">
        <f>E132</f>
        <v>40000</v>
      </c>
      <c r="F131" s="66">
        <f>SUM(F132:F132)</f>
        <v>30000</v>
      </c>
      <c r="G131" s="66">
        <f>SUM(G132:G132)</f>
        <v>0</v>
      </c>
      <c r="H131" s="26">
        <v>0</v>
      </c>
      <c r="I131" s="26">
        <v>0</v>
      </c>
    </row>
    <row r="132" spans="1:10" ht="13.5" customHeight="1" x14ac:dyDescent="0.2">
      <c r="B132" s="180">
        <v>323</v>
      </c>
      <c r="C132" s="187" t="s">
        <v>87</v>
      </c>
      <c r="D132" s="190">
        <v>0</v>
      </c>
      <c r="E132" s="91">
        <v>40000</v>
      </c>
      <c r="F132" s="91">
        <v>30000</v>
      </c>
      <c r="G132" s="91">
        <v>0</v>
      </c>
      <c r="H132" s="83">
        <v>0</v>
      </c>
      <c r="I132" s="83">
        <v>0</v>
      </c>
    </row>
    <row r="133" spans="1:10" ht="13.5" customHeight="1" x14ac:dyDescent="0.2">
      <c r="B133" s="188">
        <v>4</v>
      </c>
      <c r="C133" s="189" t="s">
        <v>97</v>
      </c>
      <c r="D133" s="185">
        <f t="shared" ref="D133:G133" si="38">SUM(D135,D137)</f>
        <v>11231.85</v>
      </c>
      <c r="E133" s="86">
        <f t="shared" si="38"/>
        <v>150000</v>
      </c>
      <c r="F133" s="86">
        <f t="shared" si="38"/>
        <v>59548</v>
      </c>
      <c r="G133" s="86">
        <f t="shared" si="38"/>
        <v>42699.25</v>
      </c>
      <c r="H133" s="26">
        <f>F133/D133*100</f>
        <v>530.17089793756145</v>
      </c>
      <c r="I133" s="26">
        <f>G133/F133*100</f>
        <v>71.705598844629549</v>
      </c>
    </row>
    <row r="134" spans="1:10" ht="13.5" customHeight="1" x14ac:dyDescent="0.2">
      <c r="B134" s="146">
        <v>45</v>
      </c>
      <c r="C134" s="147" t="s">
        <v>101</v>
      </c>
      <c r="D134" s="64">
        <f t="shared" ref="D134:G134" si="39">SUM(D135:D135)</f>
        <v>11231.85</v>
      </c>
      <c r="E134" s="66">
        <f t="shared" si="39"/>
        <v>150000</v>
      </c>
      <c r="F134" s="66">
        <f t="shared" si="39"/>
        <v>59548</v>
      </c>
      <c r="G134" s="66">
        <f t="shared" si="39"/>
        <v>42699.25</v>
      </c>
      <c r="H134" s="26">
        <f>F134/D134*100</f>
        <v>530.17089793756145</v>
      </c>
      <c r="I134" s="26">
        <f>G134/F134*100</f>
        <v>71.705598844629549</v>
      </c>
    </row>
    <row r="135" spans="1:10" ht="13.5" customHeight="1" x14ac:dyDescent="0.2">
      <c r="B135" s="18">
        <v>451</v>
      </c>
      <c r="C135" s="39" t="s">
        <v>102</v>
      </c>
      <c r="D135" s="22">
        <v>11231.85</v>
      </c>
      <c r="E135" s="91">
        <v>150000</v>
      </c>
      <c r="F135" s="91">
        <v>59548</v>
      </c>
      <c r="G135" s="91">
        <v>42699.25</v>
      </c>
      <c r="H135" s="26">
        <f>F135/D135*100</f>
        <v>530.17089793756145</v>
      </c>
      <c r="I135" s="26">
        <f>G135/F135*100</f>
        <v>71.705598844629549</v>
      </c>
    </row>
    <row r="136" spans="1:10" ht="13.5" customHeight="1" x14ac:dyDescent="0.2">
      <c r="B136" s="17">
        <v>42</v>
      </c>
      <c r="C136" s="35" t="s">
        <v>98</v>
      </c>
      <c r="D136" s="64">
        <f>SUM(D137:D137)</f>
        <v>0</v>
      </c>
      <c r="E136" s="66">
        <f>E137</f>
        <v>0</v>
      </c>
      <c r="F136" s="66">
        <f>F137</f>
        <v>0</v>
      </c>
      <c r="G136" s="66">
        <f>G137</f>
        <v>0</v>
      </c>
      <c r="H136" s="26">
        <v>0</v>
      </c>
      <c r="I136" s="26">
        <v>0</v>
      </c>
    </row>
    <row r="137" spans="1:10" s="56" customFormat="1" ht="13.5" customHeight="1" x14ac:dyDescent="0.2">
      <c r="A137"/>
      <c r="B137" s="18">
        <v>426</v>
      </c>
      <c r="C137" s="43" t="s">
        <v>210</v>
      </c>
      <c r="D137" s="22">
        <v>0</v>
      </c>
      <c r="E137" s="91">
        <v>0</v>
      </c>
      <c r="F137" s="91">
        <v>0</v>
      </c>
      <c r="G137" s="91">
        <v>0</v>
      </c>
      <c r="H137" s="26">
        <v>0</v>
      </c>
      <c r="I137" s="26">
        <v>0</v>
      </c>
      <c r="J137" s="279"/>
    </row>
    <row r="138" spans="1:10" s="282" customFormat="1" ht="15.75" customHeight="1" x14ac:dyDescent="0.2">
      <c r="A138" s="504" t="s">
        <v>237</v>
      </c>
      <c r="B138" s="504"/>
      <c r="C138" s="505"/>
      <c r="D138" s="108">
        <f t="shared" ref="D138:G143" si="40">D139</f>
        <v>0</v>
      </c>
      <c r="E138" s="88">
        <f t="shared" si="40"/>
        <v>10000</v>
      </c>
      <c r="F138" s="88">
        <f t="shared" si="40"/>
        <v>10000</v>
      </c>
      <c r="G138" s="88">
        <f t="shared" si="40"/>
        <v>0</v>
      </c>
      <c r="H138" s="109">
        <v>0</v>
      </c>
      <c r="I138" s="109">
        <f>G138/F138*100</f>
        <v>0</v>
      </c>
      <c r="J138" s="314"/>
    </row>
    <row r="139" spans="1:10" ht="13.5" customHeight="1" x14ac:dyDescent="0.2">
      <c r="A139" s="501" t="s">
        <v>238</v>
      </c>
      <c r="B139" s="502"/>
      <c r="C139" s="503"/>
      <c r="D139" s="148">
        <f t="shared" si="40"/>
        <v>0</v>
      </c>
      <c r="E139" s="130">
        <f>E143</f>
        <v>10000</v>
      </c>
      <c r="F139" s="130">
        <f>F143</f>
        <v>10000</v>
      </c>
      <c r="G139" s="130">
        <f>G143</f>
        <v>0</v>
      </c>
      <c r="H139" s="12">
        <v>0</v>
      </c>
      <c r="I139" s="12">
        <v>0</v>
      </c>
    </row>
    <row r="140" spans="1:10" ht="13.5" customHeight="1" x14ac:dyDescent="0.2">
      <c r="A140" s="473" t="s">
        <v>265</v>
      </c>
      <c r="B140" s="474"/>
      <c r="C140" s="475"/>
      <c r="D140" s="145">
        <f>D143</f>
        <v>0</v>
      </c>
      <c r="E140" s="90">
        <v>6422</v>
      </c>
      <c r="F140" s="90">
        <v>6422</v>
      </c>
      <c r="G140" s="90">
        <f>G143</f>
        <v>0</v>
      </c>
      <c r="H140" s="14">
        <v>0</v>
      </c>
      <c r="I140" s="14">
        <v>0</v>
      </c>
    </row>
    <row r="141" spans="1:10" ht="13.5" customHeight="1" x14ac:dyDescent="0.2">
      <c r="A141" s="520" t="s">
        <v>267</v>
      </c>
      <c r="B141" s="521"/>
      <c r="C141" s="522"/>
      <c r="D141" s="145">
        <v>0</v>
      </c>
      <c r="E141" s="90">
        <v>3578</v>
      </c>
      <c r="F141" s="90">
        <v>0</v>
      </c>
      <c r="G141" s="90">
        <v>0</v>
      </c>
      <c r="H141" s="14"/>
      <c r="I141" s="14"/>
    </row>
    <row r="142" spans="1:10" ht="13.5" customHeight="1" x14ac:dyDescent="0.2">
      <c r="A142" s="465" t="s">
        <v>230</v>
      </c>
      <c r="B142" s="466"/>
      <c r="C142" s="467"/>
      <c r="D142" s="145">
        <v>0</v>
      </c>
      <c r="E142" s="90">
        <v>0</v>
      </c>
      <c r="F142" s="90">
        <v>3578</v>
      </c>
      <c r="G142" s="90">
        <v>0</v>
      </c>
      <c r="H142" s="14"/>
      <c r="I142" s="14"/>
    </row>
    <row r="143" spans="1:10" ht="13.5" customHeight="1" x14ac:dyDescent="0.2">
      <c r="B143" s="146">
        <v>4</v>
      </c>
      <c r="C143" s="147" t="s">
        <v>97</v>
      </c>
      <c r="D143" s="28">
        <f t="shared" si="40"/>
        <v>0</v>
      </c>
      <c r="E143" s="86">
        <f t="shared" si="40"/>
        <v>10000</v>
      </c>
      <c r="F143" s="86">
        <f t="shared" si="40"/>
        <v>10000</v>
      </c>
      <c r="G143" s="86">
        <f t="shared" si="40"/>
        <v>0</v>
      </c>
      <c r="H143" s="26">
        <v>0</v>
      </c>
      <c r="I143" s="26">
        <f>G143/F143*100</f>
        <v>0</v>
      </c>
    </row>
    <row r="144" spans="1:10" ht="13.5" customHeight="1" x14ac:dyDescent="0.2">
      <c r="B144" s="17">
        <v>42</v>
      </c>
      <c r="C144" s="35" t="s">
        <v>98</v>
      </c>
      <c r="D144" s="64">
        <f t="shared" ref="D144:G144" si="41">SUM(D145:D145)</f>
        <v>0</v>
      </c>
      <c r="E144" s="66">
        <f t="shared" si="41"/>
        <v>10000</v>
      </c>
      <c r="F144" s="66">
        <f t="shared" si="41"/>
        <v>10000</v>
      </c>
      <c r="G144" s="66">
        <f t="shared" si="41"/>
        <v>0</v>
      </c>
      <c r="H144" s="26">
        <v>0</v>
      </c>
      <c r="I144" s="26">
        <f>G144/F144*100</f>
        <v>0</v>
      </c>
    </row>
    <row r="145" spans="1:13" ht="13.5" customHeight="1" x14ac:dyDescent="0.2">
      <c r="B145" s="21">
        <v>421</v>
      </c>
      <c r="C145" s="157" t="s">
        <v>103</v>
      </c>
      <c r="D145" s="22">
        <v>0</v>
      </c>
      <c r="E145" s="91">
        <v>10000</v>
      </c>
      <c r="F145" s="91">
        <v>10000</v>
      </c>
      <c r="G145" s="91">
        <v>0</v>
      </c>
      <c r="H145" s="26">
        <v>0</v>
      </c>
      <c r="I145" s="26">
        <f>G145/F145*100</f>
        <v>0</v>
      </c>
    </row>
    <row r="146" spans="1:13" ht="15" customHeight="1" x14ac:dyDescent="0.2">
      <c r="A146" s="510" t="s">
        <v>309</v>
      </c>
      <c r="B146" s="508"/>
      <c r="C146" s="509"/>
      <c r="D146" s="160">
        <f>D147</f>
        <v>0</v>
      </c>
      <c r="E146" s="88">
        <f>E147</f>
        <v>0</v>
      </c>
      <c r="F146" s="88">
        <f>F147</f>
        <v>2000</v>
      </c>
      <c r="G146" s="88">
        <f>G147</f>
        <v>2000</v>
      </c>
      <c r="H146" s="109">
        <v>0</v>
      </c>
      <c r="I146" s="109">
        <v>0</v>
      </c>
    </row>
    <row r="147" spans="1:13" ht="15" customHeight="1" x14ac:dyDescent="0.2">
      <c r="A147" s="511" t="s">
        <v>104</v>
      </c>
      <c r="B147" s="512"/>
      <c r="C147" s="513"/>
      <c r="D147" s="368">
        <f>D151</f>
        <v>0</v>
      </c>
      <c r="E147" s="89">
        <f>E151</f>
        <v>0</v>
      </c>
      <c r="F147" s="89">
        <f>F151</f>
        <v>2000</v>
      </c>
      <c r="G147" s="89">
        <f>G151</f>
        <v>2000</v>
      </c>
      <c r="H147" s="140">
        <v>0</v>
      </c>
      <c r="I147" s="140">
        <v>0</v>
      </c>
    </row>
    <row r="148" spans="1:13" ht="13.5" customHeight="1" x14ac:dyDescent="0.2">
      <c r="A148" s="473" t="s">
        <v>265</v>
      </c>
      <c r="B148" s="474"/>
      <c r="C148" s="475"/>
      <c r="D148" s="145">
        <f>D151</f>
        <v>0</v>
      </c>
      <c r="E148" s="90">
        <f>E151</f>
        <v>0</v>
      </c>
      <c r="F148" s="90">
        <v>0</v>
      </c>
      <c r="G148" s="90">
        <v>0</v>
      </c>
      <c r="H148" s="14">
        <v>0</v>
      </c>
      <c r="I148" s="14">
        <v>0</v>
      </c>
    </row>
    <row r="149" spans="1:13" ht="13.5" customHeight="1" x14ac:dyDescent="0.2">
      <c r="A149" s="455" t="s">
        <v>268</v>
      </c>
      <c r="B149" s="456"/>
      <c r="C149" s="457"/>
      <c r="D149" s="145">
        <v>0</v>
      </c>
      <c r="E149" s="90">
        <v>0</v>
      </c>
      <c r="F149" s="90">
        <v>0</v>
      </c>
      <c r="G149" s="90">
        <v>2000</v>
      </c>
      <c r="H149" s="14">
        <v>0</v>
      </c>
      <c r="I149" s="14">
        <v>0</v>
      </c>
    </row>
    <row r="150" spans="1:13" ht="13.5" customHeight="1" x14ac:dyDescent="0.2">
      <c r="A150" s="465" t="s">
        <v>230</v>
      </c>
      <c r="B150" s="466"/>
      <c r="C150" s="467"/>
      <c r="D150" s="145">
        <v>0</v>
      </c>
      <c r="E150" s="90">
        <v>0</v>
      </c>
      <c r="F150" s="90">
        <v>2000</v>
      </c>
      <c r="G150" s="90">
        <v>0</v>
      </c>
      <c r="H150" s="14">
        <v>0</v>
      </c>
      <c r="I150" s="14">
        <v>0</v>
      </c>
    </row>
    <row r="151" spans="1:13" s="363" customFormat="1" ht="13.5" customHeight="1" x14ac:dyDescent="0.2">
      <c r="B151" s="369">
        <v>3</v>
      </c>
      <c r="C151" s="370" t="s">
        <v>171</v>
      </c>
      <c r="D151" s="231">
        <f t="shared" ref="D151:G152" si="42">D152</f>
        <v>0</v>
      </c>
      <c r="E151" s="94">
        <f t="shared" si="42"/>
        <v>0</v>
      </c>
      <c r="F151" s="94">
        <f t="shared" si="42"/>
        <v>2000</v>
      </c>
      <c r="G151" s="94">
        <f t="shared" si="42"/>
        <v>2000</v>
      </c>
      <c r="H151" s="81"/>
      <c r="I151" s="81"/>
      <c r="J151" s="362"/>
    </row>
    <row r="152" spans="1:13" s="363" customFormat="1" ht="13.5" customHeight="1" x14ac:dyDescent="0.2">
      <c r="B152" s="330">
        <v>36</v>
      </c>
      <c r="C152" s="331" t="s">
        <v>227</v>
      </c>
      <c r="D152" s="231">
        <f t="shared" si="42"/>
        <v>0</v>
      </c>
      <c r="E152" s="94">
        <f t="shared" si="42"/>
        <v>0</v>
      </c>
      <c r="F152" s="94">
        <f t="shared" si="42"/>
        <v>2000</v>
      </c>
      <c r="G152" s="94">
        <f t="shared" si="42"/>
        <v>2000</v>
      </c>
      <c r="H152" s="81"/>
      <c r="I152" s="81"/>
      <c r="J152" s="362"/>
    </row>
    <row r="153" spans="1:13" ht="13.5" customHeight="1" x14ac:dyDescent="0.2">
      <c r="B153" s="180">
        <v>366</v>
      </c>
      <c r="C153" s="187" t="s">
        <v>166</v>
      </c>
      <c r="D153" s="178">
        <v>0</v>
      </c>
      <c r="E153" s="91">
        <v>0</v>
      </c>
      <c r="F153" s="91">
        <v>2000</v>
      </c>
      <c r="G153" s="91">
        <v>2000</v>
      </c>
      <c r="H153" s="26"/>
      <c r="I153" s="26"/>
    </row>
    <row r="154" spans="1:13" ht="13.5" customHeight="1" x14ac:dyDescent="0.2">
      <c r="A154" s="506" t="s">
        <v>199</v>
      </c>
      <c r="B154" s="506"/>
      <c r="C154" s="506"/>
      <c r="D154" s="329">
        <f>SUM(D156,D230,D285,D317)</f>
        <v>143172.6</v>
      </c>
      <c r="E154" s="77">
        <f>SUM(E155,E230,E285)</f>
        <v>1008250</v>
      </c>
      <c r="F154" s="77">
        <f>SUM(F155,F230,F285)</f>
        <v>959435</v>
      </c>
      <c r="G154" s="77">
        <f>SUM(G155,G230,G285)</f>
        <v>255121.38</v>
      </c>
      <c r="H154" s="55"/>
      <c r="I154" s="55"/>
    </row>
    <row r="155" spans="1:13" ht="13.5" customHeight="1" x14ac:dyDescent="0.2">
      <c r="A155" s="481" t="s">
        <v>105</v>
      </c>
      <c r="B155" s="482"/>
      <c r="C155" s="483"/>
      <c r="D155" s="159">
        <f>SUM(D156,D168,D175,D183,D192,D202,D209,D216,D222)</f>
        <v>56875.69</v>
      </c>
      <c r="E155" s="159">
        <f>SUM(E156,E168,E175,E183,E192,E202,E209,E216,E222)</f>
        <v>137000</v>
      </c>
      <c r="F155" s="159">
        <f>SUM(F156,F168,F175,F183,F192,F202,F209,F216,F222)</f>
        <v>79175</v>
      </c>
      <c r="G155" s="159">
        <f>SUM(G156,G168,G175,G183,G192,G202,G209,G216,G222)</f>
        <v>62151.8</v>
      </c>
      <c r="H155" s="67">
        <f>F155/D155*100</f>
        <v>139.20710236658226</v>
      </c>
      <c r="I155" s="67">
        <f>G155/F155*100</f>
        <v>78.499273760656777</v>
      </c>
    </row>
    <row r="156" spans="1:13" ht="13.5" customHeight="1" x14ac:dyDescent="0.2">
      <c r="A156" s="507" t="s">
        <v>106</v>
      </c>
      <c r="B156" s="508"/>
      <c r="C156" s="509"/>
      <c r="D156" s="160">
        <f t="shared" ref="D156:G156" si="43">D164</f>
        <v>26786.879999999997</v>
      </c>
      <c r="E156" s="88">
        <f t="shared" si="43"/>
        <v>35000</v>
      </c>
      <c r="F156" s="88">
        <f t="shared" si="43"/>
        <v>40000</v>
      </c>
      <c r="G156" s="88">
        <f t="shared" si="43"/>
        <v>30167.920000000002</v>
      </c>
      <c r="H156" s="109">
        <f>F156/D156*100</f>
        <v>149.32683462949029</v>
      </c>
      <c r="I156" s="109">
        <f>G156/F156*100</f>
        <v>75.419800000000009</v>
      </c>
    </row>
    <row r="157" spans="1:13" ht="15" customHeight="1" x14ac:dyDescent="0.2">
      <c r="A157" s="452" t="s">
        <v>104</v>
      </c>
      <c r="B157" s="453"/>
      <c r="C157" s="454"/>
      <c r="D157" s="148">
        <f t="shared" ref="D157:G157" si="44">D164</f>
        <v>26786.879999999997</v>
      </c>
      <c r="E157" s="89">
        <f t="shared" si="44"/>
        <v>35000</v>
      </c>
      <c r="F157" s="89">
        <f t="shared" si="44"/>
        <v>40000</v>
      </c>
      <c r="G157" s="89">
        <f t="shared" si="44"/>
        <v>30167.920000000002</v>
      </c>
      <c r="H157" s="12">
        <v>0</v>
      </c>
      <c r="I157" s="12">
        <v>0</v>
      </c>
    </row>
    <row r="158" spans="1:13" s="141" customFormat="1" ht="13.5" customHeight="1" x14ac:dyDescent="0.2">
      <c r="A158" s="473" t="s">
        <v>265</v>
      </c>
      <c r="B158" s="474"/>
      <c r="C158" s="475"/>
      <c r="D158" s="145">
        <v>0</v>
      </c>
      <c r="E158" s="90">
        <v>8400</v>
      </c>
      <c r="F158" s="90">
        <v>2500</v>
      </c>
      <c r="G158" s="90">
        <v>0</v>
      </c>
      <c r="H158" s="14">
        <v>0</v>
      </c>
      <c r="I158" s="14">
        <v>0</v>
      </c>
      <c r="J158" s="315"/>
    </row>
    <row r="159" spans="1:13" s="141" customFormat="1" ht="13.5" customHeight="1" x14ac:dyDescent="0.2">
      <c r="A159" s="520" t="s">
        <v>267</v>
      </c>
      <c r="B159" s="521"/>
      <c r="C159" s="522"/>
      <c r="D159" s="158">
        <v>0</v>
      </c>
      <c r="E159" s="90">
        <v>12000</v>
      </c>
      <c r="F159" s="90">
        <v>0</v>
      </c>
      <c r="G159" s="90">
        <v>0</v>
      </c>
      <c r="H159" s="14"/>
      <c r="I159" s="14"/>
      <c r="J159" s="315"/>
    </row>
    <row r="160" spans="1:13" s="141" customFormat="1" ht="13.5" customHeight="1" x14ac:dyDescent="0.2">
      <c r="A160" s="465" t="s">
        <v>230</v>
      </c>
      <c r="B160" s="466"/>
      <c r="C160" s="467"/>
      <c r="D160" s="158">
        <v>0</v>
      </c>
      <c r="E160" s="90">
        <v>0</v>
      </c>
      <c r="F160" s="90">
        <v>16000</v>
      </c>
      <c r="G160" s="90">
        <v>0</v>
      </c>
      <c r="H160" s="14"/>
      <c r="I160" s="14"/>
      <c r="J160" s="315"/>
      <c r="M160" s="385"/>
    </row>
    <row r="161" spans="1:13" s="141" customFormat="1" ht="13.5" customHeight="1" x14ac:dyDescent="0.2">
      <c r="A161" s="465" t="s">
        <v>271</v>
      </c>
      <c r="B161" s="466"/>
      <c r="C161" s="467"/>
      <c r="D161" s="158">
        <v>11968.55</v>
      </c>
      <c r="E161" s="90">
        <v>0</v>
      </c>
      <c r="F161" s="90">
        <v>0</v>
      </c>
      <c r="G161" s="90">
        <v>16858.939999999999</v>
      </c>
      <c r="H161" s="14"/>
      <c r="I161" s="14"/>
      <c r="J161" s="315"/>
      <c r="M161" s="385"/>
    </row>
    <row r="162" spans="1:13" ht="13.5" customHeight="1" x14ac:dyDescent="0.2">
      <c r="A162" s="455" t="s">
        <v>268</v>
      </c>
      <c r="B162" s="456"/>
      <c r="C162" s="457"/>
      <c r="D162" s="158">
        <v>0</v>
      </c>
      <c r="E162" s="90">
        <v>0</v>
      </c>
      <c r="F162" s="90">
        <v>6900</v>
      </c>
      <c r="G162" s="90">
        <v>0</v>
      </c>
      <c r="H162" s="14">
        <v>0</v>
      </c>
      <c r="I162" s="14">
        <v>0</v>
      </c>
      <c r="M162" s="286"/>
    </row>
    <row r="163" spans="1:13" ht="13.5" customHeight="1" x14ac:dyDescent="0.2">
      <c r="A163" s="455" t="s">
        <v>313</v>
      </c>
      <c r="B163" s="456"/>
      <c r="C163" s="457"/>
      <c r="D163" s="158">
        <v>14818.33</v>
      </c>
      <c r="E163" s="90">
        <v>14600</v>
      </c>
      <c r="F163" s="90">
        <v>14600</v>
      </c>
      <c r="G163" s="90">
        <v>13308.98</v>
      </c>
      <c r="H163" s="14">
        <v>0</v>
      </c>
      <c r="I163" s="14">
        <v>0</v>
      </c>
      <c r="M163" s="286"/>
    </row>
    <row r="164" spans="1:13" ht="13.5" customHeight="1" x14ac:dyDescent="0.2">
      <c r="B164" s="146">
        <v>3</v>
      </c>
      <c r="C164" s="147" t="s">
        <v>70</v>
      </c>
      <c r="D164" s="28">
        <f t="shared" ref="D164:G164" si="45">D165</f>
        <v>26786.879999999997</v>
      </c>
      <c r="E164" s="86">
        <f t="shared" si="45"/>
        <v>35000</v>
      </c>
      <c r="F164" s="86">
        <f t="shared" si="45"/>
        <v>40000</v>
      </c>
      <c r="G164" s="86">
        <f t="shared" si="45"/>
        <v>30167.920000000002</v>
      </c>
      <c r="H164" s="26">
        <f>F164/D164*100</f>
        <v>149.32683462949029</v>
      </c>
      <c r="I164" s="26">
        <f>G164/F164*100</f>
        <v>75.419800000000009</v>
      </c>
      <c r="M164" s="286"/>
    </row>
    <row r="165" spans="1:13" ht="13.5" customHeight="1" x14ac:dyDescent="0.2">
      <c r="B165" s="17">
        <v>32</v>
      </c>
      <c r="C165" s="35" t="s">
        <v>71</v>
      </c>
      <c r="D165" s="64">
        <f t="shared" ref="D165:G165" si="46">SUM(D166,D167)</f>
        <v>26786.879999999997</v>
      </c>
      <c r="E165" s="66">
        <f t="shared" si="46"/>
        <v>35000</v>
      </c>
      <c r="F165" s="66">
        <f t="shared" si="46"/>
        <v>40000</v>
      </c>
      <c r="G165" s="66">
        <f t="shared" si="46"/>
        <v>30167.920000000002</v>
      </c>
      <c r="H165" s="26">
        <f>F165/D165*100</f>
        <v>149.32683462949029</v>
      </c>
      <c r="I165" s="26">
        <f>G165/F165*100</f>
        <v>75.419800000000009</v>
      </c>
      <c r="M165" s="286"/>
    </row>
    <row r="166" spans="1:13" ht="13.5" customHeight="1" x14ac:dyDescent="0.2">
      <c r="B166" s="18">
        <v>323</v>
      </c>
      <c r="C166" s="39" t="s">
        <v>87</v>
      </c>
      <c r="D166" s="22">
        <v>21064.48</v>
      </c>
      <c r="E166" s="91">
        <v>30000</v>
      </c>
      <c r="F166" s="91">
        <v>33000</v>
      </c>
      <c r="G166" s="91">
        <v>30143.24</v>
      </c>
      <c r="H166" s="26">
        <f>F166/D166*100</f>
        <v>156.66183072166984</v>
      </c>
      <c r="I166" s="26">
        <f>G166/F166*100</f>
        <v>91.343151515151519</v>
      </c>
      <c r="M166" s="286"/>
    </row>
    <row r="167" spans="1:13" ht="13.5" customHeight="1" x14ac:dyDescent="0.2">
      <c r="B167" s="222">
        <v>322</v>
      </c>
      <c r="C167" s="157" t="s">
        <v>86</v>
      </c>
      <c r="D167" s="22">
        <v>5722.4</v>
      </c>
      <c r="E167" s="91">
        <v>5000</v>
      </c>
      <c r="F167" s="91">
        <v>7000</v>
      </c>
      <c r="G167" s="91">
        <v>24.68</v>
      </c>
      <c r="H167" s="26">
        <v>0</v>
      </c>
      <c r="I167" s="26">
        <f>G167/F167*100</f>
        <v>0.35257142857142859</v>
      </c>
    </row>
    <row r="168" spans="1:13" ht="13.5" customHeight="1" x14ac:dyDescent="0.2">
      <c r="A168" s="468" t="s">
        <v>272</v>
      </c>
      <c r="B168" s="477"/>
      <c r="C168" s="478"/>
      <c r="D168" s="223">
        <f t="shared" ref="D168:F168" si="47">D169</f>
        <v>0</v>
      </c>
      <c r="E168" s="88">
        <f>E169</f>
        <v>0</v>
      </c>
      <c r="F168" s="88">
        <f t="shared" si="47"/>
        <v>1000</v>
      </c>
      <c r="G168" s="88">
        <f>G169</f>
        <v>0</v>
      </c>
      <c r="H168" s="10">
        <v>0</v>
      </c>
      <c r="I168" s="10">
        <v>0</v>
      </c>
    </row>
    <row r="169" spans="1:13" ht="13.5" customHeight="1" x14ac:dyDescent="0.2">
      <c r="A169" s="511" t="s">
        <v>93</v>
      </c>
      <c r="B169" s="512"/>
      <c r="C169" s="513"/>
      <c r="D169" s="224">
        <f>D172</f>
        <v>0</v>
      </c>
      <c r="E169" s="89">
        <f>E172</f>
        <v>0</v>
      </c>
      <c r="F169" s="89">
        <f>F172</f>
        <v>1000</v>
      </c>
      <c r="G169" s="89">
        <f>G172</f>
        <v>0</v>
      </c>
      <c r="H169" s="140">
        <v>0</v>
      </c>
      <c r="I169" s="140">
        <v>0</v>
      </c>
    </row>
    <row r="170" spans="1:13" ht="13.5" customHeight="1" x14ac:dyDescent="0.2">
      <c r="A170" s="473" t="s">
        <v>265</v>
      </c>
      <c r="B170" s="474"/>
      <c r="C170" s="475"/>
      <c r="D170" s="145">
        <v>0</v>
      </c>
      <c r="E170" s="90">
        <v>0</v>
      </c>
      <c r="F170" s="90">
        <v>1000</v>
      </c>
      <c r="G170" s="90">
        <v>0</v>
      </c>
      <c r="H170" s="14">
        <v>0</v>
      </c>
      <c r="I170" s="14">
        <v>0</v>
      </c>
    </row>
    <row r="171" spans="1:13" ht="13.5" customHeight="1" x14ac:dyDescent="0.2">
      <c r="A171" s="520" t="s">
        <v>267</v>
      </c>
      <c r="B171" s="521"/>
      <c r="C171" s="522"/>
      <c r="D171" s="217">
        <v>0</v>
      </c>
      <c r="E171" s="90">
        <v>0</v>
      </c>
      <c r="F171" s="90">
        <v>0</v>
      </c>
      <c r="G171" s="90">
        <v>0</v>
      </c>
      <c r="H171" s="14"/>
      <c r="I171" s="14"/>
    </row>
    <row r="172" spans="1:13" ht="13.5" customHeight="1" x14ac:dyDescent="0.2">
      <c r="B172" s="146">
        <v>3</v>
      </c>
      <c r="C172" s="147" t="s">
        <v>70</v>
      </c>
      <c r="D172" s="333">
        <f t="shared" ref="D172:G173" si="48">D173</f>
        <v>0</v>
      </c>
      <c r="E172" s="334">
        <f t="shared" si="48"/>
        <v>0</v>
      </c>
      <c r="F172" s="94">
        <f t="shared" si="48"/>
        <v>1000</v>
      </c>
      <c r="G172" s="94">
        <f t="shared" si="48"/>
        <v>0</v>
      </c>
      <c r="H172" s="81"/>
      <c r="I172" s="81"/>
    </row>
    <row r="173" spans="1:13" ht="13.5" customHeight="1" x14ac:dyDescent="0.2">
      <c r="B173" s="17">
        <v>32</v>
      </c>
      <c r="C173" s="35" t="s">
        <v>71</v>
      </c>
      <c r="D173" s="333">
        <f t="shared" si="48"/>
        <v>0</v>
      </c>
      <c r="E173" s="334">
        <f t="shared" si="48"/>
        <v>0</v>
      </c>
      <c r="F173" s="94">
        <f t="shared" si="48"/>
        <v>1000</v>
      </c>
      <c r="G173" s="94">
        <f t="shared" si="48"/>
        <v>0</v>
      </c>
      <c r="H173" s="81"/>
      <c r="I173" s="81"/>
    </row>
    <row r="174" spans="1:13" ht="13.5" customHeight="1" x14ac:dyDescent="0.2">
      <c r="B174" s="21">
        <v>323</v>
      </c>
      <c r="C174" s="157" t="s">
        <v>87</v>
      </c>
      <c r="D174" s="208">
        <v>0</v>
      </c>
      <c r="E174" s="321">
        <v>0</v>
      </c>
      <c r="F174" s="91">
        <v>1000</v>
      </c>
      <c r="G174" s="91">
        <v>0</v>
      </c>
      <c r="H174" s="26"/>
      <c r="I174" s="26"/>
    </row>
    <row r="175" spans="1:13" ht="25.5" customHeight="1" x14ac:dyDescent="0.2">
      <c r="A175" s="468" t="s">
        <v>273</v>
      </c>
      <c r="B175" s="477"/>
      <c r="C175" s="478"/>
      <c r="D175" s="335">
        <f t="shared" ref="D175:F175" si="49">D176</f>
        <v>0</v>
      </c>
      <c r="E175" s="88">
        <f>E176</f>
        <v>0</v>
      </c>
      <c r="F175" s="88">
        <f t="shared" si="49"/>
        <v>500</v>
      </c>
      <c r="G175" s="88">
        <f>G176</f>
        <v>0</v>
      </c>
      <c r="H175" s="109">
        <v>0</v>
      </c>
      <c r="I175" s="109">
        <v>0</v>
      </c>
    </row>
    <row r="176" spans="1:13" ht="13.5" customHeight="1" x14ac:dyDescent="0.2">
      <c r="A176" s="511" t="s">
        <v>93</v>
      </c>
      <c r="B176" s="512"/>
      <c r="C176" s="513"/>
      <c r="D176" s="224">
        <f>D179</f>
        <v>0</v>
      </c>
      <c r="E176" s="89">
        <f>E179</f>
        <v>0</v>
      </c>
      <c r="F176" s="89">
        <f>F179</f>
        <v>500</v>
      </c>
      <c r="G176" s="89">
        <f>G179</f>
        <v>0</v>
      </c>
      <c r="H176" s="140">
        <v>0</v>
      </c>
      <c r="I176" s="140">
        <v>0</v>
      </c>
    </row>
    <row r="177" spans="1:9" ht="13.5" customHeight="1" x14ac:dyDescent="0.2">
      <c r="A177" s="473" t="s">
        <v>265</v>
      </c>
      <c r="B177" s="474"/>
      <c r="C177" s="475"/>
      <c r="D177" s="145">
        <v>0</v>
      </c>
      <c r="E177" s="90">
        <v>0</v>
      </c>
      <c r="F177" s="90">
        <v>500</v>
      </c>
      <c r="G177" s="90">
        <v>0</v>
      </c>
      <c r="H177" s="14">
        <v>0</v>
      </c>
      <c r="I177" s="14">
        <v>0</v>
      </c>
    </row>
    <row r="178" spans="1:9" ht="13.5" customHeight="1" x14ac:dyDescent="0.2">
      <c r="A178" s="520" t="s">
        <v>267</v>
      </c>
      <c r="B178" s="521"/>
      <c r="C178" s="522"/>
      <c r="D178" s="217">
        <v>0</v>
      </c>
      <c r="E178" s="90">
        <v>0</v>
      </c>
      <c r="F178" s="90">
        <v>0</v>
      </c>
      <c r="G178" s="90">
        <v>0</v>
      </c>
      <c r="H178" s="14"/>
      <c r="I178" s="14"/>
    </row>
    <row r="179" spans="1:9" ht="13.5" customHeight="1" x14ac:dyDescent="0.2">
      <c r="B179" s="188">
        <v>3</v>
      </c>
      <c r="C179" s="189" t="s">
        <v>70</v>
      </c>
      <c r="D179" s="333">
        <f t="shared" ref="D179:G180" si="50">D180</f>
        <v>0</v>
      </c>
      <c r="E179" s="334">
        <f t="shared" si="50"/>
        <v>0</v>
      </c>
      <c r="F179" s="94">
        <f t="shared" si="50"/>
        <v>500</v>
      </c>
      <c r="G179" s="94">
        <f t="shared" si="50"/>
        <v>0</v>
      </c>
      <c r="H179" s="81"/>
      <c r="I179" s="81"/>
    </row>
    <row r="180" spans="1:9" ht="13.5" customHeight="1" x14ac:dyDescent="0.2">
      <c r="B180" s="188">
        <v>32</v>
      </c>
      <c r="C180" s="189" t="s">
        <v>71</v>
      </c>
      <c r="D180" s="333">
        <f t="shared" si="50"/>
        <v>0</v>
      </c>
      <c r="E180" s="334">
        <f t="shared" si="50"/>
        <v>0</v>
      </c>
      <c r="F180" s="94">
        <f>SUM(F181,F182)</f>
        <v>500</v>
      </c>
      <c r="G180" s="94">
        <f>SUM(G181,G182)</f>
        <v>0</v>
      </c>
      <c r="H180" s="81"/>
      <c r="I180" s="81"/>
    </row>
    <row r="181" spans="1:9" ht="13.5" customHeight="1" x14ac:dyDescent="0.2">
      <c r="B181" s="222">
        <v>322</v>
      </c>
      <c r="C181" s="157" t="s">
        <v>86</v>
      </c>
      <c r="D181" s="208">
        <v>0</v>
      </c>
      <c r="E181" s="321">
        <v>0</v>
      </c>
      <c r="F181" s="91">
        <v>250</v>
      </c>
      <c r="G181" s="91">
        <v>0</v>
      </c>
      <c r="H181" s="26"/>
      <c r="I181" s="26"/>
    </row>
    <row r="182" spans="1:9" ht="13.5" customHeight="1" x14ac:dyDescent="0.2">
      <c r="B182" s="18">
        <v>323</v>
      </c>
      <c r="C182" s="39" t="s">
        <v>87</v>
      </c>
      <c r="D182" s="208">
        <v>0</v>
      </c>
      <c r="E182" s="321">
        <v>0</v>
      </c>
      <c r="F182" s="91">
        <v>250</v>
      </c>
      <c r="G182" s="91">
        <v>0</v>
      </c>
      <c r="H182" s="26"/>
      <c r="I182" s="26"/>
    </row>
    <row r="183" spans="1:9" ht="13.5" customHeight="1" x14ac:dyDescent="0.2">
      <c r="A183" s="468" t="s">
        <v>274</v>
      </c>
      <c r="B183" s="477"/>
      <c r="C183" s="478"/>
      <c r="D183" s="332">
        <f t="shared" ref="D183:G188" si="51">D184</f>
        <v>6800.69</v>
      </c>
      <c r="E183" s="88">
        <f t="shared" si="51"/>
        <v>30000</v>
      </c>
      <c r="F183" s="88">
        <f t="shared" si="51"/>
        <v>10000</v>
      </c>
      <c r="G183" s="88">
        <f t="shared" si="51"/>
        <v>4845.16</v>
      </c>
      <c r="H183" s="10">
        <v>0</v>
      </c>
      <c r="I183" s="10">
        <f>G183/F183*100</f>
        <v>48.451599999999999</v>
      </c>
    </row>
    <row r="184" spans="1:9" ht="13.5" customHeight="1" x14ac:dyDescent="0.2">
      <c r="A184" s="511" t="s">
        <v>93</v>
      </c>
      <c r="B184" s="512"/>
      <c r="C184" s="513"/>
      <c r="D184" s="224">
        <f>D188</f>
        <v>6800.69</v>
      </c>
      <c r="E184" s="89">
        <f>E185</f>
        <v>30000</v>
      </c>
      <c r="F184" s="89">
        <f>F188</f>
        <v>10000</v>
      </c>
      <c r="G184" s="89">
        <f>G188</f>
        <v>4845.16</v>
      </c>
      <c r="H184" s="140">
        <v>0</v>
      </c>
      <c r="I184" s="140">
        <v>0</v>
      </c>
    </row>
    <row r="185" spans="1:9" ht="13.5" customHeight="1" x14ac:dyDescent="0.2">
      <c r="A185" s="473" t="s">
        <v>265</v>
      </c>
      <c r="B185" s="474"/>
      <c r="C185" s="475"/>
      <c r="D185" s="174">
        <v>0</v>
      </c>
      <c r="E185" s="90">
        <f>E188</f>
        <v>30000</v>
      </c>
      <c r="F185" s="90">
        <v>950</v>
      </c>
      <c r="G185" s="90">
        <v>4845.16</v>
      </c>
      <c r="H185" s="14">
        <v>0</v>
      </c>
      <c r="I185" s="14">
        <v>0</v>
      </c>
    </row>
    <row r="186" spans="1:9" ht="13.5" customHeight="1" x14ac:dyDescent="0.2">
      <c r="A186" s="465" t="s">
        <v>271</v>
      </c>
      <c r="B186" s="466"/>
      <c r="C186" s="467"/>
      <c r="D186" s="174">
        <v>6800.69</v>
      </c>
      <c r="E186" s="90">
        <v>0</v>
      </c>
      <c r="F186" s="90">
        <v>0</v>
      </c>
      <c r="G186" s="90">
        <v>0</v>
      </c>
      <c r="H186" s="14"/>
      <c r="I186" s="14"/>
    </row>
    <row r="187" spans="1:9" ht="13.5" customHeight="1" x14ac:dyDescent="0.2">
      <c r="A187" s="455" t="s">
        <v>268</v>
      </c>
      <c r="B187" s="456"/>
      <c r="C187" s="457"/>
      <c r="D187" s="174">
        <v>0</v>
      </c>
      <c r="E187" s="90">
        <v>0</v>
      </c>
      <c r="F187" s="90">
        <v>9050</v>
      </c>
      <c r="G187" s="90">
        <v>0</v>
      </c>
      <c r="H187" s="14"/>
      <c r="I187" s="14"/>
    </row>
    <row r="188" spans="1:9" ht="13.5" customHeight="1" x14ac:dyDescent="0.2">
      <c r="B188" s="146">
        <v>3</v>
      </c>
      <c r="C188" s="147" t="s">
        <v>70</v>
      </c>
      <c r="D188" s="76">
        <f t="shared" si="51"/>
        <v>6800.69</v>
      </c>
      <c r="E188" s="86">
        <f t="shared" si="51"/>
        <v>30000</v>
      </c>
      <c r="F188" s="86">
        <f t="shared" si="51"/>
        <v>10000</v>
      </c>
      <c r="G188" s="86">
        <f t="shared" si="51"/>
        <v>4845.16</v>
      </c>
      <c r="H188" s="26">
        <v>0</v>
      </c>
      <c r="I188" s="26">
        <f>G188/F188*100</f>
        <v>48.451599999999999</v>
      </c>
    </row>
    <row r="189" spans="1:9" ht="13.5" customHeight="1" x14ac:dyDescent="0.2">
      <c r="B189" s="17">
        <v>32</v>
      </c>
      <c r="C189" s="35" t="s">
        <v>71</v>
      </c>
      <c r="D189" s="64">
        <f>SUM(D190:D191)</f>
        <v>6800.69</v>
      </c>
      <c r="E189" s="66">
        <f>SUM(E190,E191)</f>
        <v>30000</v>
      </c>
      <c r="F189" s="66">
        <f>SUM(F190,F191)</f>
        <v>10000</v>
      </c>
      <c r="G189" s="66">
        <f>SUM(G190,G191)</f>
        <v>4845.16</v>
      </c>
      <c r="H189" s="26">
        <v>0</v>
      </c>
      <c r="I189" s="26">
        <f>G189/F189*100</f>
        <v>48.451599999999999</v>
      </c>
    </row>
    <row r="190" spans="1:9" ht="13.5" customHeight="1" x14ac:dyDescent="0.2">
      <c r="B190" s="18">
        <v>323</v>
      </c>
      <c r="C190" s="39" t="s">
        <v>87</v>
      </c>
      <c r="D190" s="22">
        <v>6800.69</v>
      </c>
      <c r="E190" s="91">
        <v>28000</v>
      </c>
      <c r="F190" s="91">
        <v>10000</v>
      </c>
      <c r="G190" s="91">
        <v>4845.16</v>
      </c>
      <c r="H190" s="26">
        <v>0</v>
      </c>
      <c r="I190" s="26">
        <v>0</v>
      </c>
    </row>
    <row r="191" spans="1:9" ht="13.5" customHeight="1" x14ac:dyDescent="0.2">
      <c r="B191" s="222">
        <v>322</v>
      </c>
      <c r="C191" s="157" t="s">
        <v>86</v>
      </c>
      <c r="D191" s="22">
        <v>0</v>
      </c>
      <c r="E191" s="91">
        <v>2000</v>
      </c>
      <c r="F191" s="91">
        <v>0</v>
      </c>
      <c r="G191" s="91">
        <v>0</v>
      </c>
      <c r="H191" s="26">
        <v>0</v>
      </c>
      <c r="I191" s="26">
        <v>0</v>
      </c>
    </row>
    <row r="192" spans="1:9" ht="13.5" customHeight="1" x14ac:dyDescent="0.2">
      <c r="A192" s="468" t="s">
        <v>275</v>
      </c>
      <c r="B192" s="469"/>
      <c r="C192" s="470"/>
      <c r="D192" s="153">
        <f t="shared" ref="D192:G192" si="52">D193</f>
        <v>8946.48</v>
      </c>
      <c r="E192" s="88">
        <f t="shared" si="52"/>
        <v>12000</v>
      </c>
      <c r="F192" s="88">
        <f t="shared" si="52"/>
        <v>12000</v>
      </c>
      <c r="G192" s="88">
        <f t="shared" si="52"/>
        <v>11522.55</v>
      </c>
      <c r="H192" s="10">
        <f>F192/D192*100</f>
        <v>134.1309654746895</v>
      </c>
      <c r="I192" s="10">
        <f>G192/F192*100</f>
        <v>96.021249999999995</v>
      </c>
    </row>
    <row r="193" spans="1:9" ht="13.5" customHeight="1" x14ac:dyDescent="0.2">
      <c r="A193" s="501" t="s">
        <v>104</v>
      </c>
      <c r="B193" s="502"/>
      <c r="C193" s="503"/>
      <c r="D193" s="148">
        <f t="shared" ref="D193:G193" si="53">D198</f>
        <v>8946.48</v>
      </c>
      <c r="E193" s="89">
        <f t="shared" si="53"/>
        <v>12000</v>
      </c>
      <c r="F193" s="89">
        <f t="shared" si="53"/>
        <v>12000</v>
      </c>
      <c r="G193" s="89">
        <f t="shared" si="53"/>
        <v>11522.55</v>
      </c>
      <c r="H193" s="12">
        <v>0</v>
      </c>
      <c r="I193" s="12">
        <v>0</v>
      </c>
    </row>
    <row r="194" spans="1:9" ht="13.5" customHeight="1" x14ac:dyDescent="0.2">
      <c r="A194" s="599" t="s">
        <v>276</v>
      </c>
      <c r="B194" s="600"/>
      <c r="C194" s="601"/>
      <c r="D194" s="158">
        <v>0</v>
      </c>
      <c r="E194" s="90">
        <v>0</v>
      </c>
      <c r="F194" s="90">
        <v>0</v>
      </c>
      <c r="G194" s="90">
        <v>0</v>
      </c>
      <c r="H194" s="14">
        <v>0</v>
      </c>
      <c r="I194" s="14">
        <v>0</v>
      </c>
    </row>
    <row r="195" spans="1:9" ht="13.5" customHeight="1" x14ac:dyDescent="0.2">
      <c r="A195" s="455" t="s">
        <v>313</v>
      </c>
      <c r="B195" s="456"/>
      <c r="C195" s="457"/>
      <c r="D195" s="158">
        <v>0</v>
      </c>
      <c r="E195" s="90">
        <v>0</v>
      </c>
      <c r="F195" s="90">
        <v>0</v>
      </c>
      <c r="G195" s="90">
        <v>2368.92</v>
      </c>
      <c r="H195" s="14"/>
      <c r="I195" s="14"/>
    </row>
    <row r="196" spans="1:9" ht="13.5" customHeight="1" x14ac:dyDescent="0.2">
      <c r="A196" s="473" t="s">
        <v>265</v>
      </c>
      <c r="B196" s="474"/>
      <c r="C196" s="475"/>
      <c r="D196" s="158">
        <v>6518.98</v>
      </c>
      <c r="E196" s="90">
        <v>12000</v>
      </c>
      <c r="F196" s="90">
        <v>12000</v>
      </c>
      <c r="G196" s="90">
        <v>9153.6299999999992</v>
      </c>
      <c r="H196" s="14">
        <v>0</v>
      </c>
      <c r="I196" s="14">
        <v>0</v>
      </c>
    </row>
    <row r="197" spans="1:9" ht="13.5" customHeight="1" x14ac:dyDescent="0.2">
      <c r="A197" s="465" t="s">
        <v>271</v>
      </c>
      <c r="B197" s="466"/>
      <c r="C197" s="467"/>
      <c r="D197" s="158">
        <v>2427.5</v>
      </c>
      <c r="E197" s="90">
        <v>0</v>
      </c>
      <c r="F197" s="90">
        <v>0</v>
      </c>
      <c r="G197" s="90">
        <v>0</v>
      </c>
      <c r="H197" s="14">
        <v>0</v>
      </c>
      <c r="I197" s="14">
        <v>0</v>
      </c>
    </row>
    <row r="198" spans="1:9" ht="13.5" customHeight="1" x14ac:dyDescent="0.2">
      <c r="B198" s="146">
        <v>3</v>
      </c>
      <c r="C198" s="147" t="s">
        <v>70</v>
      </c>
      <c r="D198" s="15">
        <f t="shared" ref="D198:G198" si="54">D199</f>
        <v>8946.48</v>
      </c>
      <c r="E198" s="94">
        <f t="shared" si="54"/>
        <v>12000</v>
      </c>
      <c r="F198" s="94">
        <f t="shared" si="54"/>
        <v>12000</v>
      </c>
      <c r="G198" s="94">
        <f t="shared" si="54"/>
        <v>11522.55</v>
      </c>
      <c r="H198" s="26">
        <f>F198/D198*100</f>
        <v>134.1309654746895</v>
      </c>
      <c r="I198" s="26">
        <f>G198/F198*100</f>
        <v>96.021249999999995</v>
      </c>
    </row>
    <row r="199" spans="1:9" ht="13.5" customHeight="1" x14ac:dyDescent="0.2">
      <c r="B199" s="17">
        <v>32</v>
      </c>
      <c r="C199" s="35" t="s">
        <v>71</v>
      </c>
      <c r="D199" s="15">
        <f t="shared" ref="D199:G199" si="55">SUM(D200,D201)</f>
        <v>8946.48</v>
      </c>
      <c r="E199" s="94">
        <f t="shared" si="55"/>
        <v>12000</v>
      </c>
      <c r="F199" s="94">
        <f t="shared" si="55"/>
        <v>12000</v>
      </c>
      <c r="G199" s="94">
        <f t="shared" si="55"/>
        <v>11522.55</v>
      </c>
      <c r="H199" s="26">
        <f>F199/D199*100</f>
        <v>134.1309654746895</v>
      </c>
      <c r="I199" s="26">
        <f>G199/F199*100</f>
        <v>96.021249999999995</v>
      </c>
    </row>
    <row r="200" spans="1:9" ht="13.5" customHeight="1" x14ac:dyDescent="0.2">
      <c r="B200" s="18">
        <v>322</v>
      </c>
      <c r="C200" s="39" t="s">
        <v>86</v>
      </c>
      <c r="D200" s="22">
        <v>6518.98</v>
      </c>
      <c r="E200" s="91">
        <v>11000</v>
      </c>
      <c r="F200" s="91">
        <v>8000</v>
      </c>
      <c r="G200" s="91">
        <v>7911.17</v>
      </c>
      <c r="H200" s="26">
        <f>F200/D200*100</f>
        <v>122.71858480928</v>
      </c>
      <c r="I200" s="26">
        <f>G200/F200*100</f>
        <v>98.889625000000009</v>
      </c>
    </row>
    <row r="201" spans="1:9" ht="13.5" customHeight="1" x14ac:dyDescent="0.2">
      <c r="B201" s="21">
        <v>323</v>
      </c>
      <c r="C201" s="157" t="s">
        <v>87</v>
      </c>
      <c r="D201" s="22">
        <v>2427.5</v>
      </c>
      <c r="E201" s="91">
        <v>1000</v>
      </c>
      <c r="F201" s="91">
        <v>4000</v>
      </c>
      <c r="G201" s="91">
        <v>3611.38</v>
      </c>
      <c r="H201" s="26">
        <f>F201/D201*100</f>
        <v>164.778578784758</v>
      </c>
      <c r="I201" s="26">
        <f>G201/F201*100</f>
        <v>90.284499999999994</v>
      </c>
    </row>
    <row r="202" spans="1:9" ht="13.5" customHeight="1" x14ac:dyDescent="0.2">
      <c r="A202" s="468" t="s">
        <v>277</v>
      </c>
      <c r="B202" s="477"/>
      <c r="C202" s="478"/>
      <c r="D202" s="219">
        <f t="shared" ref="D202:G202" si="56">D205</f>
        <v>2017.02</v>
      </c>
      <c r="E202" s="128">
        <f t="shared" si="56"/>
        <v>40000</v>
      </c>
      <c r="F202" s="128">
        <f t="shared" si="56"/>
        <v>3600</v>
      </c>
      <c r="G202" s="128">
        <f t="shared" si="56"/>
        <v>3320.6000000000004</v>
      </c>
      <c r="H202" s="129"/>
      <c r="I202" s="129"/>
    </row>
    <row r="203" spans="1:9" ht="13.5" customHeight="1" x14ac:dyDescent="0.2">
      <c r="A203" s="501" t="s">
        <v>104</v>
      </c>
      <c r="B203" s="502"/>
      <c r="C203" s="503"/>
      <c r="D203" s="220">
        <f t="shared" ref="D203:G205" si="57">D204</f>
        <v>2017.02</v>
      </c>
      <c r="E203" s="130">
        <f>E206</f>
        <v>40000</v>
      </c>
      <c r="F203" s="130">
        <f>F206</f>
        <v>3600</v>
      </c>
      <c r="G203" s="130">
        <f>G206</f>
        <v>3320.6000000000004</v>
      </c>
      <c r="H203" s="131"/>
      <c r="I203" s="131"/>
    </row>
    <row r="204" spans="1:9" ht="13.5" customHeight="1" x14ac:dyDescent="0.2">
      <c r="A204" s="473" t="s">
        <v>265</v>
      </c>
      <c r="B204" s="474"/>
      <c r="C204" s="475"/>
      <c r="D204" s="221">
        <f t="shared" si="57"/>
        <v>2017.02</v>
      </c>
      <c r="E204" s="132">
        <f t="shared" si="57"/>
        <v>40000</v>
      </c>
      <c r="F204" s="132">
        <f t="shared" si="57"/>
        <v>3600</v>
      </c>
      <c r="G204" s="132">
        <f t="shared" si="57"/>
        <v>3320.6000000000004</v>
      </c>
      <c r="H204" s="133"/>
      <c r="I204" s="133"/>
    </row>
    <row r="205" spans="1:9" ht="13.5" customHeight="1" x14ac:dyDescent="0.2">
      <c r="B205" s="146">
        <v>3</v>
      </c>
      <c r="C205" s="147" t="s">
        <v>70</v>
      </c>
      <c r="D205" s="57">
        <f t="shared" si="57"/>
        <v>2017.02</v>
      </c>
      <c r="E205" s="57">
        <f t="shared" si="57"/>
        <v>40000</v>
      </c>
      <c r="F205" s="57">
        <f t="shared" si="57"/>
        <v>3600</v>
      </c>
      <c r="G205" s="57">
        <f t="shared" si="57"/>
        <v>3320.6000000000004</v>
      </c>
      <c r="H205" s="55">
        <v>0</v>
      </c>
      <c r="I205" s="55">
        <f>G205/F205*100</f>
        <v>92.238888888888908</v>
      </c>
    </row>
    <row r="206" spans="1:9" ht="13.5" customHeight="1" x14ac:dyDescent="0.2">
      <c r="B206" s="17">
        <v>32</v>
      </c>
      <c r="C206" s="35" t="s">
        <v>71</v>
      </c>
      <c r="D206" s="134">
        <f t="shared" ref="D206:G206" si="58">SUM(D207,D208)</f>
        <v>2017.02</v>
      </c>
      <c r="E206" s="134">
        <f t="shared" si="58"/>
        <v>40000</v>
      </c>
      <c r="F206" s="134">
        <f t="shared" si="58"/>
        <v>3600</v>
      </c>
      <c r="G206" s="134">
        <f t="shared" si="58"/>
        <v>3320.6000000000004</v>
      </c>
      <c r="H206" s="55">
        <v>0</v>
      </c>
      <c r="I206" s="55">
        <f>G206/F206*100</f>
        <v>92.238888888888908</v>
      </c>
    </row>
    <row r="207" spans="1:9" ht="13.5" customHeight="1" x14ac:dyDescent="0.2">
      <c r="B207" s="18">
        <v>323</v>
      </c>
      <c r="C207" s="39" t="s">
        <v>87</v>
      </c>
      <c r="D207" s="22">
        <v>1857.06</v>
      </c>
      <c r="E207" s="96">
        <v>35500</v>
      </c>
      <c r="F207" s="96">
        <v>3450</v>
      </c>
      <c r="G207" s="96">
        <v>3176.3</v>
      </c>
      <c r="H207" s="26">
        <v>0</v>
      </c>
      <c r="I207" s="26">
        <f>G207/F207*100</f>
        <v>92.066666666666677</v>
      </c>
    </row>
    <row r="208" spans="1:9" ht="13.5" customHeight="1" x14ac:dyDescent="0.2">
      <c r="B208" s="222">
        <v>322</v>
      </c>
      <c r="C208" s="157" t="s">
        <v>86</v>
      </c>
      <c r="D208" s="22">
        <v>159.96</v>
      </c>
      <c r="E208" s="96">
        <v>4500</v>
      </c>
      <c r="F208" s="96">
        <v>150</v>
      </c>
      <c r="G208" s="96">
        <v>144.30000000000001</v>
      </c>
      <c r="H208" s="26">
        <v>0</v>
      </c>
      <c r="I208" s="26">
        <f>G208/F208*100</f>
        <v>96.2</v>
      </c>
    </row>
    <row r="209" spans="1:9" ht="13.5" customHeight="1" x14ac:dyDescent="0.2">
      <c r="A209" s="602" t="s">
        <v>278</v>
      </c>
      <c r="B209" s="603"/>
      <c r="C209" s="604"/>
      <c r="D209" s="160">
        <f t="shared" ref="D209:G210" si="59">D210</f>
        <v>7866.75</v>
      </c>
      <c r="E209" s="88">
        <f t="shared" si="59"/>
        <v>13000</v>
      </c>
      <c r="F209" s="88">
        <f t="shared" si="59"/>
        <v>6175</v>
      </c>
      <c r="G209" s="88">
        <f t="shared" si="59"/>
        <v>6175</v>
      </c>
      <c r="H209" s="109">
        <f>F209/D209*100</f>
        <v>78.494931197762739</v>
      </c>
      <c r="I209" s="10">
        <f>G209/F209*100</f>
        <v>100</v>
      </c>
    </row>
    <row r="210" spans="1:9" ht="13.5" customHeight="1" x14ac:dyDescent="0.2">
      <c r="A210" s="605" t="s">
        <v>222</v>
      </c>
      <c r="B210" s="606"/>
      <c r="C210" s="607"/>
      <c r="D210" s="148">
        <f t="shared" si="59"/>
        <v>7866.75</v>
      </c>
      <c r="E210" s="89">
        <f>E212</f>
        <v>13000</v>
      </c>
      <c r="F210" s="89">
        <f>F212</f>
        <v>6175</v>
      </c>
      <c r="G210" s="89">
        <f>G212</f>
        <v>6175</v>
      </c>
      <c r="H210" s="12">
        <v>0</v>
      </c>
      <c r="I210" s="12">
        <v>0</v>
      </c>
    </row>
    <row r="211" spans="1:9" ht="13.5" customHeight="1" x14ac:dyDescent="0.2">
      <c r="A211" s="473" t="s">
        <v>265</v>
      </c>
      <c r="B211" s="474"/>
      <c r="C211" s="475"/>
      <c r="D211" s="145">
        <f t="shared" ref="D211:G212" si="60">D212</f>
        <v>7866.75</v>
      </c>
      <c r="E211" s="90">
        <f t="shared" si="60"/>
        <v>13000</v>
      </c>
      <c r="F211" s="90">
        <f t="shared" si="60"/>
        <v>6175</v>
      </c>
      <c r="G211" s="90">
        <f t="shared" si="60"/>
        <v>6175</v>
      </c>
      <c r="H211" s="14">
        <v>0</v>
      </c>
      <c r="I211" s="14">
        <v>0</v>
      </c>
    </row>
    <row r="212" spans="1:9" ht="13.5" customHeight="1" x14ac:dyDescent="0.2">
      <c r="B212" s="146">
        <v>3</v>
      </c>
      <c r="C212" s="147" t="s">
        <v>70</v>
      </c>
      <c r="D212" s="15">
        <f t="shared" si="60"/>
        <v>7866.75</v>
      </c>
      <c r="E212" s="94">
        <f t="shared" si="60"/>
        <v>13000</v>
      </c>
      <c r="F212" s="94">
        <f t="shared" si="60"/>
        <v>6175</v>
      </c>
      <c r="G212" s="94">
        <f t="shared" si="60"/>
        <v>6175</v>
      </c>
      <c r="H212" s="26">
        <v>0</v>
      </c>
      <c r="I212" s="26">
        <v>0</v>
      </c>
    </row>
    <row r="213" spans="1:9" ht="13.5" customHeight="1" x14ac:dyDescent="0.2">
      <c r="B213" s="17">
        <v>32</v>
      </c>
      <c r="C213" s="35" t="s">
        <v>71</v>
      </c>
      <c r="D213" s="64">
        <f t="shared" ref="D213:G213" si="61">SUM(D214,D215)</f>
        <v>7866.75</v>
      </c>
      <c r="E213" s="134">
        <f t="shared" si="61"/>
        <v>13000</v>
      </c>
      <c r="F213" s="134">
        <f t="shared" si="61"/>
        <v>6175</v>
      </c>
      <c r="G213" s="134">
        <f t="shared" si="61"/>
        <v>6175</v>
      </c>
      <c r="H213" s="26">
        <v>0</v>
      </c>
      <c r="I213" s="26">
        <v>0</v>
      </c>
    </row>
    <row r="214" spans="1:9" ht="13.5" customHeight="1" x14ac:dyDescent="0.2">
      <c r="B214" s="18">
        <v>322</v>
      </c>
      <c r="C214" s="43" t="s">
        <v>197</v>
      </c>
      <c r="D214" s="22">
        <v>0</v>
      </c>
      <c r="E214" s="91">
        <v>0</v>
      </c>
      <c r="F214" s="91">
        <v>0</v>
      </c>
      <c r="G214" s="91">
        <v>0</v>
      </c>
      <c r="H214" s="26">
        <v>0</v>
      </c>
      <c r="I214" s="26">
        <v>0</v>
      </c>
    </row>
    <row r="215" spans="1:9" ht="13.5" customHeight="1" x14ac:dyDescent="0.2">
      <c r="B215" s="21">
        <v>323</v>
      </c>
      <c r="C215" s="155" t="s">
        <v>223</v>
      </c>
      <c r="D215" s="22">
        <v>7866.75</v>
      </c>
      <c r="E215" s="91">
        <v>13000</v>
      </c>
      <c r="F215" s="91">
        <v>6175</v>
      </c>
      <c r="G215" s="91">
        <v>6175</v>
      </c>
      <c r="H215" s="26">
        <v>0</v>
      </c>
      <c r="I215" s="26">
        <v>0</v>
      </c>
    </row>
    <row r="216" spans="1:9" ht="25.5" customHeight="1" x14ac:dyDescent="0.2">
      <c r="A216" s="539" t="s">
        <v>279</v>
      </c>
      <c r="B216" s="459"/>
      <c r="C216" s="460"/>
      <c r="D216" s="335">
        <f t="shared" ref="D216:G219" si="62">D217</f>
        <v>3362.87</v>
      </c>
      <c r="E216" s="88">
        <f t="shared" si="62"/>
        <v>3000</v>
      </c>
      <c r="F216" s="88">
        <f t="shared" si="62"/>
        <v>4500</v>
      </c>
      <c r="G216" s="88">
        <f t="shared" si="62"/>
        <v>4760.57</v>
      </c>
      <c r="H216" s="109">
        <v>0</v>
      </c>
      <c r="I216" s="109">
        <f>G216/F216*100</f>
        <v>105.79044444444443</v>
      </c>
    </row>
    <row r="217" spans="1:9" ht="13.5" customHeight="1" x14ac:dyDescent="0.2">
      <c r="A217" s="605" t="s">
        <v>222</v>
      </c>
      <c r="B217" s="606"/>
      <c r="C217" s="607"/>
      <c r="D217" s="152">
        <f t="shared" si="62"/>
        <v>3362.87</v>
      </c>
      <c r="E217" s="89">
        <f>E219</f>
        <v>3000</v>
      </c>
      <c r="F217" s="89">
        <f>F219</f>
        <v>4500</v>
      </c>
      <c r="G217" s="89">
        <f>G219</f>
        <v>4760.57</v>
      </c>
      <c r="H217" s="12">
        <v>0</v>
      </c>
      <c r="I217" s="12">
        <v>0</v>
      </c>
    </row>
    <row r="218" spans="1:9" ht="13.5" customHeight="1" x14ac:dyDescent="0.2">
      <c r="A218" s="473" t="s">
        <v>265</v>
      </c>
      <c r="B218" s="474"/>
      <c r="C218" s="475"/>
      <c r="D218" s="174">
        <f t="shared" si="62"/>
        <v>3362.87</v>
      </c>
      <c r="E218" s="90">
        <f t="shared" si="62"/>
        <v>3000</v>
      </c>
      <c r="F218" s="90">
        <f t="shared" si="62"/>
        <v>4500</v>
      </c>
      <c r="G218" s="90">
        <f t="shared" si="62"/>
        <v>4760.57</v>
      </c>
      <c r="H218" s="14">
        <v>0</v>
      </c>
      <c r="I218" s="14">
        <v>0</v>
      </c>
    </row>
    <row r="219" spans="1:9" ht="13.5" customHeight="1" x14ac:dyDescent="0.2">
      <c r="B219" s="146">
        <v>3</v>
      </c>
      <c r="C219" s="147" t="s">
        <v>70</v>
      </c>
      <c r="D219" s="76">
        <f t="shared" si="62"/>
        <v>3362.87</v>
      </c>
      <c r="E219" s="86">
        <f t="shared" si="62"/>
        <v>3000</v>
      </c>
      <c r="F219" s="86">
        <f t="shared" si="62"/>
        <v>4500</v>
      </c>
      <c r="G219" s="86">
        <f t="shared" si="62"/>
        <v>4760.57</v>
      </c>
      <c r="H219" s="26">
        <v>0</v>
      </c>
      <c r="I219" s="26">
        <f>G219/F219*100</f>
        <v>105.79044444444443</v>
      </c>
    </row>
    <row r="220" spans="1:9" ht="15.75" customHeight="1" x14ac:dyDescent="0.2">
      <c r="B220" s="17">
        <v>32</v>
      </c>
      <c r="C220" s="35" t="s">
        <v>71</v>
      </c>
      <c r="D220" s="64">
        <f t="shared" ref="D220:G220" si="63">D221</f>
        <v>3362.87</v>
      </c>
      <c r="E220" s="66">
        <f t="shared" si="63"/>
        <v>3000</v>
      </c>
      <c r="F220" s="66">
        <f t="shared" si="63"/>
        <v>4500</v>
      </c>
      <c r="G220" s="66">
        <f t="shared" si="63"/>
        <v>4760.57</v>
      </c>
      <c r="H220" s="26">
        <v>0</v>
      </c>
      <c r="I220" s="26">
        <f>G220/F220*100</f>
        <v>105.79044444444443</v>
      </c>
    </row>
    <row r="221" spans="1:9" ht="15" customHeight="1" x14ac:dyDescent="0.2">
      <c r="B221" s="21">
        <v>323</v>
      </c>
      <c r="C221" s="157" t="s">
        <v>87</v>
      </c>
      <c r="D221" s="22">
        <v>3362.87</v>
      </c>
      <c r="E221" s="91">
        <v>3000</v>
      </c>
      <c r="F221" s="91">
        <v>4500</v>
      </c>
      <c r="G221" s="91">
        <v>4760.57</v>
      </c>
      <c r="H221" s="26">
        <v>0</v>
      </c>
      <c r="I221" s="26">
        <f>G221/F221*100</f>
        <v>105.79044444444443</v>
      </c>
    </row>
    <row r="222" spans="1:9" ht="13.5" customHeight="1" x14ac:dyDescent="0.2">
      <c r="A222" s="539" t="s">
        <v>280</v>
      </c>
      <c r="B222" s="459"/>
      <c r="C222" s="460"/>
      <c r="D222" s="223">
        <f t="shared" ref="D222:G227" si="64">D223</f>
        <v>1095</v>
      </c>
      <c r="E222" s="88">
        <f t="shared" si="64"/>
        <v>4000</v>
      </c>
      <c r="F222" s="88">
        <f t="shared" si="64"/>
        <v>1400</v>
      </c>
      <c r="G222" s="88">
        <f t="shared" si="64"/>
        <v>1360</v>
      </c>
      <c r="H222" s="10">
        <v>0</v>
      </c>
      <c r="I222" s="10">
        <f>G222/F222*100</f>
        <v>97.142857142857139</v>
      </c>
    </row>
    <row r="223" spans="1:9" ht="13.5" customHeight="1" x14ac:dyDescent="0.2">
      <c r="A223" s="605" t="s">
        <v>224</v>
      </c>
      <c r="B223" s="606"/>
      <c r="C223" s="607"/>
      <c r="D223" s="152">
        <f>D227</f>
        <v>1095</v>
      </c>
      <c r="E223" s="89">
        <f>E227</f>
        <v>4000</v>
      </c>
      <c r="F223" s="89">
        <f>F227</f>
        <v>1400</v>
      </c>
      <c r="G223" s="89">
        <f>G227</f>
        <v>1360</v>
      </c>
      <c r="H223" s="12">
        <v>0</v>
      </c>
      <c r="I223" s="12">
        <v>0</v>
      </c>
    </row>
    <row r="224" spans="1:9" ht="13.5" customHeight="1" x14ac:dyDescent="0.2">
      <c r="A224" s="473" t="s">
        <v>265</v>
      </c>
      <c r="B224" s="474"/>
      <c r="C224" s="475"/>
      <c r="D224" s="174">
        <v>0</v>
      </c>
      <c r="E224" s="90">
        <v>3800</v>
      </c>
      <c r="F224" s="90">
        <v>1200</v>
      </c>
      <c r="G224" s="90">
        <v>1359.33</v>
      </c>
      <c r="H224" s="14">
        <v>0</v>
      </c>
      <c r="I224" s="14">
        <v>0</v>
      </c>
    </row>
    <row r="225" spans="1:11" ht="13.5" customHeight="1" x14ac:dyDescent="0.2">
      <c r="A225" s="465" t="s">
        <v>271</v>
      </c>
      <c r="B225" s="466"/>
      <c r="C225" s="467"/>
      <c r="D225" s="174">
        <v>1095</v>
      </c>
      <c r="E225" s="90">
        <v>0</v>
      </c>
      <c r="F225" s="90">
        <v>0</v>
      </c>
      <c r="G225" s="90">
        <v>0</v>
      </c>
      <c r="H225" s="14"/>
      <c r="I225" s="14"/>
    </row>
    <row r="226" spans="1:11" ht="13.5" customHeight="1" x14ac:dyDescent="0.2">
      <c r="A226" s="465" t="s">
        <v>281</v>
      </c>
      <c r="B226" s="466"/>
      <c r="C226" s="467"/>
      <c r="D226" s="174">
        <v>0</v>
      </c>
      <c r="E226" s="90">
        <v>200</v>
      </c>
      <c r="F226" s="90">
        <v>200</v>
      </c>
      <c r="G226" s="90">
        <v>0.67</v>
      </c>
      <c r="H226" s="14"/>
      <c r="I226" s="14"/>
    </row>
    <row r="227" spans="1:11" ht="13.5" customHeight="1" x14ac:dyDescent="0.2">
      <c r="B227" s="146">
        <v>3</v>
      </c>
      <c r="C227" s="147" t="s">
        <v>70</v>
      </c>
      <c r="D227" s="76">
        <f t="shared" si="64"/>
        <v>1095</v>
      </c>
      <c r="E227" s="86">
        <f t="shared" si="64"/>
        <v>4000</v>
      </c>
      <c r="F227" s="86">
        <f t="shared" si="64"/>
        <v>1400</v>
      </c>
      <c r="G227" s="86">
        <f t="shared" si="64"/>
        <v>1360</v>
      </c>
      <c r="H227" s="26">
        <v>0</v>
      </c>
      <c r="I227" s="26">
        <f>G227/F227*100</f>
        <v>97.142857142857139</v>
      </c>
    </row>
    <row r="228" spans="1:11" ht="13.5" customHeight="1" x14ac:dyDescent="0.2">
      <c r="B228" s="17">
        <v>32</v>
      </c>
      <c r="C228" s="35" t="s">
        <v>71</v>
      </c>
      <c r="D228" s="64">
        <f t="shared" ref="D228:G228" si="65">D229</f>
        <v>1095</v>
      </c>
      <c r="E228" s="66">
        <f t="shared" si="65"/>
        <v>4000</v>
      </c>
      <c r="F228" s="66">
        <f t="shared" si="65"/>
        <v>1400</v>
      </c>
      <c r="G228" s="66">
        <f t="shared" si="65"/>
        <v>1360</v>
      </c>
      <c r="H228" s="26">
        <v>0</v>
      </c>
      <c r="I228" s="26">
        <f>G228/F228*100</f>
        <v>97.142857142857139</v>
      </c>
    </row>
    <row r="229" spans="1:11" ht="13.5" customHeight="1" x14ac:dyDescent="0.2">
      <c r="B229" s="21">
        <v>323</v>
      </c>
      <c r="C229" s="157" t="s">
        <v>87</v>
      </c>
      <c r="D229" s="22">
        <v>1095</v>
      </c>
      <c r="E229" s="91">
        <v>4000</v>
      </c>
      <c r="F229" s="91">
        <v>1400</v>
      </c>
      <c r="G229" s="91">
        <v>1360</v>
      </c>
      <c r="H229" s="26">
        <v>0</v>
      </c>
      <c r="I229" s="26">
        <f>G229/F229*100</f>
        <v>97.142857142857139</v>
      </c>
      <c r="K229" s="27"/>
    </row>
    <row r="230" spans="1:11" ht="13.5" customHeight="1" x14ac:dyDescent="0.2">
      <c r="A230" s="526" t="s">
        <v>217</v>
      </c>
      <c r="B230" s="527"/>
      <c r="C230" s="528"/>
      <c r="D230" s="150">
        <f>SUM(D231,D250,D261,D268)</f>
        <v>31943.64</v>
      </c>
      <c r="E230" s="87">
        <f>SUM(E231,E250,E268,E261)</f>
        <v>641750</v>
      </c>
      <c r="F230" s="87">
        <f>SUM(F231,F250,F268,F261)</f>
        <v>653900</v>
      </c>
      <c r="G230" s="87">
        <f>SUM(G231,G250,G268,G261)</f>
        <v>88217.83</v>
      </c>
      <c r="H230" s="67">
        <f>F230/D230*100</f>
        <v>2047.0428542270074</v>
      </c>
      <c r="I230" s="67">
        <f>G230/F230*100</f>
        <v>13.491027680073406</v>
      </c>
    </row>
    <row r="231" spans="1:11" ht="13.5" customHeight="1" x14ac:dyDescent="0.2">
      <c r="A231" s="510" t="s">
        <v>225</v>
      </c>
      <c r="B231" s="579"/>
      <c r="C231" s="580"/>
      <c r="D231" s="160">
        <f t="shared" ref="D231:G231" si="66">D232</f>
        <v>21192.06</v>
      </c>
      <c r="E231" s="88">
        <f t="shared" si="66"/>
        <v>90000</v>
      </c>
      <c r="F231" s="88">
        <f t="shared" si="66"/>
        <v>87900</v>
      </c>
      <c r="G231" s="88">
        <f t="shared" si="66"/>
        <v>87267.83</v>
      </c>
      <c r="H231" s="109">
        <f>F231/D231*100</f>
        <v>414.77798760479158</v>
      </c>
      <c r="I231" s="109">
        <f>G231/F231*100</f>
        <v>99.280807736063707</v>
      </c>
    </row>
    <row r="232" spans="1:11" ht="13.5" customHeight="1" x14ac:dyDescent="0.2">
      <c r="A232" s="452" t="s">
        <v>104</v>
      </c>
      <c r="B232" s="453"/>
      <c r="C232" s="454"/>
      <c r="D232" s="225">
        <f>SUM(D240,D243)</f>
        <v>21192.06</v>
      </c>
      <c r="E232" s="225">
        <f>SUM(E240,E243)</f>
        <v>90000</v>
      </c>
      <c r="F232" s="225">
        <f>SUM(F240,F243)</f>
        <v>87900</v>
      </c>
      <c r="G232" s="225">
        <f>SUM(G240,G243)</f>
        <v>87267.83</v>
      </c>
      <c r="H232" s="12">
        <v>0</v>
      </c>
      <c r="I232" s="12">
        <v>0</v>
      </c>
    </row>
    <row r="233" spans="1:11" ht="13.5" customHeight="1" x14ac:dyDescent="0.2">
      <c r="A233" s="455" t="s">
        <v>282</v>
      </c>
      <c r="B233" s="456"/>
      <c r="C233" s="457"/>
      <c r="D233" s="158">
        <v>0</v>
      </c>
      <c r="E233" s="90">
        <v>18000</v>
      </c>
      <c r="F233" s="90">
        <v>40700</v>
      </c>
      <c r="G233" s="90">
        <v>40700</v>
      </c>
      <c r="H233" s="14">
        <v>0</v>
      </c>
      <c r="I233" s="14">
        <v>0</v>
      </c>
    </row>
    <row r="234" spans="1:11" ht="13.5" customHeight="1" x14ac:dyDescent="0.2">
      <c r="A234" s="455" t="s">
        <v>268</v>
      </c>
      <c r="B234" s="456"/>
      <c r="C234" s="457"/>
      <c r="D234" s="158">
        <v>0</v>
      </c>
      <c r="E234" s="90">
        <v>0</v>
      </c>
      <c r="F234" s="90">
        <v>0</v>
      </c>
      <c r="G234" s="90">
        <v>0</v>
      </c>
      <c r="H234" s="14">
        <v>0</v>
      </c>
      <c r="I234" s="14">
        <v>0</v>
      </c>
    </row>
    <row r="235" spans="1:11" ht="13.5" customHeight="1" x14ac:dyDescent="0.2">
      <c r="A235" s="456" t="s">
        <v>283</v>
      </c>
      <c r="B235" s="456"/>
      <c r="C235" s="493"/>
      <c r="D235" s="170">
        <v>0</v>
      </c>
      <c r="E235" s="90">
        <v>0</v>
      </c>
      <c r="F235" s="90">
        <v>0</v>
      </c>
      <c r="G235" s="90">
        <v>0</v>
      </c>
      <c r="H235" s="14">
        <v>0</v>
      </c>
      <c r="I235" s="14">
        <v>0</v>
      </c>
    </row>
    <row r="236" spans="1:11" ht="14.25" customHeight="1" x14ac:dyDescent="0.2">
      <c r="A236" s="473" t="s">
        <v>265</v>
      </c>
      <c r="B236" s="474"/>
      <c r="C236" s="475"/>
      <c r="D236" s="170">
        <v>0</v>
      </c>
      <c r="E236" s="90">
        <v>36000</v>
      </c>
      <c r="F236" s="90">
        <v>12330</v>
      </c>
      <c r="G236" s="90">
        <v>0</v>
      </c>
      <c r="H236" s="14">
        <v>0</v>
      </c>
      <c r="I236" s="14">
        <v>0</v>
      </c>
    </row>
    <row r="237" spans="1:11" ht="14.25" customHeight="1" x14ac:dyDescent="0.2">
      <c r="A237" s="520" t="s">
        <v>267</v>
      </c>
      <c r="B237" s="521"/>
      <c r="C237" s="522"/>
      <c r="D237" s="170">
        <v>0</v>
      </c>
      <c r="E237" s="90">
        <v>36000</v>
      </c>
      <c r="F237" s="90">
        <v>0</v>
      </c>
      <c r="G237" s="90">
        <v>0</v>
      </c>
      <c r="H237" s="14"/>
      <c r="I237" s="14"/>
    </row>
    <row r="238" spans="1:11" ht="14.25" customHeight="1" x14ac:dyDescent="0.2">
      <c r="A238" s="465" t="s">
        <v>230</v>
      </c>
      <c r="B238" s="466"/>
      <c r="C238" s="467"/>
      <c r="D238" s="170">
        <v>0</v>
      </c>
      <c r="E238" s="90">
        <v>0</v>
      </c>
      <c r="F238" s="90">
        <v>34870</v>
      </c>
      <c r="G238" s="90">
        <v>0</v>
      </c>
      <c r="H238" s="14"/>
      <c r="I238" s="14"/>
    </row>
    <row r="239" spans="1:11" ht="13.5" customHeight="1" x14ac:dyDescent="0.2">
      <c r="A239" s="465" t="s">
        <v>271</v>
      </c>
      <c r="B239" s="466"/>
      <c r="C239" s="467"/>
      <c r="D239" s="158">
        <v>21192.06</v>
      </c>
      <c r="E239" s="90">
        <v>0</v>
      </c>
      <c r="F239" s="90">
        <v>0</v>
      </c>
      <c r="G239" s="90">
        <v>46567.83</v>
      </c>
      <c r="H239" s="14">
        <v>0</v>
      </c>
      <c r="I239" s="14">
        <v>0</v>
      </c>
    </row>
    <row r="240" spans="1:11" ht="13.5" customHeight="1" x14ac:dyDescent="0.2">
      <c r="A240" s="336"/>
      <c r="B240" s="339">
        <v>3</v>
      </c>
      <c r="C240" s="189" t="s">
        <v>70</v>
      </c>
      <c r="D240" s="337">
        <v>0</v>
      </c>
      <c r="E240" s="86">
        <v>0</v>
      </c>
      <c r="F240" s="86">
        <f>F241</f>
        <v>3312.5</v>
      </c>
      <c r="G240" s="86">
        <f>G241</f>
        <v>3312.5</v>
      </c>
      <c r="H240" s="127"/>
      <c r="I240" s="127"/>
    </row>
    <row r="241" spans="1:9" ht="13.5" customHeight="1" x14ac:dyDescent="0.2">
      <c r="A241" s="336"/>
      <c r="B241" s="340">
        <v>32</v>
      </c>
      <c r="C241" s="189" t="s">
        <v>71</v>
      </c>
      <c r="D241" s="337">
        <v>0</v>
      </c>
      <c r="E241" s="86">
        <v>0</v>
      </c>
      <c r="F241" s="86">
        <f>F242</f>
        <v>3312.5</v>
      </c>
      <c r="G241" s="86">
        <f>G242</f>
        <v>3312.5</v>
      </c>
      <c r="H241" s="127"/>
      <c r="I241" s="127"/>
    </row>
    <row r="242" spans="1:9" ht="13.5" customHeight="1" x14ac:dyDescent="0.2">
      <c r="A242" s="336"/>
      <c r="B242" s="180">
        <v>323</v>
      </c>
      <c r="C242" s="187" t="s">
        <v>87</v>
      </c>
      <c r="D242" s="338">
        <v>0</v>
      </c>
      <c r="E242" s="99">
        <v>0</v>
      </c>
      <c r="F242" s="99">
        <v>3312.5</v>
      </c>
      <c r="G242" s="99">
        <v>3312.5</v>
      </c>
      <c r="H242" s="83"/>
      <c r="I242" s="83"/>
    </row>
    <row r="243" spans="1:9" ht="13.5" customHeight="1" x14ac:dyDescent="0.2">
      <c r="B243" s="151">
        <v>4</v>
      </c>
      <c r="C243" s="147" t="s">
        <v>97</v>
      </c>
      <c r="D243" s="15">
        <f t="shared" ref="D243:G243" si="67">SUM(D244,D246)</f>
        <v>21192.06</v>
      </c>
      <c r="E243" s="86">
        <f t="shared" si="67"/>
        <v>90000</v>
      </c>
      <c r="F243" s="86">
        <f t="shared" si="67"/>
        <v>84587.5</v>
      </c>
      <c r="G243" s="86">
        <f t="shared" si="67"/>
        <v>83955.33</v>
      </c>
      <c r="H243" s="26">
        <f>F243/D243*100</f>
        <v>399.147133407512</v>
      </c>
      <c r="I243" s="26">
        <f>G243/F243*100</f>
        <v>99.252643712132411</v>
      </c>
    </row>
    <row r="244" spans="1:9" ht="13.5" customHeight="1" x14ac:dyDescent="0.2">
      <c r="B244" s="73">
        <v>41</v>
      </c>
      <c r="C244" s="51" t="s">
        <v>177</v>
      </c>
      <c r="D244" s="52">
        <f t="shared" ref="D244:G244" si="68">SUM(D245:D245)</f>
        <v>0</v>
      </c>
      <c r="E244" s="214">
        <f t="shared" si="68"/>
        <v>0</v>
      </c>
      <c r="F244" s="214">
        <f t="shared" si="68"/>
        <v>0</v>
      </c>
      <c r="G244" s="214">
        <f t="shared" si="68"/>
        <v>0</v>
      </c>
      <c r="H244" s="26">
        <v>0</v>
      </c>
      <c r="I244" s="26">
        <v>0</v>
      </c>
    </row>
    <row r="245" spans="1:9" ht="13.5" customHeight="1" x14ac:dyDescent="0.2">
      <c r="B245" s="75">
        <v>411</v>
      </c>
      <c r="C245" s="47" t="s">
        <v>184</v>
      </c>
      <c r="D245" s="33">
        <v>0</v>
      </c>
      <c r="E245" s="99">
        <v>0</v>
      </c>
      <c r="F245" s="99">
        <v>0</v>
      </c>
      <c r="G245" s="99">
        <v>0</v>
      </c>
      <c r="H245" s="26">
        <v>0</v>
      </c>
      <c r="I245" s="26">
        <v>0</v>
      </c>
    </row>
    <row r="246" spans="1:9" ht="13.5" customHeight="1" x14ac:dyDescent="0.2">
      <c r="B246" s="73">
        <v>42</v>
      </c>
      <c r="C246" s="35" t="s">
        <v>98</v>
      </c>
      <c r="D246" s="15">
        <f t="shared" ref="D246:G246" si="69">SUM(D247,D248,D249)</f>
        <v>21192.06</v>
      </c>
      <c r="E246" s="86">
        <f t="shared" si="69"/>
        <v>90000</v>
      </c>
      <c r="F246" s="86">
        <f t="shared" si="69"/>
        <v>84587.5</v>
      </c>
      <c r="G246" s="86">
        <f t="shared" si="69"/>
        <v>83955.33</v>
      </c>
      <c r="H246" s="26">
        <f>F246/D246*100</f>
        <v>399.147133407512</v>
      </c>
      <c r="I246" s="26">
        <f>G246/F246*100</f>
        <v>99.252643712132411</v>
      </c>
    </row>
    <row r="247" spans="1:9" ht="13.5" customHeight="1" x14ac:dyDescent="0.2">
      <c r="B247" s="74">
        <v>421</v>
      </c>
      <c r="C247" s="39" t="s">
        <v>103</v>
      </c>
      <c r="D247" s="22">
        <v>21192.06</v>
      </c>
      <c r="E247" s="99">
        <v>87500</v>
      </c>
      <c r="F247" s="99">
        <v>84587.5</v>
      </c>
      <c r="G247" s="99">
        <v>83955.33</v>
      </c>
      <c r="H247" s="26">
        <v>0</v>
      </c>
      <c r="I247" s="26">
        <v>0</v>
      </c>
    </row>
    <row r="248" spans="1:9" ht="13.5" customHeight="1" x14ac:dyDescent="0.2">
      <c r="B248" s="74">
        <v>426</v>
      </c>
      <c r="C248" s="39" t="s">
        <v>107</v>
      </c>
      <c r="D248" s="22">
        <v>0</v>
      </c>
      <c r="E248" s="99">
        <v>2500</v>
      </c>
      <c r="F248" s="99">
        <v>0</v>
      </c>
      <c r="G248" s="99">
        <v>0</v>
      </c>
      <c r="H248" s="26">
        <v>0</v>
      </c>
      <c r="I248" s="26">
        <v>0</v>
      </c>
    </row>
    <row r="249" spans="1:9" ht="13.5" customHeight="1" x14ac:dyDescent="0.2">
      <c r="B249" s="171">
        <v>422</v>
      </c>
      <c r="C249" s="165" t="s">
        <v>212</v>
      </c>
      <c r="D249" s="22">
        <v>0</v>
      </c>
      <c r="E249" s="99">
        <v>0</v>
      </c>
      <c r="F249" s="99">
        <v>0</v>
      </c>
      <c r="G249" s="99">
        <v>0</v>
      </c>
      <c r="H249" s="26">
        <v>0</v>
      </c>
      <c r="I249" s="26">
        <v>0</v>
      </c>
    </row>
    <row r="250" spans="1:9" ht="13.5" customHeight="1" x14ac:dyDescent="0.2">
      <c r="A250" s="510" t="s">
        <v>173</v>
      </c>
      <c r="B250" s="579"/>
      <c r="C250" s="580"/>
      <c r="D250" s="160">
        <f t="shared" ref="D250:G255" si="70">D251</f>
        <v>901.95</v>
      </c>
      <c r="E250" s="88">
        <f t="shared" si="70"/>
        <v>3500</v>
      </c>
      <c r="F250" s="88">
        <f t="shared" si="70"/>
        <v>1000</v>
      </c>
      <c r="G250" s="88">
        <f t="shared" si="70"/>
        <v>950</v>
      </c>
      <c r="H250" s="109">
        <v>0</v>
      </c>
      <c r="I250" s="109">
        <f>G250/F250*100</f>
        <v>95</v>
      </c>
    </row>
    <row r="251" spans="1:9" ht="13.5" customHeight="1" x14ac:dyDescent="0.2">
      <c r="A251" s="452" t="s">
        <v>104</v>
      </c>
      <c r="B251" s="453"/>
      <c r="C251" s="454"/>
      <c r="D251" s="148">
        <f t="shared" ref="D251:G251" si="71">D255</f>
        <v>901.95</v>
      </c>
      <c r="E251" s="130">
        <f t="shared" si="71"/>
        <v>3500</v>
      </c>
      <c r="F251" s="130">
        <f t="shared" si="71"/>
        <v>1000</v>
      </c>
      <c r="G251" s="130">
        <f t="shared" si="71"/>
        <v>950</v>
      </c>
      <c r="H251" s="12">
        <v>0</v>
      </c>
      <c r="I251" s="12">
        <v>0</v>
      </c>
    </row>
    <row r="252" spans="1:9" ht="13.5" customHeight="1" x14ac:dyDescent="0.2">
      <c r="A252" s="473" t="s">
        <v>265</v>
      </c>
      <c r="B252" s="474"/>
      <c r="C252" s="475"/>
      <c r="D252" s="158">
        <v>0</v>
      </c>
      <c r="E252" s="90">
        <v>3500</v>
      </c>
      <c r="F252" s="90">
        <v>1000</v>
      </c>
      <c r="G252" s="90">
        <v>0</v>
      </c>
      <c r="H252" s="14">
        <v>0</v>
      </c>
      <c r="I252" s="14">
        <v>0</v>
      </c>
    </row>
    <row r="253" spans="1:9" ht="13.5" customHeight="1" x14ac:dyDescent="0.2">
      <c r="A253" s="465" t="s">
        <v>271</v>
      </c>
      <c r="B253" s="466"/>
      <c r="C253" s="467"/>
      <c r="D253" s="158">
        <v>707.76</v>
      </c>
      <c r="E253" s="90">
        <v>0</v>
      </c>
      <c r="F253" s="90">
        <v>0</v>
      </c>
      <c r="G253" s="90">
        <v>950</v>
      </c>
      <c r="H253" s="14">
        <v>0</v>
      </c>
      <c r="I253" s="14">
        <v>0</v>
      </c>
    </row>
    <row r="254" spans="1:9" ht="13.5" customHeight="1" x14ac:dyDescent="0.2">
      <c r="A254" s="610" t="s">
        <v>284</v>
      </c>
      <c r="B254" s="611"/>
      <c r="C254" s="612"/>
      <c r="D254" s="158">
        <v>194.19</v>
      </c>
      <c r="E254" s="90">
        <v>0</v>
      </c>
      <c r="F254" s="90">
        <v>0</v>
      </c>
      <c r="G254" s="90">
        <v>0</v>
      </c>
      <c r="H254" s="14"/>
      <c r="I254" s="14"/>
    </row>
    <row r="255" spans="1:9" ht="13.5" customHeight="1" x14ac:dyDescent="0.2">
      <c r="B255" s="151">
        <v>4</v>
      </c>
      <c r="C255" s="215" t="s">
        <v>240</v>
      </c>
      <c r="D255" s="28">
        <f t="shared" si="70"/>
        <v>901.95</v>
      </c>
      <c r="E255" s="86">
        <f t="shared" si="70"/>
        <v>3500</v>
      </c>
      <c r="F255" s="86">
        <f>SUM(F256,F259)</f>
        <v>1000</v>
      </c>
      <c r="G255" s="86">
        <f>SUM(G256,G259)</f>
        <v>950</v>
      </c>
      <c r="H255" s="26">
        <v>0</v>
      </c>
      <c r="I255" s="26">
        <f>G255/F255*100</f>
        <v>95</v>
      </c>
    </row>
    <row r="256" spans="1:9" ht="13.5" customHeight="1" x14ac:dyDescent="0.2">
      <c r="B256" s="73">
        <v>42</v>
      </c>
      <c r="C256" s="216" t="s">
        <v>242</v>
      </c>
      <c r="D256" s="64">
        <f>SUM(D257,D258)</f>
        <v>901.95</v>
      </c>
      <c r="E256" s="66">
        <f>SUM(E257,E258)</f>
        <v>3500</v>
      </c>
      <c r="F256" s="66">
        <f>SUM(F257,F258)</f>
        <v>0</v>
      </c>
      <c r="G256" s="66">
        <f>SUM(G257,G258)</f>
        <v>0</v>
      </c>
      <c r="H256" s="26">
        <v>0</v>
      </c>
      <c r="I256" s="26">
        <v>0</v>
      </c>
    </row>
    <row r="257" spans="1:9" ht="13.5" customHeight="1" x14ac:dyDescent="0.2">
      <c r="B257" s="74">
        <v>421</v>
      </c>
      <c r="C257" s="39" t="s">
        <v>103</v>
      </c>
      <c r="D257" s="22">
        <v>901.95</v>
      </c>
      <c r="E257" s="99">
        <v>1000</v>
      </c>
      <c r="F257" s="99">
        <v>0</v>
      </c>
      <c r="G257" s="99">
        <v>0</v>
      </c>
      <c r="H257" s="26">
        <v>0</v>
      </c>
      <c r="I257" s="26">
        <v>0</v>
      </c>
    </row>
    <row r="258" spans="1:9" ht="13.5" customHeight="1" x14ac:dyDescent="0.2">
      <c r="B258" s="154">
        <v>422</v>
      </c>
      <c r="C258" s="155" t="s">
        <v>186</v>
      </c>
      <c r="D258" s="22">
        <v>0</v>
      </c>
      <c r="E258" s="91">
        <v>2500</v>
      </c>
      <c r="F258" s="91">
        <v>0</v>
      </c>
      <c r="G258" s="91">
        <v>0</v>
      </c>
      <c r="H258" s="26">
        <v>0</v>
      </c>
      <c r="I258" s="26">
        <v>0</v>
      </c>
    </row>
    <row r="259" spans="1:9" ht="13.5" customHeight="1" x14ac:dyDescent="0.2">
      <c r="B259" s="325">
        <v>45</v>
      </c>
      <c r="C259" s="331" t="s">
        <v>220</v>
      </c>
      <c r="D259" s="231">
        <v>0</v>
      </c>
      <c r="E259" s="94">
        <v>0</v>
      </c>
      <c r="F259" s="94">
        <f>F260</f>
        <v>1000</v>
      </c>
      <c r="G259" s="94">
        <f>G260</f>
        <v>950</v>
      </c>
      <c r="H259" s="81"/>
      <c r="I259" s="81"/>
    </row>
    <row r="260" spans="1:9" ht="13.5" customHeight="1" x14ac:dyDescent="0.2">
      <c r="B260" s="228">
        <v>451</v>
      </c>
      <c r="C260" s="341" t="s">
        <v>285</v>
      </c>
      <c r="D260" s="178">
        <v>0</v>
      </c>
      <c r="E260" s="91">
        <v>0</v>
      </c>
      <c r="F260" s="91">
        <v>1000</v>
      </c>
      <c r="G260" s="91">
        <v>950</v>
      </c>
      <c r="H260" s="26"/>
      <c r="I260" s="26"/>
    </row>
    <row r="261" spans="1:9" ht="13.5" customHeight="1" x14ac:dyDescent="0.2">
      <c r="A261" s="596" t="s">
        <v>239</v>
      </c>
      <c r="B261" s="597"/>
      <c r="C261" s="598"/>
      <c r="D261" s="160">
        <f t="shared" ref="D261:G261" si="72">D262</f>
        <v>9849.6299999999992</v>
      </c>
      <c r="E261" s="88">
        <f t="shared" si="72"/>
        <v>0</v>
      </c>
      <c r="F261" s="88">
        <f t="shared" si="72"/>
        <v>0</v>
      </c>
      <c r="G261" s="88">
        <f t="shared" si="72"/>
        <v>0</v>
      </c>
      <c r="H261" s="109">
        <v>0</v>
      </c>
      <c r="I261" s="109">
        <v>0</v>
      </c>
    </row>
    <row r="262" spans="1:9" ht="13.5" customHeight="1" x14ac:dyDescent="0.2">
      <c r="A262" s="452" t="s">
        <v>104</v>
      </c>
      <c r="B262" s="453"/>
      <c r="C262" s="454"/>
      <c r="D262" s="148">
        <f>D266</f>
        <v>9849.6299999999992</v>
      </c>
      <c r="E262" s="89">
        <f>E265</f>
        <v>0</v>
      </c>
      <c r="F262" s="89">
        <f>F265</f>
        <v>0</v>
      </c>
      <c r="G262" s="89">
        <f>G265</f>
        <v>0</v>
      </c>
      <c r="H262" s="12">
        <v>0</v>
      </c>
      <c r="I262" s="12">
        <v>0</v>
      </c>
    </row>
    <row r="263" spans="1:9" ht="13.5" customHeight="1" x14ac:dyDescent="0.2">
      <c r="A263" s="520" t="s">
        <v>267</v>
      </c>
      <c r="B263" s="521"/>
      <c r="C263" s="522"/>
      <c r="D263" s="217">
        <v>0</v>
      </c>
      <c r="E263" s="90">
        <v>0</v>
      </c>
      <c r="F263" s="90">
        <v>0</v>
      </c>
      <c r="G263" s="90">
        <v>0</v>
      </c>
      <c r="H263" s="14">
        <v>0</v>
      </c>
      <c r="I263" s="14">
        <v>0</v>
      </c>
    </row>
    <row r="264" spans="1:9" ht="13.5" customHeight="1" x14ac:dyDescent="0.2">
      <c r="A264" s="465" t="s">
        <v>271</v>
      </c>
      <c r="B264" s="466"/>
      <c r="C264" s="467"/>
      <c r="D264" s="233">
        <v>9849.6299999999992</v>
      </c>
      <c r="E264" s="232">
        <v>0</v>
      </c>
      <c r="F264" s="90">
        <v>0</v>
      </c>
      <c r="G264" s="90">
        <v>0</v>
      </c>
      <c r="H264" s="14">
        <v>0</v>
      </c>
      <c r="I264" s="14">
        <v>0</v>
      </c>
    </row>
    <row r="265" spans="1:9" ht="13.5" customHeight="1" x14ac:dyDescent="0.2">
      <c r="B265" s="151">
        <v>4</v>
      </c>
      <c r="C265" s="166" t="s">
        <v>125</v>
      </c>
      <c r="D265" s="283">
        <v>0</v>
      </c>
      <c r="E265" s="284">
        <f t="shared" ref="E265:G266" si="73">E266</f>
        <v>0</v>
      </c>
      <c r="F265" s="284">
        <f t="shared" si="73"/>
        <v>0</v>
      </c>
      <c r="G265" s="284">
        <f t="shared" si="73"/>
        <v>0</v>
      </c>
      <c r="H265" s="26">
        <v>0</v>
      </c>
      <c r="I265" s="26">
        <v>0</v>
      </c>
    </row>
    <row r="266" spans="1:9" ht="13.5" customHeight="1" x14ac:dyDescent="0.2">
      <c r="B266" s="73">
        <v>42</v>
      </c>
      <c r="C266" s="43" t="s">
        <v>241</v>
      </c>
      <c r="D266" s="283">
        <f>D267</f>
        <v>9849.6299999999992</v>
      </c>
      <c r="E266" s="284">
        <f t="shared" si="73"/>
        <v>0</v>
      </c>
      <c r="F266" s="284">
        <f t="shared" si="73"/>
        <v>0</v>
      </c>
      <c r="G266" s="284">
        <f t="shared" si="73"/>
        <v>0</v>
      </c>
      <c r="H266" s="26">
        <v>0</v>
      </c>
      <c r="I266" s="26">
        <v>0</v>
      </c>
    </row>
    <row r="267" spans="1:9" ht="13.5" customHeight="1" x14ac:dyDescent="0.2">
      <c r="B267" s="74">
        <v>421</v>
      </c>
      <c r="C267" s="39" t="s">
        <v>103</v>
      </c>
      <c r="D267" s="208">
        <v>9849.6299999999992</v>
      </c>
      <c r="E267" s="91">
        <v>0</v>
      </c>
      <c r="F267" s="91">
        <v>0</v>
      </c>
      <c r="G267" s="91">
        <v>0</v>
      </c>
      <c r="H267" s="26">
        <v>0</v>
      </c>
      <c r="I267" s="26">
        <v>0</v>
      </c>
    </row>
    <row r="268" spans="1:9" ht="13.5" customHeight="1" x14ac:dyDescent="0.2">
      <c r="A268" s="608" t="s">
        <v>211</v>
      </c>
      <c r="B268" s="504"/>
      <c r="C268" s="609"/>
      <c r="D268" s="218">
        <f t="shared" ref="D268:G268" si="74">D269</f>
        <v>0</v>
      </c>
      <c r="E268" s="88">
        <f t="shared" si="74"/>
        <v>548250</v>
      </c>
      <c r="F268" s="88">
        <f t="shared" si="74"/>
        <v>565000</v>
      </c>
      <c r="G268" s="88">
        <f t="shared" si="74"/>
        <v>0</v>
      </c>
      <c r="H268" s="10">
        <v>0</v>
      </c>
      <c r="I268" s="10">
        <v>0</v>
      </c>
    </row>
    <row r="269" spans="1:9" ht="13.5" customHeight="1" x14ac:dyDescent="0.2">
      <c r="A269" s="452" t="s">
        <v>104</v>
      </c>
      <c r="B269" s="453"/>
      <c r="C269" s="454"/>
      <c r="D269" s="148">
        <f>SUM(D281,D278)</f>
        <v>0</v>
      </c>
      <c r="E269" s="89">
        <f>SUM(E278,E281)</f>
        <v>548250</v>
      </c>
      <c r="F269" s="89">
        <f>SUM(F278,F281)</f>
        <v>565000</v>
      </c>
      <c r="G269" s="89">
        <v>0</v>
      </c>
      <c r="H269" s="12">
        <v>0</v>
      </c>
      <c r="I269" s="12">
        <v>0</v>
      </c>
    </row>
    <row r="270" spans="1:9" ht="13.5" customHeight="1" x14ac:dyDescent="0.2">
      <c r="A270" s="473" t="s">
        <v>265</v>
      </c>
      <c r="B270" s="474"/>
      <c r="C270" s="475"/>
      <c r="D270" s="158">
        <v>0</v>
      </c>
      <c r="E270" s="90">
        <v>7350</v>
      </c>
      <c r="F270" s="90">
        <v>0</v>
      </c>
      <c r="G270" s="90">
        <v>0</v>
      </c>
      <c r="H270" s="14">
        <v>0</v>
      </c>
      <c r="I270" s="14">
        <v>0</v>
      </c>
    </row>
    <row r="271" spans="1:9" ht="13.5" customHeight="1" x14ac:dyDescent="0.2">
      <c r="A271" s="523" t="s">
        <v>286</v>
      </c>
      <c r="B271" s="524"/>
      <c r="C271" s="525"/>
      <c r="D271" s="158">
        <v>0</v>
      </c>
      <c r="E271" s="90">
        <v>200000</v>
      </c>
      <c r="F271" s="90">
        <v>0</v>
      </c>
      <c r="G271" s="90">
        <v>0</v>
      </c>
      <c r="H271" s="14"/>
      <c r="I271" s="14"/>
    </row>
    <row r="272" spans="1:9" ht="13.5" customHeight="1" x14ac:dyDescent="0.2">
      <c r="A272" s="465" t="s">
        <v>271</v>
      </c>
      <c r="B272" s="466"/>
      <c r="C272" s="467"/>
      <c r="D272" s="158">
        <v>0</v>
      </c>
      <c r="E272" s="90">
        <v>140000</v>
      </c>
      <c r="F272" s="90">
        <v>65000</v>
      </c>
      <c r="G272" s="90">
        <v>0</v>
      </c>
      <c r="H272" s="14">
        <v>0</v>
      </c>
      <c r="I272" s="14">
        <v>0</v>
      </c>
    </row>
    <row r="273" spans="1:10" ht="13.5" customHeight="1" x14ac:dyDescent="0.2">
      <c r="A273" s="599" t="s">
        <v>287</v>
      </c>
      <c r="B273" s="600"/>
      <c r="C273" s="601"/>
      <c r="D273" s="158">
        <v>0</v>
      </c>
      <c r="E273" s="90">
        <v>400</v>
      </c>
      <c r="F273" s="90">
        <v>400</v>
      </c>
      <c r="G273" s="90">
        <v>0</v>
      </c>
      <c r="H273" s="14"/>
      <c r="I273" s="14"/>
    </row>
    <row r="274" spans="1:10" ht="13.5" customHeight="1" x14ac:dyDescent="0.2">
      <c r="A274" s="599" t="s">
        <v>284</v>
      </c>
      <c r="B274" s="600"/>
      <c r="C274" s="601"/>
      <c r="D274" s="158">
        <v>0</v>
      </c>
      <c r="E274" s="90">
        <v>500</v>
      </c>
      <c r="F274" s="90">
        <v>500</v>
      </c>
      <c r="G274" s="90">
        <v>0</v>
      </c>
      <c r="H274" s="14">
        <v>0</v>
      </c>
      <c r="I274" s="14">
        <v>0</v>
      </c>
    </row>
    <row r="275" spans="1:10" ht="13.5" customHeight="1" x14ac:dyDescent="0.2">
      <c r="A275" s="520" t="s">
        <v>267</v>
      </c>
      <c r="B275" s="521"/>
      <c r="C275" s="522"/>
      <c r="D275" s="158">
        <v>0</v>
      </c>
      <c r="E275" s="90">
        <v>200000</v>
      </c>
      <c r="F275" s="90">
        <v>0</v>
      </c>
      <c r="G275" s="90">
        <v>0</v>
      </c>
      <c r="H275" s="14"/>
      <c r="I275" s="14"/>
    </row>
    <row r="276" spans="1:10" ht="13.5" customHeight="1" x14ac:dyDescent="0.2">
      <c r="A276" s="455" t="s">
        <v>268</v>
      </c>
      <c r="B276" s="456"/>
      <c r="C276" s="457"/>
      <c r="D276" s="158">
        <v>0</v>
      </c>
      <c r="E276" s="90">
        <v>0</v>
      </c>
      <c r="F276" s="90">
        <v>0</v>
      </c>
      <c r="G276" s="90">
        <v>0</v>
      </c>
      <c r="H276" s="14">
        <v>0</v>
      </c>
      <c r="I276" s="14">
        <v>0</v>
      </c>
    </row>
    <row r="277" spans="1:10" ht="13.5" customHeight="1" x14ac:dyDescent="0.2">
      <c r="A277" s="465" t="s">
        <v>230</v>
      </c>
      <c r="B277" s="466"/>
      <c r="C277" s="467"/>
      <c r="D277" s="158">
        <v>0</v>
      </c>
      <c r="E277" s="90">
        <v>0</v>
      </c>
      <c r="F277" s="90">
        <v>499100</v>
      </c>
      <c r="G277" s="90">
        <v>0</v>
      </c>
      <c r="H277" s="14"/>
      <c r="I277" s="14"/>
    </row>
    <row r="278" spans="1:10" ht="13.5" customHeight="1" x14ac:dyDescent="0.2">
      <c r="A278" s="126"/>
      <c r="B278" s="146">
        <v>3</v>
      </c>
      <c r="C278" s="147" t="s">
        <v>70</v>
      </c>
      <c r="D278" s="34">
        <v>0</v>
      </c>
      <c r="E278" s="86">
        <f t="shared" ref="E278:G279" si="75">E279</f>
        <v>8000</v>
      </c>
      <c r="F278" s="86">
        <f t="shared" si="75"/>
        <v>25000</v>
      </c>
      <c r="G278" s="86">
        <f t="shared" si="75"/>
        <v>0</v>
      </c>
      <c r="H278" s="127">
        <v>0</v>
      </c>
      <c r="I278" s="127">
        <v>0</v>
      </c>
    </row>
    <row r="279" spans="1:10" ht="13.5" customHeight="1" x14ac:dyDescent="0.2">
      <c r="A279" s="126"/>
      <c r="B279" s="17">
        <v>32</v>
      </c>
      <c r="C279" s="35" t="s">
        <v>71</v>
      </c>
      <c r="D279" s="34">
        <v>0</v>
      </c>
      <c r="E279" s="86">
        <f t="shared" si="75"/>
        <v>8000</v>
      </c>
      <c r="F279" s="86">
        <f t="shared" si="75"/>
        <v>25000</v>
      </c>
      <c r="G279" s="86">
        <f t="shared" si="75"/>
        <v>0</v>
      </c>
      <c r="H279" s="127">
        <v>0</v>
      </c>
      <c r="I279" s="127">
        <v>0</v>
      </c>
    </row>
    <row r="280" spans="1:10" ht="13.5" customHeight="1" x14ac:dyDescent="0.2">
      <c r="A280" s="126"/>
      <c r="B280" s="18">
        <v>323</v>
      </c>
      <c r="C280" s="43" t="s">
        <v>229</v>
      </c>
      <c r="D280" s="71">
        <v>0</v>
      </c>
      <c r="E280" s="99">
        <v>8000</v>
      </c>
      <c r="F280" s="99">
        <v>25000</v>
      </c>
      <c r="G280" s="99">
        <v>0</v>
      </c>
      <c r="H280" s="83">
        <v>0</v>
      </c>
      <c r="I280" s="83">
        <v>0</v>
      </c>
    </row>
    <row r="281" spans="1:10" ht="13.5" customHeight="1" x14ac:dyDescent="0.2">
      <c r="B281" s="78">
        <v>4</v>
      </c>
      <c r="C281" s="42" t="s">
        <v>185</v>
      </c>
      <c r="D281" s="94">
        <f t="shared" ref="D281:G281" si="76">D282</f>
        <v>0</v>
      </c>
      <c r="E281" s="94">
        <f t="shared" si="76"/>
        <v>540250</v>
      </c>
      <c r="F281" s="94">
        <f t="shared" si="76"/>
        <v>540000</v>
      </c>
      <c r="G281" s="94">
        <f t="shared" si="76"/>
        <v>0</v>
      </c>
      <c r="H281" s="81">
        <v>0</v>
      </c>
      <c r="I281" s="81">
        <v>0</v>
      </c>
    </row>
    <row r="282" spans="1:10" ht="13.5" customHeight="1" x14ac:dyDescent="0.2">
      <c r="B282" s="78">
        <v>42</v>
      </c>
      <c r="C282" s="35" t="s">
        <v>98</v>
      </c>
      <c r="D282" s="94">
        <f t="shared" ref="D282:G282" si="77">SUM(D283,D284)</f>
        <v>0</v>
      </c>
      <c r="E282" s="94">
        <f t="shared" si="77"/>
        <v>540250</v>
      </c>
      <c r="F282" s="94">
        <f t="shared" si="77"/>
        <v>540000</v>
      </c>
      <c r="G282" s="94">
        <f t="shared" si="77"/>
        <v>0</v>
      </c>
      <c r="H282" s="81">
        <v>0</v>
      </c>
      <c r="I282" s="81">
        <v>0</v>
      </c>
    </row>
    <row r="283" spans="1:10" ht="13.5" customHeight="1" x14ac:dyDescent="0.2">
      <c r="B283" s="82">
        <v>421</v>
      </c>
      <c r="C283" s="39" t="s">
        <v>103</v>
      </c>
      <c r="D283" s="33">
        <v>0</v>
      </c>
      <c r="E283" s="91">
        <v>540250</v>
      </c>
      <c r="F283" s="91">
        <v>540000</v>
      </c>
      <c r="G283" s="91">
        <v>0</v>
      </c>
      <c r="H283" s="83">
        <v>0</v>
      </c>
      <c r="I283" s="83">
        <v>0</v>
      </c>
    </row>
    <row r="284" spans="1:10" s="141" customFormat="1" ht="14.25" customHeight="1" x14ac:dyDescent="0.2">
      <c r="A284"/>
      <c r="B284" s="171">
        <v>426</v>
      </c>
      <c r="C284" s="157" t="s">
        <v>107</v>
      </c>
      <c r="D284" s="22">
        <v>0</v>
      </c>
      <c r="E284" s="91">
        <v>0</v>
      </c>
      <c r="F284" s="91">
        <v>0</v>
      </c>
      <c r="G284" s="91">
        <v>0</v>
      </c>
      <c r="H284" s="26">
        <v>0</v>
      </c>
      <c r="I284" s="26">
        <v>0</v>
      </c>
      <c r="J284" s="315"/>
    </row>
    <row r="285" spans="1:10" ht="13.5" customHeight="1" x14ac:dyDescent="0.2">
      <c r="A285" s="481" t="s">
        <v>108</v>
      </c>
      <c r="B285" s="482"/>
      <c r="C285" s="483"/>
      <c r="D285" s="150">
        <f>SUM(D286,D303)</f>
        <v>81257.460000000006</v>
      </c>
      <c r="E285" s="87">
        <f>SUM(E286,E303)</f>
        <v>229500</v>
      </c>
      <c r="F285" s="87">
        <f>SUM(F286,F303)</f>
        <v>226360</v>
      </c>
      <c r="G285" s="87">
        <f>SUM(G286,G303)</f>
        <v>104751.75</v>
      </c>
      <c r="H285" s="8">
        <f>F285/D285*100</f>
        <v>278.57134594165262</v>
      </c>
      <c r="I285" s="8">
        <f>G285/F285*100</f>
        <v>46.276616893444071</v>
      </c>
    </row>
    <row r="286" spans="1:10" ht="13.5" customHeight="1" x14ac:dyDescent="0.2">
      <c r="A286" s="507" t="s">
        <v>109</v>
      </c>
      <c r="B286" s="508"/>
      <c r="C286" s="509"/>
      <c r="D286" s="156">
        <f t="shared" ref="D286:G286" si="78">D287</f>
        <v>0</v>
      </c>
      <c r="E286" s="98">
        <f t="shared" si="78"/>
        <v>222500</v>
      </c>
      <c r="F286" s="98">
        <f t="shared" si="78"/>
        <v>226360</v>
      </c>
      <c r="G286" s="98">
        <f t="shared" si="78"/>
        <v>104751.75</v>
      </c>
      <c r="H286" s="109">
        <v>0</v>
      </c>
      <c r="I286" s="109">
        <f>G286/F286*100</f>
        <v>46.276616893444071</v>
      </c>
    </row>
    <row r="287" spans="1:10" ht="13.5" customHeight="1" x14ac:dyDescent="0.2">
      <c r="A287" s="501" t="s">
        <v>104</v>
      </c>
      <c r="B287" s="502"/>
      <c r="C287" s="503"/>
      <c r="D287" s="148">
        <f>D299</f>
        <v>0</v>
      </c>
      <c r="E287" s="89">
        <f>SUM(E294,E299)</f>
        <v>222500</v>
      </c>
      <c r="F287" s="89">
        <f>SUM(F294,F299)</f>
        <v>226360</v>
      </c>
      <c r="G287" s="89">
        <f>SUM(G294,G299)</f>
        <v>104751.75</v>
      </c>
      <c r="H287" s="12">
        <v>0</v>
      </c>
      <c r="I287" s="12">
        <v>0</v>
      </c>
      <c r="J287" s="316"/>
    </row>
    <row r="288" spans="1:10" s="363" customFormat="1" ht="13.5" customHeight="1" x14ac:dyDescent="0.2">
      <c r="A288" s="473" t="s">
        <v>265</v>
      </c>
      <c r="B288" s="474"/>
      <c r="C288" s="475"/>
      <c r="D288" s="354">
        <v>0</v>
      </c>
      <c r="E288" s="90">
        <v>0</v>
      </c>
      <c r="F288" s="90">
        <v>0</v>
      </c>
      <c r="G288" s="90">
        <v>0</v>
      </c>
      <c r="H288" s="14">
        <v>0</v>
      </c>
      <c r="I288" s="14">
        <v>0</v>
      </c>
      <c r="J288" s="362"/>
    </row>
    <row r="289" spans="1:10" s="363" customFormat="1" ht="13.5" customHeight="1" x14ac:dyDescent="0.2">
      <c r="A289" s="465" t="s">
        <v>288</v>
      </c>
      <c r="B289" s="466"/>
      <c r="C289" s="467"/>
      <c r="D289" s="361">
        <v>0</v>
      </c>
      <c r="E289" s="90">
        <v>1000</v>
      </c>
      <c r="F289" s="90">
        <v>2000</v>
      </c>
      <c r="G289" s="90">
        <v>0</v>
      </c>
      <c r="H289" s="328"/>
      <c r="I289" s="328"/>
      <c r="J289" s="362"/>
    </row>
    <row r="290" spans="1:10" s="363" customFormat="1" ht="13.5" customHeight="1" x14ac:dyDescent="0.2">
      <c r="A290" s="492" t="s">
        <v>289</v>
      </c>
      <c r="B290" s="492"/>
      <c r="C290" s="492"/>
      <c r="D290" s="361">
        <v>0</v>
      </c>
      <c r="E290" s="90">
        <v>400</v>
      </c>
      <c r="F290" s="90">
        <v>400</v>
      </c>
      <c r="G290" s="90">
        <v>300</v>
      </c>
      <c r="H290" s="328"/>
      <c r="I290" s="328"/>
      <c r="J290" s="362"/>
    </row>
    <row r="291" spans="1:10" s="363" customFormat="1" ht="13.5" customHeight="1" x14ac:dyDescent="0.2">
      <c r="A291" s="465" t="s">
        <v>230</v>
      </c>
      <c r="B291" s="466"/>
      <c r="C291" s="467"/>
      <c r="D291" s="361">
        <v>0</v>
      </c>
      <c r="E291" s="90">
        <v>0</v>
      </c>
      <c r="F291" s="90">
        <v>223960</v>
      </c>
      <c r="G291" s="90">
        <v>104451.75</v>
      </c>
      <c r="H291" s="328"/>
      <c r="I291" s="328"/>
      <c r="J291" s="362"/>
    </row>
    <row r="292" spans="1:10" s="363" customFormat="1" ht="13.5" customHeight="1" x14ac:dyDescent="0.2">
      <c r="A292" s="465" t="s">
        <v>271</v>
      </c>
      <c r="B292" s="466"/>
      <c r="C292" s="467"/>
      <c r="D292" s="361">
        <v>0</v>
      </c>
      <c r="E292" s="90">
        <v>0</v>
      </c>
      <c r="F292" s="90">
        <v>0</v>
      </c>
      <c r="G292" s="90">
        <v>0</v>
      </c>
      <c r="H292" s="328"/>
      <c r="I292" s="328"/>
      <c r="J292" s="362"/>
    </row>
    <row r="293" spans="1:10" s="363" customFormat="1" ht="13.5" customHeight="1" x14ac:dyDescent="0.2">
      <c r="A293" s="520" t="s">
        <v>267</v>
      </c>
      <c r="B293" s="521"/>
      <c r="C293" s="522"/>
      <c r="D293" s="361">
        <v>0</v>
      </c>
      <c r="E293" s="90">
        <v>221100</v>
      </c>
      <c r="F293" s="90">
        <v>0</v>
      </c>
      <c r="G293" s="90">
        <v>0</v>
      </c>
      <c r="H293" s="328"/>
      <c r="I293" s="328"/>
      <c r="J293" s="362"/>
    </row>
    <row r="294" spans="1:10" ht="13.5" customHeight="1" x14ac:dyDescent="0.2">
      <c r="A294" s="342"/>
      <c r="B294" s="146">
        <v>3</v>
      </c>
      <c r="C294" s="147" t="s">
        <v>70</v>
      </c>
      <c r="D294" s="359">
        <v>0</v>
      </c>
      <c r="E294" s="353">
        <f>SUM(E296,E298)</f>
        <v>2500</v>
      </c>
      <c r="F294" s="353">
        <f>SUM(F296,F298)</f>
        <v>226360</v>
      </c>
      <c r="G294" s="353">
        <f>SUM(G296,G298)</f>
        <v>104751.75</v>
      </c>
      <c r="H294" s="26">
        <v>0</v>
      </c>
      <c r="I294" s="26">
        <f>G294/F294*100</f>
        <v>46.276616893444071</v>
      </c>
    </row>
    <row r="295" spans="1:10" ht="13.5" customHeight="1" x14ac:dyDescent="0.2">
      <c r="A295" s="342"/>
      <c r="B295" s="17">
        <v>32</v>
      </c>
      <c r="C295" s="35" t="s">
        <v>71</v>
      </c>
      <c r="D295" s="359">
        <v>0</v>
      </c>
      <c r="E295" s="353">
        <f>E296</f>
        <v>2500</v>
      </c>
      <c r="F295" s="343">
        <f>F296</f>
        <v>0</v>
      </c>
      <c r="G295" s="343">
        <f>G296</f>
        <v>0</v>
      </c>
      <c r="H295" s="26">
        <v>0</v>
      </c>
      <c r="I295" s="26">
        <v>0</v>
      </c>
    </row>
    <row r="296" spans="1:10" ht="13.5" customHeight="1" x14ac:dyDescent="0.2">
      <c r="A296" s="342"/>
      <c r="B296" s="18">
        <v>323</v>
      </c>
      <c r="C296" s="43" t="s">
        <v>229</v>
      </c>
      <c r="D296" s="356">
        <v>0</v>
      </c>
      <c r="E296" s="357">
        <v>2500</v>
      </c>
      <c r="F296" s="358">
        <v>0</v>
      </c>
      <c r="G296" s="358">
        <v>0</v>
      </c>
      <c r="H296" s="26">
        <v>0</v>
      </c>
      <c r="I296" s="26">
        <v>0</v>
      </c>
    </row>
    <row r="297" spans="1:10" ht="13.5" customHeight="1" x14ac:dyDescent="0.2">
      <c r="A297" s="342"/>
      <c r="B297" s="351">
        <v>38</v>
      </c>
      <c r="C297" s="352" t="s">
        <v>170</v>
      </c>
      <c r="D297" s="355">
        <v>0</v>
      </c>
      <c r="E297" s="343">
        <f>E298</f>
        <v>0</v>
      </c>
      <c r="F297" s="343">
        <f>F298</f>
        <v>226360</v>
      </c>
      <c r="G297" s="343">
        <f>G298</f>
        <v>104751.75</v>
      </c>
      <c r="H297" s="26">
        <v>0</v>
      </c>
      <c r="I297" s="26">
        <f>G297/F297*100</f>
        <v>46.276616893444071</v>
      </c>
    </row>
    <row r="298" spans="1:10" ht="13.5" customHeight="1" x14ac:dyDescent="0.2">
      <c r="A298" s="342"/>
      <c r="B298" s="350">
        <v>386</v>
      </c>
      <c r="C298" s="349" t="s">
        <v>178</v>
      </c>
      <c r="D298" s="360">
        <v>0</v>
      </c>
      <c r="E298" s="358">
        <v>0</v>
      </c>
      <c r="F298" s="358">
        <v>226360</v>
      </c>
      <c r="G298" s="358">
        <v>104751.75</v>
      </c>
      <c r="H298" s="26">
        <v>0</v>
      </c>
      <c r="I298" s="26">
        <f>G298/F298*100</f>
        <v>46.276616893444071</v>
      </c>
    </row>
    <row r="299" spans="1:10" ht="13.5" customHeight="1" x14ac:dyDescent="0.2">
      <c r="A299" s="344"/>
      <c r="B299" s="345">
        <v>4</v>
      </c>
      <c r="C299" s="346" t="s">
        <v>97</v>
      </c>
      <c r="D299" s="347">
        <f t="shared" ref="D299:G299" si="79">D300</f>
        <v>0</v>
      </c>
      <c r="E299" s="343">
        <f t="shared" si="79"/>
        <v>220000</v>
      </c>
      <c r="F299" s="343">
        <f t="shared" si="79"/>
        <v>0</v>
      </c>
      <c r="G299" s="343">
        <f t="shared" si="79"/>
        <v>0</v>
      </c>
      <c r="H299" s="348">
        <v>0</v>
      </c>
      <c r="I299" s="348">
        <v>0</v>
      </c>
    </row>
    <row r="300" spans="1:10" ht="13.5" customHeight="1" x14ac:dyDescent="0.2">
      <c r="B300" s="73">
        <v>42</v>
      </c>
      <c r="C300" s="35" t="s">
        <v>98</v>
      </c>
      <c r="D300" s="64">
        <f t="shared" ref="D300:G300" si="80">SUM(D301:D301)</f>
        <v>0</v>
      </c>
      <c r="E300" s="66">
        <f>SUM(E301,E302)</f>
        <v>220000</v>
      </c>
      <c r="F300" s="66">
        <f t="shared" si="80"/>
        <v>0</v>
      </c>
      <c r="G300" s="66">
        <f t="shared" si="80"/>
        <v>0</v>
      </c>
      <c r="H300" s="26">
        <v>0</v>
      </c>
      <c r="I300" s="26">
        <v>0</v>
      </c>
    </row>
    <row r="301" spans="1:10" ht="13.5" customHeight="1" x14ac:dyDescent="0.2">
      <c r="B301" s="154">
        <v>421</v>
      </c>
      <c r="C301" s="157" t="s">
        <v>103</v>
      </c>
      <c r="D301" s="22">
        <v>0</v>
      </c>
      <c r="E301" s="99">
        <v>187500</v>
      </c>
      <c r="F301" s="99">
        <v>0</v>
      </c>
      <c r="G301" s="99">
        <v>0</v>
      </c>
      <c r="H301" s="26">
        <v>0</v>
      </c>
      <c r="I301" s="26">
        <v>0</v>
      </c>
    </row>
    <row r="302" spans="1:10" ht="13.5" customHeight="1" x14ac:dyDescent="0.2">
      <c r="B302" s="228">
        <v>426</v>
      </c>
      <c r="C302" s="187" t="s">
        <v>179</v>
      </c>
      <c r="D302" s="178">
        <v>0</v>
      </c>
      <c r="E302" s="99">
        <v>32500</v>
      </c>
      <c r="F302" s="99">
        <v>0</v>
      </c>
      <c r="G302" s="99">
        <v>0</v>
      </c>
      <c r="H302" s="26">
        <v>0</v>
      </c>
      <c r="I302" s="26">
        <v>0</v>
      </c>
    </row>
    <row r="303" spans="1:10" ht="13.5" customHeight="1" x14ac:dyDescent="0.2">
      <c r="A303" s="468" t="s">
        <v>110</v>
      </c>
      <c r="B303" s="469"/>
      <c r="C303" s="470"/>
      <c r="D303" s="153">
        <f t="shared" ref="D303:G303" si="81">D304</f>
        <v>81257.460000000006</v>
      </c>
      <c r="E303" s="88">
        <f t="shared" si="81"/>
        <v>7000</v>
      </c>
      <c r="F303" s="88">
        <f t="shared" si="81"/>
        <v>0</v>
      </c>
      <c r="G303" s="88">
        <f t="shared" si="81"/>
        <v>0</v>
      </c>
      <c r="H303" s="10">
        <f>F303/D303*100</f>
        <v>0</v>
      </c>
      <c r="I303" s="10" t="e">
        <f>G303/F303*100</f>
        <v>#DIV/0!</v>
      </c>
    </row>
    <row r="304" spans="1:10" ht="13.5" customHeight="1" x14ac:dyDescent="0.2">
      <c r="A304" s="452" t="s">
        <v>104</v>
      </c>
      <c r="B304" s="453"/>
      <c r="C304" s="454"/>
      <c r="D304" s="148">
        <f t="shared" ref="D304:G304" si="82">SUM(D309,D314)</f>
        <v>81257.460000000006</v>
      </c>
      <c r="E304" s="89">
        <f t="shared" si="82"/>
        <v>7000</v>
      </c>
      <c r="F304" s="89">
        <f t="shared" si="82"/>
        <v>0</v>
      </c>
      <c r="G304" s="89">
        <f t="shared" si="82"/>
        <v>0</v>
      </c>
      <c r="H304" s="12">
        <v>0</v>
      </c>
      <c r="I304" s="12">
        <v>0</v>
      </c>
    </row>
    <row r="305" spans="1:10" ht="13.5" customHeight="1" x14ac:dyDescent="0.2">
      <c r="A305" s="523" t="s">
        <v>290</v>
      </c>
      <c r="B305" s="524"/>
      <c r="C305" s="525"/>
      <c r="D305" s="158">
        <v>35400</v>
      </c>
      <c r="E305" s="90">
        <v>0</v>
      </c>
      <c r="F305" s="90">
        <v>0</v>
      </c>
      <c r="G305" s="90">
        <v>0</v>
      </c>
      <c r="H305" s="14">
        <v>0</v>
      </c>
      <c r="I305" s="14">
        <v>0</v>
      </c>
      <c r="J305" s="316"/>
    </row>
    <row r="306" spans="1:10" s="27" customFormat="1" ht="13.5" customHeight="1" x14ac:dyDescent="0.2">
      <c r="A306" s="473" t="s">
        <v>265</v>
      </c>
      <c r="B306" s="474"/>
      <c r="C306" s="475"/>
      <c r="D306" s="158">
        <v>0</v>
      </c>
      <c r="E306" s="90">
        <v>7000</v>
      </c>
      <c r="F306" s="90">
        <v>0</v>
      </c>
      <c r="G306" s="90">
        <v>0</v>
      </c>
      <c r="H306" s="14">
        <v>0</v>
      </c>
      <c r="I306" s="14">
        <v>0</v>
      </c>
      <c r="J306" s="281"/>
    </row>
    <row r="307" spans="1:10" s="27" customFormat="1" ht="13.5" customHeight="1" x14ac:dyDescent="0.2">
      <c r="A307" s="455" t="s">
        <v>268</v>
      </c>
      <c r="B307" s="456"/>
      <c r="C307" s="493"/>
      <c r="D307" s="36">
        <v>0</v>
      </c>
      <c r="E307" s="90">
        <v>0</v>
      </c>
      <c r="F307" s="90">
        <v>0</v>
      </c>
      <c r="G307" s="90">
        <v>0</v>
      </c>
      <c r="H307" s="14">
        <v>0</v>
      </c>
      <c r="I307" s="14">
        <v>0</v>
      </c>
      <c r="J307" s="281"/>
    </row>
    <row r="308" spans="1:10" s="27" customFormat="1" ht="13.5" customHeight="1" x14ac:dyDescent="0.2">
      <c r="A308" s="536" t="s">
        <v>271</v>
      </c>
      <c r="B308" s="537"/>
      <c r="C308" s="538"/>
      <c r="D308" s="36">
        <v>45857.46</v>
      </c>
      <c r="E308" s="90">
        <v>0</v>
      </c>
      <c r="F308" s="90">
        <v>0</v>
      </c>
      <c r="G308" s="90">
        <v>0</v>
      </c>
      <c r="H308" s="14">
        <v>0</v>
      </c>
      <c r="I308" s="14">
        <v>0</v>
      </c>
      <c r="J308" s="281"/>
    </row>
    <row r="309" spans="1:10" s="27" customFormat="1" ht="13.5" customHeight="1" x14ac:dyDescent="0.2">
      <c r="B309" s="234">
        <v>3</v>
      </c>
      <c r="C309" s="235" t="s">
        <v>171</v>
      </c>
      <c r="D309" s="236">
        <f t="shared" ref="D309:G309" si="83">D312</f>
        <v>0</v>
      </c>
      <c r="E309" s="237">
        <f t="shared" si="83"/>
        <v>0</v>
      </c>
      <c r="F309" s="237">
        <f>SUM(F310,F312)</f>
        <v>0</v>
      </c>
      <c r="G309" s="237">
        <f t="shared" si="83"/>
        <v>0</v>
      </c>
      <c r="H309" s="26">
        <v>0</v>
      </c>
      <c r="I309" s="26" t="e">
        <f>G309/F309*100</f>
        <v>#DIV/0!</v>
      </c>
      <c r="J309" s="281"/>
    </row>
    <row r="310" spans="1:10" s="27" customFormat="1" ht="13.5" customHeight="1" x14ac:dyDescent="0.2">
      <c r="B310" s="17">
        <v>32</v>
      </c>
      <c r="C310" s="35" t="s">
        <v>71</v>
      </c>
      <c r="D310" s="241">
        <v>0</v>
      </c>
      <c r="E310" s="199">
        <v>0</v>
      </c>
      <c r="F310" s="199">
        <f>F311</f>
        <v>0</v>
      </c>
      <c r="G310" s="199">
        <v>0</v>
      </c>
      <c r="H310" s="204">
        <v>0</v>
      </c>
      <c r="I310" s="26">
        <v>0</v>
      </c>
      <c r="J310" s="281"/>
    </row>
    <row r="311" spans="1:10" s="27" customFormat="1" ht="13.5" customHeight="1" x14ac:dyDescent="0.2">
      <c r="B311" s="18">
        <v>323</v>
      </c>
      <c r="C311" s="43" t="s">
        <v>229</v>
      </c>
      <c r="D311" s="202">
        <v>0</v>
      </c>
      <c r="E311" s="201">
        <v>0</v>
      </c>
      <c r="F311" s="201">
        <v>0</v>
      </c>
      <c r="G311" s="201">
        <v>0</v>
      </c>
      <c r="H311" s="242">
        <v>0</v>
      </c>
      <c r="I311" s="83">
        <v>0</v>
      </c>
      <c r="J311" s="281"/>
    </row>
    <row r="312" spans="1:10" s="27" customFormat="1" ht="13.5" customHeight="1" x14ac:dyDescent="0.2">
      <c r="B312" s="238">
        <v>38</v>
      </c>
      <c r="C312" s="239" t="s">
        <v>170</v>
      </c>
      <c r="D312" s="240">
        <f>SUM(D313:D313)</f>
        <v>0</v>
      </c>
      <c r="E312" s="207">
        <f>E313</f>
        <v>0</v>
      </c>
      <c r="F312" s="207">
        <f>F313</f>
        <v>0</v>
      </c>
      <c r="G312" s="207">
        <f>G313</f>
        <v>0</v>
      </c>
      <c r="H312" s="26">
        <v>0</v>
      </c>
      <c r="I312" s="26">
        <v>0</v>
      </c>
      <c r="J312" s="281"/>
    </row>
    <row r="313" spans="1:10" s="27" customFormat="1" ht="13.5" customHeight="1" x14ac:dyDescent="0.2">
      <c r="B313" s="112">
        <v>386</v>
      </c>
      <c r="C313" s="48" t="s">
        <v>178</v>
      </c>
      <c r="D313" s="49">
        <v>0</v>
      </c>
      <c r="E313" s="99">
        <v>0</v>
      </c>
      <c r="F313" s="99">
        <v>0</v>
      </c>
      <c r="G313" s="99">
        <v>0</v>
      </c>
      <c r="H313" s="26">
        <v>0</v>
      </c>
      <c r="I313" s="26">
        <v>0</v>
      </c>
      <c r="J313" s="281"/>
    </row>
    <row r="314" spans="1:10" ht="13.5" customHeight="1" x14ac:dyDescent="0.2">
      <c r="B314" s="73">
        <v>4</v>
      </c>
      <c r="C314" s="35" t="s">
        <v>97</v>
      </c>
      <c r="D314" s="15">
        <f t="shared" ref="D314:G314" si="84">D315</f>
        <v>81257.460000000006</v>
      </c>
      <c r="E314" s="94">
        <f t="shared" si="84"/>
        <v>7000</v>
      </c>
      <c r="F314" s="94">
        <f t="shared" si="84"/>
        <v>0</v>
      </c>
      <c r="G314" s="94">
        <f t="shared" si="84"/>
        <v>0</v>
      </c>
      <c r="H314" s="26">
        <f>F314/D314*100</f>
        <v>0</v>
      </c>
      <c r="I314" s="26">
        <v>0</v>
      </c>
    </row>
    <row r="315" spans="1:10" ht="13.5" customHeight="1" x14ac:dyDescent="0.2">
      <c r="B315" s="73">
        <v>42</v>
      </c>
      <c r="C315" s="35" t="s">
        <v>98</v>
      </c>
      <c r="D315" s="64">
        <f t="shared" ref="D315:G315" si="85">SUM(D316:D316)</f>
        <v>81257.460000000006</v>
      </c>
      <c r="E315" s="66">
        <f t="shared" si="85"/>
        <v>7000</v>
      </c>
      <c r="F315" s="66">
        <f t="shared" si="85"/>
        <v>0</v>
      </c>
      <c r="G315" s="66">
        <f t="shared" si="85"/>
        <v>0</v>
      </c>
      <c r="H315" s="26">
        <f>F315/D315*100</f>
        <v>0</v>
      </c>
      <c r="I315" s="26">
        <v>0</v>
      </c>
    </row>
    <row r="316" spans="1:10" ht="13.5" customHeight="1" x14ac:dyDescent="0.2">
      <c r="B316" s="154">
        <v>421</v>
      </c>
      <c r="C316" s="157" t="s">
        <v>103</v>
      </c>
      <c r="D316" s="22">
        <v>81257.460000000006</v>
      </c>
      <c r="E316" s="99">
        <v>7000</v>
      </c>
      <c r="F316" s="99">
        <v>0</v>
      </c>
      <c r="G316" s="99">
        <v>0</v>
      </c>
      <c r="H316" s="26">
        <f>F316/D316*100</f>
        <v>0</v>
      </c>
      <c r="I316" s="26">
        <v>0</v>
      </c>
    </row>
    <row r="317" spans="1:10" ht="15" customHeight="1" x14ac:dyDescent="0.2">
      <c r="A317" s="526" t="s">
        <v>209</v>
      </c>
      <c r="B317" s="527"/>
      <c r="C317" s="528"/>
      <c r="D317" s="175">
        <f t="shared" ref="D317:G318" si="86">D318</f>
        <v>3184.62</v>
      </c>
      <c r="E317" s="104">
        <f t="shared" si="86"/>
        <v>114500</v>
      </c>
      <c r="F317" s="248">
        <f t="shared" si="86"/>
        <v>115250</v>
      </c>
      <c r="G317" s="248">
        <f t="shared" si="86"/>
        <v>113371.22</v>
      </c>
      <c r="H317" s="105">
        <v>0</v>
      </c>
      <c r="I317" s="67">
        <f t="shared" ref="I317" si="87">G317/F317*100</f>
        <v>98.369822125813457</v>
      </c>
    </row>
    <row r="318" spans="1:10" ht="15" customHeight="1" x14ac:dyDescent="0.2">
      <c r="A318" s="539" t="s">
        <v>294</v>
      </c>
      <c r="B318" s="540"/>
      <c r="C318" s="541"/>
      <c r="D318" s="153">
        <f t="shared" si="86"/>
        <v>3184.62</v>
      </c>
      <c r="E318" s="9">
        <f t="shared" si="86"/>
        <v>114500</v>
      </c>
      <c r="F318" s="128">
        <f t="shared" si="86"/>
        <v>115250</v>
      </c>
      <c r="G318" s="285">
        <f>SUM(G326,G329)</f>
        <v>113371.22</v>
      </c>
      <c r="H318" s="10">
        <v>0</v>
      </c>
      <c r="I318" s="10">
        <v>0</v>
      </c>
    </row>
    <row r="319" spans="1:10" ht="15.75" customHeight="1" x14ac:dyDescent="0.2">
      <c r="A319" s="542" t="s">
        <v>172</v>
      </c>
      <c r="B319" s="543"/>
      <c r="C319" s="544"/>
      <c r="D319" s="148">
        <f>SUM(D329,D326)</f>
        <v>3184.62</v>
      </c>
      <c r="E319" s="11">
        <f>SUM(E329,E326)</f>
        <v>114500</v>
      </c>
      <c r="F319" s="249">
        <f>SUM(F326,F329)</f>
        <v>115250</v>
      </c>
      <c r="G319" s="249">
        <f>SUM(G326,G329)</f>
        <v>113371.22</v>
      </c>
      <c r="H319" s="12">
        <v>0</v>
      </c>
      <c r="I319" s="12">
        <v>0</v>
      </c>
    </row>
    <row r="320" spans="1:10" ht="14.1" customHeight="1" x14ac:dyDescent="0.2">
      <c r="A320" s="455" t="s">
        <v>266</v>
      </c>
      <c r="B320" s="456"/>
      <c r="C320" s="457"/>
      <c r="D320" s="145">
        <v>3184.62</v>
      </c>
      <c r="E320" s="90">
        <v>4200</v>
      </c>
      <c r="F320" s="90">
        <v>4950</v>
      </c>
      <c r="G320" s="90">
        <v>7395.95</v>
      </c>
      <c r="H320" s="14">
        <v>0</v>
      </c>
      <c r="I320" s="14">
        <v>0</v>
      </c>
    </row>
    <row r="321" spans="1:13" ht="13.5" customHeight="1" x14ac:dyDescent="0.2">
      <c r="A321" s="455" t="s">
        <v>292</v>
      </c>
      <c r="B321" s="456"/>
      <c r="C321" s="457"/>
      <c r="D321" s="327">
        <v>0</v>
      </c>
      <c r="E321" s="90">
        <v>88800</v>
      </c>
      <c r="F321" s="90">
        <v>88800</v>
      </c>
      <c r="G321" s="90">
        <v>87560</v>
      </c>
      <c r="H321" s="328"/>
      <c r="I321" s="328"/>
    </row>
    <row r="322" spans="1:13" ht="13.5" customHeight="1" x14ac:dyDescent="0.2">
      <c r="A322" s="492" t="s">
        <v>291</v>
      </c>
      <c r="B322" s="492"/>
      <c r="C322" s="492"/>
      <c r="D322" s="327">
        <v>0</v>
      </c>
      <c r="E322" s="90">
        <v>4900</v>
      </c>
      <c r="F322" s="90">
        <v>18416</v>
      </c>
      <c r="G322" s="90">
        <v>18415.27</v>
      </c>
      <c r="H322" s="328"/>
      <c r="I322" s="328"/>
    </row>
    <row r="323" spans="1:13" s="363" customFormat="1" ht="13.5" customHeight="1" x14ac:dyDescent="0.2">
      <c r="A323" s="492" t="s">
        <v>293</v>
      </c>
      <c r="B323" s="492"/>
      <c r="C323" s="492"/>
      <c r="D323" s="327">
        <v>0</v>
      </c>
      <c r="E323" s="90">
        <v>13100</v>
      </c>
      <c r="F323" s="90">
        <v>0</v>
      </c>
      <c r="G323" s="90">
        <v>0</v>
      </c>
      <c r="H323" s="328"/>
      <c r="I323" s="328"/>
      <c r="J323" s="362"/>
    </row>
    <row r="324" spans="1:13" s="363" customFormat="1" ht="13.5" customHeight="1" x14ac:dyDescent="0.2">
      <c r="A324" s="520" t="s">
        <v>267</v>
      </c>
      <c r="B324" s="521"/>
      <c r="C324" s="522"/>
      <c r="D324" s="327">
        <v>0</v>
      </c>
      <c r="E324" s="90">
        <v>3500</v>
      </c>
      <c r="F324" s="90">
        <v>0</v>
      </c>
      <c r="G324" s="90">
        <v>0</v>
      </c>
      <c r="H324" s="328"/>
      <c r="I324" s="328"/>
      <c r="J324" s="362"/>
    </row>
    <row r="325" spans="1:13" s="363" customFormat="1" ht="13.5" customHeight="1" x14ac:dyDescent="0.2">
      <c r="A325" s="465" t="s">
        <v>230</v>
      </c>
      <c r="B325" s="466"/>
      <c r="C325" s="467"/>
      <c r="D325" s="327">
        <v>0</v>
      </c>
      <c r="E325" s="90">
        <v>0</v>
      </c>
      <c r="F325" s="90">
        <v>3084</v>
      </c>
      <c r="G325" s="90">
        <v>0</v>
      </c>
      <c r="H325" s="328"/>
      <c r="I325" s="328"/>
      <c r="J325" s="362"/>
    </row>
    <row r="326" spans="1:13" s="363" customFormat="1" ht="13.5" customHeight="1" x14ac:dyDescent="0.2">
      <c r="A326"/>
      <c r="B326" s="146">
        <v>4</v>
      </c>
      <c r="C326" s="147" t="s">
        <v>97</v>
      </c>
      <c r="D326" s="15">
        <f t="shared" ref="D326:G326" si="88">D327</f>
        <v>0</v>
      </c>
      <c r="E326" s="94">
        <f t="shared" si="88"/>
        <v>111000</v>
      </c>
      <c r="F326" s="94">
        <f t="shared" si="88"/>
        <v>111000</v>
      </c>
      <c r="G326" s="94">
        <f t="shared" si="88"/>
        <v>109450</v>
      </c>
      <c r="H326" s="26">
        <v>0</v>
      </c>
      <c r="I326" s="26">
        <v>0</v>
      </c>
      <c r="J326" s="362"/>
    </row>
    <row r="327" spans="1:13" ht="13.5" customHeight="1" x14ac:dyDescent="0.2">
      <c r="B327" s="17">
        <v>42</v>
      </c>
      <c r="C327" s="35" t="s">
        <v>113</v>
      </c>
      <c r="D327" s="64">
        <f t="shared" ref="D327:G327" si="89">SUM(D328:D328)</f>
        <v>0</v>
      </c>
      <c r="E327" s="66">
        <f t="shared" si="89"/>
        <v>111000</v>
      </c>
      <c r="F327" s="66">
        <f t="shared" si="89"/>
        <v>111000</v>
      </c>
      <c r="G327" s="66">
        <f t="shared" si="89"/>
        <v>109450</v>
      </c>
      <c r="H327" s="26">
        <v>0</v>
      </c>
      <c r="I327" s="26">
        <v>0</v>
      </c>
    </row>
    <row r="328" spans="1:13" ht="13.5" customHeight="1" x14ac:dyDescent="0.2">
      <c r="B328" s="18">
        <v>422</v>
      </c>
      <c r="C328" s="39" t="s">
        <v>114</v>
      </c>
      <c r="D328" s="22">
        <v>0</v>
      </c>
      <c r="E328" s="96">
        <v>111000</v>
      </c>
      <c r="F328" s="96">
        <v>111000</v>
      </c>
      <c r="G328" s="96">
        <v>109450</v>
      </c>
      <c r="H328" s="26">
        <v>0</v>
      </c>
      <c r="I328" s="26">
        <v>0</v>
      </c>
    </row>
    <row r="329" spans="1:13" ht="13.5" customHeight="1" x14ac:dyDescent="0.2">
      <c r="B329" s="244">
        <v>3</v>
      </c>
      <c r="C329" s="155" t="s">
        <v>70</v>
      </c>
      <c r="D329" s="245">
        <f>SUM(D330)</f>
        <v>3184.62</v>
      </c>
      <c r="E329" s="324">
        <f>SUM(E330)</f>
        <v>3500</v>
      </c>
      <c r="F329" s="324">
        <f>SUM(F330)</f>
        <v>4250</v>
      </c>
      <c r="G329" s="324">
        <f>SUM(G330)</f>
        <v>3921.22</v>
      </c>
      <c r="H329" s="81">
        <v>0</v>
      </c>
      <c r="I329" s="81">
        <v>0</v>
      </c>
    </row>
    <row r="330" spans="1:13" ht="13.5" customHeight="1" x14ac:dyDescent="0.2">
      <c r="B330" s="17">
        <v>32</v>
      </c>
      <c r="C330" s="35" t="s">
        <v>71</v>
      </c>
      <c r="D330" s="246">
        <f>D332</f>
        <v>3184.62</v>
      </c>
      <c r="E330" s="288">
        <f>E332</f>
        <v>3500</v>
      </c>
      <c r="F330" s="288">
        <f>SUM(F331,F332)</f>
        <v>4250</v>
      </c>
      <c r="G330" s="288">
        <f>SUM(G331,G332)</f>
        <v>3921.22</v>
      </c>
      <c r="H330" s="243">
        <v>0</v>
      </c>
      <c r="I330" s="81">
        <f>G330/F330*100</f>
        <v>92.263999999999996</v>
      </c>
    </row>
    <row r="331" spans="1:13" ht="13.5" customHeight="1" x14ac:dyDescent="0.2">
      <c r="A331" s="38"/>
      <c r="B331" s="112">
        <v>323</v>
      </c>
      <c r="C331" s="43" t="s">
        <v>295</v>
      </c>
      <c r="D331" s="247">
        <v>0</v>
      </c>
      <c r="E331" s="290">
        <v>0</v>
      </c>
      <c r="F331" s="290">
        <v>750</v>
      </c>
      <c r="G331" s="290">
        <v>750</v>
      </c>
      <c r="H331" s="26">
        <v>0</v>
      </c>
      <c r="I331" s="26">
        <f>G331/F331*100</f>
        <v>100</v>
      </c>
    </row>
    <row r="332" spans="1:13" s="38" customFormat="1" ht="13.5" customHeight="1" x14ac:dyDescent="0.2">
      <c r="A332"/>
      <c r="B332" s="18">
        <v>329</v>
      </c>
      <c r="C332" s="39" t="s">
        <v>72</v>
      </c>
      <c r="D332" s="247">
        <v>3184.62</v>
      </c>
      <c r="E332" s="290">
        <v>3500</v>
      </c>
      <c r="F332" s="290">
        <v>3500</v>
      </c>
      <c r="G332" s="290">
        <v>3171.22</v>
      </c>
      <c r="H332" s="242">
        <v>0</v>
      </c>
      <c r="I332" s="26">
        <f>G332/F332*100</f>
        <v>90.606285714285704</v>
      </c>
      <c r="J332" s="364"/>
    </row>
    <row r="333" spans="1:13" ht="14.25" customHeight="1" x14ac:dyDescent="0.2">
      <c r="B333" s="551" t="s">
        <v>200</v>
      </c>
      <c r="C333" s="552"/>
      <c r="D333" s="72">
        <f>SUM(D334)</f>
        <v>2627.34</v>
      </c>
      <c r="E333" s="100">
        <f>SUM(E334,)</f>
        <v>339000</v>
      </c>
      <c r="F333" s="100">
        <f>SUM(F334,)</f>
        <v>339000</v>
      </c>
      <c r="G333" s="100">
        <f>SUM(G334,)</f>
        <v>56610.7</v>
      </c>
      <c r="H333" s="55">
        <v>0</v>
      </c>
      <c r="I333" s="55">
        <v>0</v>
      </c>
    </row>
    <row r="334" spans="1:13" ht="13.5" customHeight="1" x14ac:dyDescent="0.2">
      <c r="A334" s="481" t="s">
        <v>115</v>
      </c>
      <c r="B334" s="482"/>
      <c r="C334" s="483"/>
      <c r="D334" s="150">
        <f>SUM(D335,D344,D353,D361)</f>
        <v>2627.34</v>
      </c>
      <c r="E334" s="87">
        <f>SUM(E335,E344,E353,E361)</f>
        <v>339000</v>
      </c>
      <c r="F334" s="87">
        <f>SUM(F335,F344,F353,F361)</f>
        <v>339000</v>
      </c>
      <c r="G334" s="87">
        <f>SUM(G335,G344,G353,G361)</f>
        <v>56610.7</v>
      </c>
      <c r="H334" s="67">
        <f>F334/D334*100</f>
        <v>12902.783804151728</v>
      </c>
      <c r="I334" s="67">
        <f>G334/F334*100</f>
        <v>16.699321533923303</v>
      </c>
      <c r="J334" s="388"/>
      <c r="K334" s="273"/>
      <c r="L334" s="387"/>
    </row>
    <row r="335" spans="1:13" ht="13.5" customHeight="1" x14ac:dyDescent="0.2">
      <c r="A335" s="507" t="s">
        <v>116</v>
      </c>
      <c r="B335" s="508"/>
      <c r="C335" s="509"/>
      <c r="D335" s="156">
        <f t="shared" ref="D335:G341" si="90">D336</f>
        <v>0</v>
      </c>
      <c r="E335" s="98">
        <f t="shared" si="90"/>
        <v>300000</v>
      </c>
      <c r="F335" s="98">
        <f t="shared" si="90"/>
        <v>300000</v>
      </c>
      <c r="G335" s="98">
        <f t="shared" si="90"/>
        <v>52326.7</v>
      </c>
      <c r="H335" s="109">
        <v>0</v>
      </c>
      <c r="I335" s="109">
        <f>G335/F335*100</f>
        <v>17.442233333333331</v>
      </c>
      <c r="J335" s="388"/>
      <c r="K335" s="273"/>
      <c r="L335" s="387"/>
      <c r="M335" s="38"/>
    </row>
    <row r="336" spans="1:13" ht="14.25" customHeight="1" x14ac:dyDescent="0.2">
      <c r="A336" s="501" t="s">
        <v>104</v>
      </c>
      <c r="B336" s="502"/>
      <c r="C336" s="503"/>
      <c r="D336" s="148">
        <f>D341</f>
        <v>0</v>
      </c>
      <c r="E336" s="130">
        <f>E343</f>
        <v>300000</v>
      </c>
      <c r="F336" s="130">
        <f>F343</f>
        <v>300000</v>
      </c>
      <c r="G336" s="130">
        <f>G343</f>
        <v>52326.7</v>
      </c>
      <c r="H336" s="12">
        <v>0</v>
      </c>
      <c r="I336" s="12">
        <v>0</v>
      </c>
      <c r="J336" s="388"/>
      <c r="K336" s="273"/>
      <c r="L336" s="387"/>
      <c r="M336" s="38"/>
    </row>
    <row r="337" spans="1:13" ht="15" customHeight="1" x14ac:dyDescent="0.2">
      <c r="A337" s="455" t="s">
        <v>297</v>
      </c>
      <c r="B337" s="456"/>
      <c r="C337" s="457"/>
      <c r="D337" s="145">
        <v>0</v>
      </c>
      <c r="E337" s="90">
        <v>79850</v>
      </c>
      <c r="F337" s="90">
        <v>79850</v>
      </c>
      <c r="G337" s="90">
        <v>52326.7</v>
      </c>
      <c r="H337" s="14">
        <v>0</v>
      </c>
      <c r="I337" s="14">
        <v>0</v>
      </c>
      <c r="J337" s="388"/>
      <c r="K337" s="377"/>
      <c r="L337" s="387"/>
    </row>
    <row r="338" spans="1:13" ht="13.5" customHeight="1" x14ac:dyDescent="0.2">
      <c r="A338" s="492" t="s">
        <v>298</v>
      </c>
      <c r="B338" s="492"/>
      <c r="C338" s="492"/>
      <c r="D338" s="327">
        <v>0</v>
      </c>
      <c r="E338" s="90">
        <v>5000</v>
      </c>
      <c r="F338" s="90">
        <v>5000</v>
      </c>
      <c r="G338" s="90">
        <v>0</v>
      </c>
      <c r="H338" s="328"/>
      <c r="I338" s="328"/>
      <c r="J338" s="388"/>
      <c r="K338" s="273"/>
      <c r="L338" s="386"/>
    </row>
    <row r="339" spans="1:13" s="363" customFormat="1" ht="13.5" customHeight="1" x14ac:dyDescent="0.2">
      <c r="A339" s="455" t="s">
        <v>299</v>
      </c>
      <c r="B339" s="456"/>
      <c r="C339" s="457"/>
      <c r="D339" s="145">
        <v>0</v>
      </c>
      <c r="E339" s="90">
        <v>150</v>
      </c>
      <c r="F339" s="90">
        <v>150</v>
      </c>
      <c r="G339" s="90">
        <v>0</v>
      </c>
      <c r="H339" s="14">
        <v>0</v>
      </c>
      <c r="I339" s="14"/>
      <c r="J339" s="389"/>
      <c r="K339" s="376"/>
      <c r="L339" s="386"/>
    </row>
    <row r="340" spans="1:13" ht="13.5" customHeight="1" x14ac:dyDescent="0.2">
      <c r="A340" s="465" t="s">
        <v>300</v>
      </c>
      <c r="B340" s="466"/>
      <c r="C340" s="467"/>
      <c r="D340" s="145">
        <v>0</v>
      </c>
      <c r="E340" s="90">
        <v>215000</v>
      </c>
      <c r="F340" s="90">
        <v>215000</v>
      </c>
      <c r="G340" s="90">
        <v>0</v>
      </c>
      <c r="H340" s="14"/>
      <c r="I340" s="14"/>
      <c r="J340" s="388"/>
      <c r="K340" s="273"/>
      <c r="L340" s="386"/>
    </row>
    <row r="341" spans="1:13" ht="13.5" customHeight="1" x14ac:dyDescent="0.2">
      <c r="B341" s="146">
        <v>3</v>
      </c>
      <c r="C341" s="147" t="s">
        <v>70</v>
      </c>
      <c r="D341" s="15">
        <f t="shared" si="90"/>
        <v>0</v>
      </c>
      <c r="E341" s="94">
        <f t="shared" si="90"/>
        <v>300000</v>
      </c>
      <c r="F341" s="94">
        <f t="shared" si="90"/>
        <v>300000</v>
      </c>
      <c r="G341" s="94">
        <f t="shared" si="90"/>
        <v>52326.7</v>
      </c>
      <c r="H341" s="26">
        <v>0</v>
      </c>
      <c r="I341" s="26">
        <f>G341/F341*100</f>
        <v>17.442233333333331</v>
      </c>
      <c r="J341" s="388"/>
      <c r="K341" s="377"/>
      <c r="L341" s="38"/>
      <c r="M341" s="38"/>
    </row>
    <row r="342" spans="1:13" ht="13.5" customHeight="1" x14ac:dyDescent="0.2">
      <c r="B342" s="17">
        <v>32</v>
      </c>
      <c r="C342" s="35" t="s">
        <v>71</v>
      </c>
      <c r="D342" s="64">
        <f t="shared" ref="D342:G342" si="91">SUM(D343:D343)</f>
        <v>0</v>
      </c>
      <c r="E342" s="66">
        <f t="shared" si="91"/>
        <v>300000</v>
      </c>
      <c r="F342" s="66">
        <f t="shared" si="91"/>
        <v>300000</v>
      </c>
      <c r="G342" s="66">
        <f t="shared" si="91"/>
        <v>52326.7</v>
      </c>
      <c r="H342" s="26">
        <v>0</v>
      </c>
      <c r="I342" s="26">
        <f>G342/F342*100</f>
        <v>17.442233333333331</v>
      </c>
      <c r="J342" s="388"/>
      <c r="K342" s="273"/>
    </row>
    <row r="343" spans="1:13" ht="13.5" customHeight="1" x14ac:dyDescent="0.2">
      <c r="B343" s="21">
        <v>323</v>
      </c>
      <c r="C343" s="157" t="s">
        <v>117</v>
      </c>
      <c r="D343" s="22">
        <v>0</v>
      </c>
      <c r="E343" s="91">
        <v>300000</v>
      </c>
      <c r="F343" s="91">
        <v>300000</v>
      </c>
      <c r="G343" s="91">
        <v>52326.7</v>
      </c>
      <c r="H343" s="26">
        <v>0</v>
      </c>
      <c r="I343" s="26">
        <f>G343/F343*100</f>
        <v>17.442233333333331</v>
      </c>
      <c r="K343" s="286"/>
    </row>
    <row r="344" spans="1:13" ht="13.5" customHeight="1" x14ac:dyDescent="0.2">
      <c r="A344" s="476" t="s">
        <v>118</v>
      </c>
      <c r="B344" s="477"/>
      <c r="C344" s="478"/>
      <c r="D344" s="153">
        <f t="shared" ref="D344" si="92">D345</f>
        <v>1352.34</v>
      </c>
      <c r="E344" s="88">
        <f>E345</f>
        <v>4000</v>
      </c>
      <c r="F344" s="88">
        <f>F345</f>
        <v>4000</v>
      </c>
      <c r="G344" s="88">
        <f>G345</f>
        <v>1804</v>
      </c>
      <c r="H344" s="10">
        <f>F344/D344*100</f>
        <v>295.78360471479067</v>
      </c>
      <c r="I344" s="10">
        <f>G344/F344*100</f>
        <v>45.1</v>
      </c>
    </row>
    <row r="345" spans="1:13" ht="13.5" customHeight="1" x14ac:dyDescent="0.2">
      <c r="A345" s="501" t="s">
        <v>104</v>
      </c>
      <c r="B345" s="502"/>
      <c r="C345" s="503"/>
      <c r="D345" s="148">
        <f>D348</f>
        <v>1352.34</v>
      </c>
      <c r="E345" s="89">
        <f>E348</f>
        <v>4000</v>
      </c>
      <c r="F345" s="89">
        <f>F348</f>
        <v>4000</v>
      </c>
      <c r="G345" s="89">
        <f>G348</f>
        <v>1804</v>
      </c>
      <c r="H345" s="12">
        <v>0</v>
      </c>
      <c r="I345" s="12">
        <v>0</v>
      </c>
      <c r="K345" s="273"/>
    </row>
    <row r="346" spans="1:13" ht="13.5" customHeight="1" x14ac:dyDescent="0.2">
      <c r="A346" s="523" t="s">
        <v>296</v>
      </c>
      <c r="B346" s="524"/>
      <c r="C346" s="525"/>
      <c r="D346" s="145">
        <v>1352.34</v>
      </c>
      <c r="E346" s="90">
        <v>1000</v>
      </c>
      <c r="F346" s="90">
        <v>1000</v>
      </c>
      <c r="G346" s="90">
        <v>1804</v>
      </c>
      <c r="H346" s="14">
        <v>0</v>
      </c>
      <c r="I346" s="14">
        <v>0</v>
      </c>
      <c r="K346" s="376"/>
    </row>
    <row r="347" spans="1:13" ht="13.5" customHeight="1" x14ac:dyDescent="0.2">
      <c r="A347" s="465" t="s">
        <v>300</v>
      </c>
      <c r="B347" s="466"/>
      <c r="C347" s="467"/>
      <c r="D347" s="158">
        <v>0</v>
      </c>
      <c r="E347" s="90">
        <v>3000</v>
      </c>
      <c r="F347" s="90">
        <v>3000</v>
      </c>
      <c r="G347" s="90">
        <v>0</v>
      </c>
      <c r="H347" s="14">
        <v>0</v>
      </c>
      <c r="I347" s="14">
        <v>0</v>
      </c>
      <c r="K347" s="273"/>
    </row>
    <row r="348" spans="1:13" ht="13.5" customHeight="1" x14ac:dyDescent="0.2">
      <c r="B348" s="146">
        <v>3</v>
      </c>
      <c r="C348" s="147" t="s">
        <v>70</v>
      </c>
      <c r="D348" s="15">
        <f t="shared" ref="D348:G348" si="93">SUM(D349,D351)</f>
        <v>1352.34</v>
      </c>
      <c r="E348" s="94">
        <f t="shared" si="93"/>
        <v>4000</v>
      </c>
      <c r="F348" s="94">
        <f t="shared" si="93"/>
        <v>4000</v>
      </c>
      <c r="G348" s="94">
        <f t="shared" si="93"/>
        <v>1804</v>
      </c>
      <c r="H348" s="26">
        <f>F348/D348*100</f>
        <v>295.78360471479067</v>
      </c>
      <c r="I348" s="26">
        <f>G348/F348*100</f>
        <v>45.1</v>
      </c>
      <c r="K348" s="286"/>
    </row>
    <row r="349" spans="1:13" ht="13.5" customHeight="1" x14ac:dyDescent="0.2">
      <c r="B349" s="17">
        <v>35</v>
      </c>
      <c r="C349" s="35" t="s">
        <v>71</v>
      </c>
      <c r="D349" s="64">
        <f t="shared" ref="D349:G349" si="94">SUM(D350:D350)</f>
        <v>1352.34</v>
      </c>
      <c r="E349" s="66">
        <f t="shared" si="94"/>
        <v>4000</v>
      </c>
      <c r="F349" s="66">
        <f t="shared" si="94"/>
        <v>3000</v>
      </c>
      <c r="G349" s="66">
        <f t="shared" si="94"/>
        <v>1584</v>
      </c>
      <c r="H349" s="26">
        <f>F349/D349*100</f>
        <v>221.83770353609299</v>
      </c>
      <c r="I349" s="26">
        <f>G349/F349*100</f>
        <v>52.800000000000004</v>
      </c>
    </row>
    <row r="350" spans="1:13" ht="13.5" customHeight="1" x14ac:dyDescent="0.2">
      <c r="B350" s="18">
        <v>352</v>
      </c>
      <c r="C350" s="39" t="s">
        <v>119</v>
      </c>
      <c r="D350" s="22">
        <v>1352.34</v>
      </c>
      <c r="E350" s="91">
        <v>4000</v>
      </c>
      <c r="F350" s="91">
        <v>3000</v>
      </c>
      <c r="G350" s="91">
        <v>1584</v>
      </c>
      <c r="H350" s="26">
        <f>F350/D350*100</f>
        <v>221.83770353609299</v>
      </c>
      <c r="I350" s="26">
        <f>G350/F350*100</f>
        <v>52.800000000000004</v>
      </c>
    </row>
    <row r="351" spans="1:13" ht="13.5" customHeight="1" x14ac:dyDescent="0.2">
      <c r="B351" s="17">
        <v>32</v>
      </c>
      <c r="C351" s="35" t="s">
        <v>71</v>
      </c>
      <c r="D351" s="64">
        <f t="shared" ref="D351:F351" si="95">SUM(D352:D352)</f>
        <v>0</v>
      </c>
      <c r="E351" s="66">
        <f t="shared" si="95"/>
        <v>0</v>
      </c>
      <c r="F351" s="66">
        <f t="shared" si="95"/>
        <v>1000</v>
      </c>
      <c r="G351" s="66">
        <f>G352</f>
        <v>220</v>
      </c>
      <c r="H351" s="26">
        <v>0</v>
      </c>
      <c r="I351" s="26">
        <v>0</v>
      </c>
    </row>
    <row r="352" spans="1:13" ht="13.5" customHeight="1" x14ac:dyDescent="0.2">
      <c r="B352" s="21">
        <v>323</v>
      </c>
      <c r="C352" s="157" t="s">
        <v>117</v>
      </c>
      <c r="D352" s="33">
        <v>0</v>
      </c>
      <c r="E352" s="97">
        <v>0</v>
      </c>
      <c r="F352" s="91">
        <v>1000</v>
      </c>
      <c r="G352" s="97">
        <v>220</v>
      </c>
      <c r="H352" s="26">
        <v>0</v>
      </c>
      <c r="I352" s="26">
        <v>0</v>
      </c>
      <c r="J352" s="313"/>
    </row>
    <row r="353" spans="1:10" ht="13.5" customHeight="1" x14ac:dyDescent="0.2">
      <c r="A353" s="476" t="s">
        <v>120</v>
      </c>
      <c r="B353" s="477"/>
      <c r="C353" s="478"/>
      <c r="D353" s="172">
        <f t="shared" ref="D353:G353" si="96">D354</f>
        <v>0</v>
      </c>
      <c r="E353" s="98">
        <f t="shared" si="96"/>
        <v>25000</v>
      </c>
      <c r="F353" s="98">
        <f t="shared" si="96"/>
        <v>25000</v>
      </c>
      <c r="G353" s="98">
        <f t="shared" si="96"/>
        <v>2480</v>
      </c>
      <c r="H353" s="10" t="e">
        <f>F353/D353*100</f>
        <v>#DIV/0!</v>
      </c>
      <c r="I353" s="10">
        <v>0</v>
      </c>
      <c r="J353" s="313"/>
    </row>
    <row r="354" spans="1:10" ht="13.5" customHeight="1" x14ac:dyDescent="0.2">
      <c r="A354" s="452" t="s">
        <v>93</v>
      </c>
      <c r="B354" s="453"/>
      <c r="C354" s="454"/>
      <c r="D354" s="152">
        <f t="shared" ref="D354:G354" si="97">D358</f>
        <v>0</v>
      </c>
      <c r="E354" s="89">
        <f t="shared" si="97"/>
        <v>25000</v>
      </c>
      <c r="F354" s="89">
        <f t="shared" si="97"/>
        <v>25000</v>
      </c>
      <c r="G354" s="89">
        <f t="shared" si="97"/>
        <v>2480</v>
      </c>
      <c r="H354" s="12">
        <v>0</v>
      </c>
      <c r="I354" s="12">
        <v>0</v>
      </c>
    </row>
    <row r="355" spans="1:10" ht="13.5" customHeight="1" x14ac:dyDescent="0.2">
      <c r="A355" s="523" t="s">
        <v>296</v>
      </c>
      <c r="B355" s="524"/>
      <c r="C355" s="525"/>
      <c r="D355" s="158">
        <v>0</v>
      </c>
      <c r="E355" s="90">
        <v>0</v>
      </c>
      <c r="F355" s="90">
        <v>0</v>
      </c>
      <c r="G355" s="90">
        <v>2480</v>
      </c>
      <c r="H355" s="14">
        <v>0</v>
      </c>
      <c r="I355" s="14">
        <v>0</v>
      </c>
    </row>
    <row r="356" spans="1:10" ht="13.5" customHeight="1" x14ac:dyDescent="0.2">
      <c r="A356" s="465" t="s">
        <v>300</v>
      </c>
      <c r="B356" s="466"/>
      <c r="C356" s="467"/>
      <c r="D356" s="158">
        <v>0</v>
      </c>
      <c r="E356" s="90">
        <v>25000</v>
      </c>
      <c r="F356" s="90">
        <v>25000</v>
      </c>
      <c r="G356" s="90">
        <v>0</v>
      </c>
      <c r="H356" s="14">
        <v>0</v>
      </c>
      <c r="I356" s="14">
        <v>0</v>
      </c>
    </row>
    <row r="357" spans="1:10" ht="12.75" customHeight="1" x14ac:dyDescent="0.2">
      <c r="A357" s="492" t="s">
        <v>298</v>
      </c>
      <c r="B357" s="492"/>
      <c r="C357" s="492"/>
      <c r="D357" s="158">
        <v>0</v>
      </c>
      <c r="E357" s="90">
        <v>0</v>
      </c>
      <c r="F357" s="90">
        <v>0</v>
      </c>
      <c r="G357" s="90">
        <v>0</v>
      </c>
      <c r="H357" s="14">
        <v>0</v>
      </c>
      <c r="I357" s="14">
        <v>0</v>
      </c>
    </row>
    <row r="358" spans="1:10" ht="12.75" customHeight="1" x14ac:dyDescent="0.2">
      <c r="B358" s="146">
        <v>3</v>
      </c>
      <c r="C358" s="147" t="s">
        <v>70</v>
      </c>
      <c r="D358" s="70">
        <f t="shared" ref="D358:G358" si="98">D359</f>
        <v>0</v>
      </c>
      <c r="E358" s="94">
        <f t="shared" si="98"/>
        <v>25000</v>
      </c>
      <c r="F358" s="94">
        <f t="shared" si="98"/>
        <v>25000</v>
      </c>
      <c r="G358" s="94">
        <f t="shared" si="98"/>
        <v>2480</v>
      </c>
      <c r="H358" s="26">
        <v>0</v>
      </c>
      <c r="I358" s="26">
        <v>0</v>
      </c>
    </row>
    <row r="359" spans="1:10" ht="13.5" customHeight="1" x14ac:dyDescent="0.2">
      <c r="B359" s="17">
        <v>32</v>
      </c>
      <c r="C359" s="35" t="s">
        <v>71</v>
      </c>
      <c r="D359" s="64">
        <f t="shared" ref="D359:G359" si="99">SUM(D360:D360)</f>
        <v>0</v>
      </c>
      <c r="E359" s="66">
        <f t="shared" si="99"/>
        <v>25000</v>
      </c>
      <c r="F359" s="66">
        <f t="shared" si="99"/>
        <v>25000</v>
      </c>
      <c r="G359" s="66">
        <f t="shared" si="99"/>
        <v>2480</v>
      </c>
      <c r="H359" s="26">
        <v>0</v>
      </c>
      <c r="I359" s="26">
        <v>0</v>
      </c>
    </row>
    <row r="360" spans="1:10" ht="12.75" customHeight="1" x14ac:dyDescent="0.2">
      <c r="B360" s="21">
        <v>323</v>
      </c>
      <c r="C360" s="157" t="s">
        <v>121</v>
      </c>
      <c r="D360" s="22">
        <v>0</v>
      </c>
      <c r="E360" s="91">
        <v>25000</v>
      </c>
      <c r="F360" s="91">
        <v>25000</v>
      </c>
      <c r="G360" s="91">
        <v>2480</v>
      </c>
      <c r="H360" s="26">
        <v>0</v>
      </c>
      <c r="I360" s="26">
        <v>0</v>
      </c>
    </row>
    <row r="361" spans="1:10" ht="13.5" customHeight="1" x14ac:dyDescent="0.2">
      <c r="A361" s="458" t="s">
        <v>228</v>
      </c>
      <c r="B361" s="459"/>
      <c r="C361" s="460"/>
      <c r="D361" s="173">
        <f t="shared" ref="D361:G365" si="100">D362</f>
        <v>1275</v>
      </c>
      <c r="E361" s="98">
        <f t="shared" si="100"/>
        <v>10000</v>
      </c>
      <c r="F361" s="98">
        <f t="shared" si="100"/>
        <v>10000</v>
      </c>
      <c r="G361" s="98">
        <f t="shared" si="100"/>
        <v>0</v>
      </c>
      <c r="H361" s="109">
        <v>0</v>
      </c>
      <c r="I361" s="109">
        <f>G361/F361*100</f>
        <v>0</v>
      </c>
    </row>
    <row r="362" spans="1:10" ht="13.5" customHeight="1" x14ac:dyDescent="0.2">
      <c r="A362" s="452" t="s">
        <v>93</v>
      </c>
      <c r="B362" s="453"/>
      <c r="C362" s="454"/>
      <c r="D362" s="152">
        <f>D363</f>
        <v>1275</v>
      </c>
      <c r="E362" s="130">
        <f>E365</f>
        <v>10000</v>
      </c>
      <c r="F362" s="130">
        <f>F365</f>
        <v>10000</v>
      </c>
      <c r="G362" s="130">
        <f>G365</f>
        <v>0</v>
      </c>
      <c r="H362" s="12">
        <v>0</v>
      </c>
      <c r="I362" s="12">
        <v>0</v>
      </c>
    </row>
    <row r="363" spans="1:10" ht="13.5" customHeight="1" x14ac:dyDescent="0.2">
      <c r="A363" s="523" t="s">
        <v>296</v>
      </c>
      <c r="B363" s="524"/>
      <c r="C363" s="525"/>
      <c r="D363" s="174">
        <f>D365</f>
        <v>1275</v>
      </c>
      <c r="E363" s="90">
        <v>0</v>
      </c>
      <c r="F363" s="90">
        <v>0</v>
      </c>
      <c r="G363" s="90">
        <v>0</v>
      </c>
      <c r="H363" s="14">
        <v>0</v>
      </c>
      <c r="I363" s="14">
        <v>0</v>
      </c>
    </row>
    <row r="364" spans="1:10" ht="14.25" customHeight="1" x14ac:dyDescent="0.2">
      <c r="A364" s="465" t="s">
        <v>300</v>
      </c>
      <c r="B364" s="466"/>
      <c r="C364" s="467"/>
      <c r="D364" s="170">
        <v>0</v>
      </c>
      <c r="E364" s="90">
        <v>10000</v>
      </c>
      <c r="F364" s="90">
        <v>10000</v>
      </c>
      <c r="G364" s="90">
        <v>0</v>
      </c>
      <c r="H364" s="14"/>
      <c r="I364" s="14"/>
    </row>
    <row r="365" spans="1:10" ht="13.5" customHeight="1" x14ac:dyDescent="0.2">
      <c r="B365" s="146">
        <v>3</v>
      </c>
      <c r="C365" s="147" t="s">
        <v>70</v>
      </c>
      <c r="D365" s="70">
        <f t="shared" si="100"/>
        <v>1275</v>
      </c>
      <c r="E365" s="94">
        <f t="shared" si="100"/>
        <v>10000</v>
      </c>
      <c r="F365" s="94">
        <f t="shared" si="100"/>
        <v>10000</v>
      </c>
      <c r="G365" s="94">
        <f t="shared" si="100"/>
        <v>0</v>
      </c>
      <c r="H365" s="26">
        <v>0</v>
      </c>
      <c r="I365" s="26">
        <v>0</v>
      </c>
    </row>
    <row r="366" spans="1:10" ht="13.5" customHeight="1" x14ac:dyDescent="0.2">
      <c r="B366" s="17">
        <v>32</v>
      </c>
      <c r="C366" s="35" t="s">
        <v>71</v>
      </c>
      <c r="D366" s="64">
        <f t="shared" ref="D366:G366" si="101">SUM(D367:D367)</f>
        <v>1275</v>
      </c>
      <c r="E366" s="66">
        <f t="shared" si="101"/>
        <v>10000</v>
      </c>
      <c r="F366" s="66">
        <f t="shared" si="101"/>
        <v>10000</v>
      </c>
      <c r="G366" s="66">
        <f t="shared" si="101"/>
        <v>0</v>
      </c>
      <c r="H366" s="26">
        <v>0</v>
      </c>
      <c r="I366" s="26">
        <v>0</v>
      </c>
    </row>
    <row r="367" spans="1:10" ht="13.5" customHeight="1" x14ac:dyDescent="0.2">
      <c r="B367" s="21">
        <v>323</v>
      </c>
      <c r="C367" s="157" t="s">
        <v>117</v>
      </c>
      <c r="D367" s="37">
        <v>1275</v>
      </c>
      <c r="E367" s="91">
        <v>10000</v>
      </c>
      <c r="F367" s="91">
        <v>10000</v>
      </c>
      <c r="G367" s="91">
        <v>0</v>
      </c>
      <c r="H367" s="26">
        <v>0</v>
      </c>
      <c r="I367" s="26">
        <v>0</v>
      </c>
    </row>
    <row r="368" spans="1:10" ht="13.5" customHeight="1" x14ac:dyDescent="0.2">
      <c r="A368" s="545" t="s">
        <v>201</v>
      </c>
      <c r="B368" s="546"/>
      <c r="C368" s="547"/>
      <c r="D368" s="176">
        <f>SUM(D369,D404,D434)</f>
        <v>107019.07000000002</v>
      </c>
      <c r="E368" s="54">
        <f>SUM(E369,E404,E434)</f>
        <v>94300</v>
      </c>
      <c r="F368" s="54">
        <f>SUM(F369,F404,F434)</f>
        <v>81625</v>
      </c>
      <c r="G368" s="54">
        <f>SUM(G369,G404,G434)</f>
        <v>71202.820000000007</v>
      </c>
      <c r="H368" s="26">
        <f t="shared" ref="H368:H377" si="102">F368/D368*100</f>
        <v>76.271453302668377</v>
      </c>
      <c r="I368" s="26">
        <f t="shared" ref="I368:I377" si="103">G368/F368*100</f>
        <v>87.231632465543655</v>
      </c>
    </row>
    <row r="369" spans="1:10" ht="13.5" customHeight="1" x14ac:dyDescent="0.2">
      <c r="A369" s="526" t="s">
        <v>194</v>
      </c>
      <c r="B369" s="527"/>
      <c r="C369" s="528"/>
      <c r="D369" s="150">
        <f>SUM(D370,D377,D387)</f>
        <v>93013.610000000015</v>
      </c>
      <c r="E369" s="87">
        <f>SUM(E370,E376,E387)</f>
        <v>58300</v>
      </c>
      <c r="F369" s="87">
        <f>SUM(F370,F376,F387)</f>
        <v>59625</v>
      </c>
      <c r="G369" s="87">
        <f>SUM(G370,G376,G387)</f>
        <v>54868.46</v>
      </c>
      <c r="H369" s="67">
        <f t="shared" si="102"/>
        <v>64.103522054460626</v>
      </c>
      <c r="I369" s="67">
        <f t="shared" si="103"/>
        <v>92.02257442348008</v>
      </c>
    </row>
    <row r="370" spans="1:10" ht="15.75" customHeight="1" x14ac:dyDescent="0.2">
      <c r="A370" s="468" t="s">
        <v>226</v>
      </c>
      <c r="B370" s="469"/>
      <c r="C370" s="470"/>
      <c r="D370" s="156">
        <f t="shared" ref="D370:G373" si="104">D371</f>
        <v>1934.77</v>
      </c>
      <c r="E370" s="98">
        <f t="shared" si="104"/>
        <v>4000</v>
      </c>
      <c r="F370" s="98">
        <f t="shared" si="104"/>
        <v>4000</v>
      </c>
      <c r="G370" s="98">
        <f t="shared" si="104"/>
        <v>0</v>
      </c>
      <c r="H370" s="109">
        <v>0</v>
      </c>
      <c r="I370" s="109">
        <f t="shared" si="103"/>
        <v>0</v>
      </c>
    </row>
    <row r="371" spans="1:10" s="62" customFormat="1" ht="13.5" customHeight="1" x14ac:dyDescent="0.2">
      <c r="A371" s="452" t="s">
        <v>122</v>
      </c>
      <c r="B371" s="453"/>
      <c r="C371" s="454"/>
      <c r="D371" s="148">
        <f t="shared" si="104"/>
        <v>1934.77</v>
      </c>
      <c r="E371" s="130">
        <f t="shared" si="104"/>
        <v>4000</v>
      </c>
      <c r="F371" s="130">
        <f t="shared" si="104"/>
        <v>4000</v>
      </c>
      <c r="G371" s="130">
        <f t="shared" si="104"/>
        <v>0</v>
      </c>
      <c r="H371" s="12">
        <v>0</v>
      </c>
      <c r="I371" s="12">
        <f t="shared" si="103"/>
        <v>0</v>
      </c>
      <c r="J371" s="280"/>
    </row>
    <row r="372" spans="1:10" ht="13.5" customHeight="1" x14ac:dyDescent="0.2">
      <c r="A372" s="473" t="s">
        <v>265</v>
      </c>
      <c r="B372" s="474"/>
      <c r="C372" s="475"/>
      <c r="D372" s="145">
        <f t="shared" si="104"/>
        <v>1934.77</v>
      </c>
      <c r="E372" s="90">
        <f t="shared" si="104"/>
        <v>4000</v>
      </c>
      <c r="F372" s="90">
        <f t="shared" si="104"/>
        <v>4000</v>
      </c>
      <c r="G372" s="90">
        <f t="shared" si="104"/>
        <v>0</v>
      </c>
      <c r="H372" s="14">
        <v>0</v>
      </c>
      <c r="I372" s="14">
        <f t="shared" si="103"/>
        <v>0</v>
      </c>
    </row>
    <row r="373" spans="1:10" ht="14.25" customHeight="1" x14ac:dyDescent="0.2">
      <c r="B373" s="146">
        <v>3</v>
      </c>
      <c r="C373" s="147" t="s">
        <v>70</v>
      </c>
      <c r="D373" s="15">
        <f t="shared" si="104"/>
        <v>1934.77</v>
      </c>
      <c r="E373" s="94">
        <f t="shared" si="104"/>
        <v>4000</v>
      </c>
      <c r="F373" s="94">
        <f t="shared" si="104"/>
        <v>4000</v>
      </c>
      <c r="G373" s="94">
        <f t="shared" si="104"/>
        <v>0</v>
      </c>
      <c r="H373" s="26">
        <v>0</v>
      </c>
      <c r="I373" s="26">
        <f t="shared" si="103"/>
        <v>0</v>
      </c>
    </row>
    <row r="374" spans="1:10" ht="13.5" customHeight="1" x14ac:dyDescent="0.2">
      <c r="B374" s="17">
        <v>36</v>
      </c>
      <c r="C374" s="35" t="s">
        <v>111</v>
      </c>
      <c r="D374" s="64">
        <f t="shared" ref="D374:G374" si="105">SUM(D375:D375)</f>
        <v>1934.77</v>
      </c>
      <c r="E374" s="66">
        <f t="shared" si="105"/>
        <v>4000</v>
      </c>
      <c r="F374" s="66">
        <f t="shared" si="105"/>
        <v>4000</v>
      </c>
      <c r="G374" s="66">
        <f t="shared" si="105"/>
        <v>0</v>
      </c>
      <c r="H374" s="26">
        <v>0</v>
      </c>
      <c r="I374" s="26">
        <f t="shared" si="103"/>
        <v>0</v>
      </c>
    </row>
    <row r="375" spans="1:10" ht="13.5" customHeight="1" x14ac:dyDescent="0.2">
      <c r="B375" s="21">
        <v>363</v>
      </c>
      <c r="C375" s="157" t="s">
        <v>112</v>
      </c>
      <c r="D375" s="22">
        <v>1934.77</v>
      </c>
      <c r="E375" s="91">
        <v>4000</v>
      </c>
      <c r="F375" s="91">
        <v>4000</v>
      </c>
      <c r="G375" s="91">
        <v>0</v>
      </c>
      <c r="H375" s="26">
        <v>0</v>
      </c>
      <c r="I375" s="26">
        <f t="shared" si="103"/>
        <v>0</v>
      </c>
    </row>
    <row r="376" spans="1:10" ht="13.5" customHeight="1" x14ac:dyDescent="0.2">
      <c r="A376" s="514" t="s">
        <v>195</v>
      </c>
      <c r="B376" s="515"/>
      <c r="C376" s="516"/>
      <c r="D376" s="172">
        <f>D377</f>
        <v>65063.3</v>
      </c>
      <c r="E376" s="98">
        <f>E377</f>
        <v>47300</v>
      </c>
      <c r="F376" s="98">
        <f>F377</f>
        <v>48300</v>
      </c>
      <c r="G376" s="98">
        <f>G377</f>
        <v>47546.1</v>
      </c>
      <c r="H376" s="10">
        <f t="shared" si="102"/>
        <v>74.235398450432115</v>
      </c>
      <c r="I376" s="10">
        <f t="shared" si="103"/>
        <v>98.439130434782612</v>
      </c>
    </row>
    <row r="377" spans="1:10" ht="13.5" customHeight="1" x14ac:dyDescent="0.2">
      <c r="A377" s="452" t="s">
        <v>122</v>
      </c>
      <c r="B377" s="453"/>
      <c r="C377" s="454"/>
      <c r="D377" s="152">
        <f t="shared" ref="D377:G377" si="106">D381</f>
        <v>65063.3</v>
      </c>
      <c r="E377" s="89">
        <f t="shared" si="106"/>
        <v>47300</v>
      </c>
      <c r="F377" s="89">
        <f t="shared" si="106"/>
        <v>48300</v>
      </c>
      <c r="G377" s="89">
        <f t="shared" si="106"/>
        <v>47546.1</v>
      </c>
      <c r="H377" s="12">
        <f t="shared" si="102"/>
        <v>74.235398450432115</v>
      </c>
      <c r="I377" s="12">
        <f t="shared" si="103"/>
        <v>98.439130434782612</v>
      </c>
    </row>
    <row r="378" spans="1:10" ht="13.5" customHeight="1" x14ac:dyDescent="0.2">
      <c r="A378" s="455" t="s">
        <v>268</v>
      </c>
      <c r="B378" s="456"/>
      <c r="C378" s="493"/>
      <c r="D378" s="69">
        <v>0</v>
      </c>
      <c r="E378" s="90">
        <v>0</v>
      </c>
      <c r="F378" s="90">
        <v>0</v>
      </c>
      <c r="G378" s="90">
        <v>0</v>
      </c>
      <c r="H378" s="14">
        <v>0</v>
      </c>
      <c r="I378" s="14">
        <v>0</v>
      </c>
    </row>
    <row r="379" spans="1:10" ht="14.25" customHeight="1" x14ac:dyDescent="0.2">
      <c r="A379" s="534" t="s">
        <v>301</v>
      </c>
      <c r="B379" s="534"/>
      <c r="C379" s="535"/>
      <c r="D379" s="69">
        <v>0</v>
      </c>
      <c r="E379" s="90">
        <v>0</v>
      </c>
      <c r="F379" s="90">
        <v>0</v>
      </c>
      <c r="G379" s="90">
        <v>0</v>
      </c>
      <c r="H379" s="14">
        <v>0</v>
      </c>
      <c r="I379" s="14">
        <v>0</v>
      </c>
    </row>
    <row r="380" spans="1:10" ht="13.5" customHeight="1" x14ac:dyDescent="0.2">
      <c r="A380" s="473" t="s">
        <v>265</v>
      </c>
      <c r="B380" s="474"/>
      <c r="C380" s="475"/>
      <c r="D380" s="174">
        <v>65063.3</v>
      </c>
      <c r="E380" s="90">
        <v>47300</v>
      </c>
      <c r="F380" s="90">
        <v>48300</v>
      </c>
      <c r="G380" s="90">
        <v>47546.1</v>
      </c>
      <c r="H380" s="14"/>
      <c r="I380" s="14"/>
    </row>
    <row r="381" spans="1:10" ht="13.5" customHeight="1" x14ac:dyDescent="0.2">
      <c r="B381" s="146">
        <v>3</v>
      </c>
      <c r="C381" s="147" t="s">
        <v>70</v>
      </c>
      <c r="D381" s="70">
        <f t="shared" ref="D381:G381" si="107">SUM(D382,D385)</f>
        <v>65063.3</v>
      </c>
      <c r="E381" s="60">
        <f t="shared" si="107"/>
        <v>47300</v>
      </c>
      <c r="F381" s="60">
        <f t="shared" si="107"/>
        <v>48300</v>
      </c>
      <c r="G381" s="60">
        <f t="shared" si="107"/>
        <v>47546.1</v>
      </c>
      <c r="H381" s="26">
        <v>0</v>
      </c>
      <c r="I381" s="26">
        <f>G381/F381*100</f>
        <v>98.439130434782612</v>
      </c>
    </row>
    <row r="382" spans="1:10" ht="13.5" customHeight="1" x14ac:dyDescent="0.2">
      <c r="B382" s="17">
        <v>32</v>
      </c>
      <c r="C382" s="35" t="s">
        <v>71</v>
      </c>
      <c r="D382" s="15">
        <f t="shared" ref="D382:G382" si="108">SUM(D383,D384)</f>
        <v>6305.64</v>
      </c>
      <c r="E382" s="60">
        <f t="shared" si="108"/>
        <v>10000</v>
      </c>
      <c r="F382" s="60">
        <f t="shared" si="108"/>
        <v>10000</v>
      </c>
      <c r="G382" s="60">
        <f t="shared" si="108"/>
        <v>9467.68</v>
      </c>
      <c r="H382" s="26">
        <v>0</v>
      </c>
      <c r="I382" s="26">
        <v>0</v>
      </c>
    </row>
    <row r="383" spans="1:10" ht="13.5" customHeight="1" x14ac:dyDescent="0.2">
      <c r="B383" s="18">
        <v>322</v>
      </c>
      <c r="C383" s="39" t="s">
        <v>86</v>
      </c>
      <c r="D383" s="120">
        <v>5946.42</v>
      </c>
      <c r="E383" s="121">
        <v>9000</v>
      </c>
      <c r="F383" s="121">
        <v>9000</v>
      </c>
      <c r="G383" s="121">
        <v>8584.7000000000007</v>
      </c>
      <c r="H383" s="26">
        <v>0</v>
      </c>
      <c r="I383" s="26">
        <v>0</v>
      </c>
    </row>
    <row r="384" spans="1:10" ht="13.5" customHeight="1" x14ac:dyDescent="0.2">
      <c r="B384" s="18">
        <v>323</v>
      </c>
      <c r="C384" s="39" t="s">
        <v>117</v>
      </c>
      <c r="D384" s="22">
        <v>359.22</v>
      </c>
      <c r="E384" s="122">
        <v>1000</v>
      </c>
      <c r="F384" s="122">
        <v>1000</v>
      </c>
      <c r="G384" s="122">
        <v>882.98</v>
      </c>
      <c r="H384" s="26">
        <v>0</v>
      </c>
      <c r="I384" s="26">
        <v>0</v>
      </c>
    </row>
    <row r="385" spans="1:9" ht="13.5" customHeight="1" x14ac:dyDescent="0.2">
      <c r="B385" s="17">
        <v>36</v>
      </c>
      <c r="C385" s="35" t="s">
        <v>111</v>
      </c>
      <c r="D385" s="64">
        <f t="shared" ref="D385:G385" si="109">SUM(D386:D386)</f>
        <v>58757.66</v>
      </c>
      <c r="E385" s="66">
        <f t="shared" si="109"/>
        <v>37300</v>
      </c>
      <c r="F385" s="66">
        <f t="shared" si="109"/>
        <v>38300</v>
      </c>
      <c r="G385" s="66">
        <f t="shared" si="109"/>
        <v>38078.42</v>
      </c>
      <c r="H385" s="26">
        <v>0</v>
      </c>
      <c r="I385" s="26">
        <f>G385/F385*100</f>
        <v>99.421462140992162</v>
      </c>
    </row>
    <row r="386" spans="1:9" ht="13.5" customHeight="1" x14ac:dyDescent="0.2">
      <c r="B386" s="21">
        <v>363</v>
      </c>
      <c r="C386" s="157" t="s">
        <v>112</v>
      </c>
      <c r="D386" s="22">
        <v>58757.66</v>
      </c>
      <c r="E386" s="96">
        <v>37300</v>
      </c>
      <c r="F386" s="96">
        <v>38300</v>
      </c>
      <c r="G386" s="96">
        <v>38078.42</v>
      </c>
      <c r="H386" s="26">
        <v>0</v>
      </c>
      <c r="I386" s="26">
        <f>G386/F386*100</f>
        <v>99.421462140992162</v>
      </c>
    </row>
    <row r="387" spans="1:9" ht="13.5" customHeight="1" x14ac:dyDescent="0.2">
      <c r="A387" s="476" t="s">
        <v>123</v>
      </c>
      <c r="B387" s="477"/>
      <c r="C387" s="478"/>
      <c r="D387" s="149">
        <f t="shared" ref="D387:G387" si="110">D388</f>
        <v>26015.54</v>
      </c>
      <c r="E387" s="98">
        <f t="shared" si="110"/>
        <v>7000</v>
      </c>
      <c r="F387" s="98">
        <f t="shared" si="110"/>
        <v>7325</v>
      </c>
      <c r="G387" s="98">
        <f t="shared" si="110"/>
        <v>7322.36</v>
      </c>
      <c r="H387" s="10">
        <v>0</v>
      </c>
      <c r="I387" s="10">
        <f>G387/F387*100</f>
        <v>99.963959044368593</v>
      </c>
    </row>
    <row r="388" spans="1:9" ht="13.5" customHeight="1" x14ac:dyDescent="0.2">
      <c r="A388" s="452" t="s">
        <v>124</v>
      </c>
      <c r="B388" s="453"/>
      <c r="C388" s="454"/>
      <c r="D388" s="148">
        <f t="shared" ref="D388:G388" si="111">SUM(D394,D397)</f>
        <v>26015.54</v>
      </c>
      <c r="E388" s="89">
        <f t="shared" si="111"/>
        <v>7000</v>
      </c>
      <c r="F388" s="89">
        <f t="shared" si="111"/>
        <v>7325</v>
      </c>
      <c r="G388" s="89">
        <f t="shared" si="111"/>
        <v>7322.36</v>
      </c>
      <c r="H388" s="12">
        <v>0</v>
      </c>
      <c r="I388" s="12">
        <f>G388/F388*100</f>
        <v>99.963959044368593</v>
      </c>
    </row>
    <row r="389" spans="1:9" ht="13.5" customHeight="1" x14ac:dyDescent="0.2">
      <c r="A389" s="523" t="s">
        <v>290</v>
      </c>
      <c r="B389" s="524"/>
      <c r="C389" s="525"/>
      <c r="D389" s="158">
        <v>25000</v>
      </c>
      <c r="E389" s="90">
        <v>0</v>
      </c>
      <c r="F389" s="90">
        <v>0</v>
      </c>
      <c r="G389" s="90">
        <v>0</v>
      </c>
      <c r="H389" s="14">
        <v>0</v>
      </c>
      <c r="I389" s="14">
        <v>0</v>
      </c>
    </row>
    <row r="390" spans="1:9" ht="15.75" customHeight="1" x14ac:dyDescent="0.2">
      <c r="A390" s="455" t="s">
        <v>268</v>
      </c>
      <c r="B390" s="456"/>
      <c r="C390" s="457"/>
      <c r="D390" s="158">
        <v>0</v>
      </c>
      <c r="E390" s="90">
        <v>3830</v>
      </c>
      <c r="F390" s="90">
        <v>4155</v>
      </c>
      <c r="G390" s="90">
        <v>7322.36</v>
      </c>
      <c r="H390" s="14">
        <v>0</v>
      </c>
      <c r="I390" s="14">
        <v>0</v>
      </c>
    </row>
    <row r="391" spans="1:9" ht="13.5" customHeight="1" x14ac:dyDescent="0.2">
      <c r="A391" s="473" t="s">
        <v>265</v>
      </c>
      <c r="B391" s="474"/>
      <c r="C391" s="475"/>
      <c r="D391" s="158">
        <v>1015.54</v>
      </c>
      <c r="E391" s="90">
        <v>0</v>
      </c>
      <c r="F391" s="90">
        <v>0</v>
      </c>
      <c r="G391" s="90">
        <v>0</v>
      </c>
      <c r="H391" s="14">
        <v>0</v>
      </c>
      <c r="I391" s="14">
        <v>0</v>
      </c>
    </row>
    <row r="392" spans="1:9" ht="13.5" customHeight="1" x14ac:dyDescent="0.2">
      <c r="A392" s="520" t="s">
        <v>267</v>
      </c>
      <c r="B392" s="521"/>
      <c r="C392" s="522"/>
      <c r="D392" s="158">
        <v>0</v>
      </c>
      <c r="E392" s="93">
        <v>3170</v>
      </c>
      <c r="F392" s="93">
        <v>0</v>
      </c>
      <c r="G392" s="93">
        <v>0</v>
      </c>
      <c r="H392" s="14">
        <v>0</v>
      </c>
      <c r="I392" s="14">
        <v>0</v>
      </c>
    </row>
    <row r="393" spans="1:9" ht="13.5" customHeight="1" x14ac:dyDescent="0.2">
      <c r="A393" s="465" t="s">
        <v>230</v>
      </c>
      <c r="B393" s="466"/>
      <c r="C393" s="467"/>
      <c r="D393" s="158">
        <v>0</v>
      </c>
      <c r="E393" s="93">
        <v>0</v>
      </c>
      <c r="F393" s="93">
        <v>3170</v>
      </c>
      <c r="G393" s="93">
        <v>0</v>
      </c>
      <c r="H393" s="14">
        <v>0</v>
      </c>
      <c r="I393" s="14">
        <v>0</v>
      </c>
    </row>
    <row r="394" spans="1:9" ht="13.5" customHeight="1" x14ac:dyDescent="0.2">
      <c r="B394" s="146">
        <v>3</v>
      </c>
      <c r="C394" s="147" t="s">
        <v>70</v>
      </c>
      <c r="D394" s="136">
        <f t="shared" ref="D394:G395" si="112">D395</f>
        <v>1000</v>
      </c>
      <c r="E394" s="211">
        <f t="shared" si="112"/>
        <v>0</v>
      </c>
      <c r="F394" s="211">
        <f t="shared" si="112"/>
        <v>0</v>
      </c>
      <c r="G394" s="211">
        <f t="shared" si="112"/>
        <v>0</v>
      </c>
      <c r="H394" s="26">
        <v>0</v>
      </c>
      <c r="I394" s="26">
        <v>0</v>
      </c>
    </row>
    <row r="395" spans="1:9" ht="13.5" customHeight="1" x14ac:dyDescent="0.2">
      <c r="B395" s="17">
        <v>32</v>
      </c>
      <c r="C395" s="35" t="s">
        <v>71</v>
      </c>
      <c r="D395" s="136">
        <f t="shared" si="112"/>
        <v>1000</v>
      </c>
      <c r="E395" s="211">
        <f t="shared" si="112"/>
        <v>0</v>
      </c>
      <c r="F395" s="211">
        <f t="shared" si="112"/>
        <v>0</v>
      </c>
      <c r="G395" s="211">
        <f t="shared" si="112"/>
        <v>0</v>
      </c>
      <c r="H395" s="26">
        <v>0</v>
      </c>
      <c r="I395" s="26">
        <v>0</v>
      </c>
    </row>
    <row r="396" spans="1:9" ht="13.5" customHeight="1" x14ac:dyDescent="0.2">
      <c r="B396" s="18">
        <v>323</v>
      </c>
      <c r="C396" s="39" t="s">
        <v>117</v>
      </c>
      <c r="D396" s="22">
        <v>1000</v>
      </c>
      <c r="E396" s="99">
        <v>0</v>
      </c>
      <c r="F396" s="99">
        <v>0</v>
      </c>
      <c r="G396" s="99">
        <v>0</v>
      </c>
      <c r="H396" s="26">
        <v>0</v>
      </c>
      <c r="I396" s="26">
        <v>0</v>
      </c>
    </row>
    <row r="397" spans="1:9" ht="13.5" customHeight="1" x14ac:dyDescent="0.2">
      <c r="B397" s="17">
        <v>4</v>
      </c>
      <c r="C397" s="35" t="s">
        <v>125</v>
      </c>
      <c r="D397" s="15">
        <f t="shared" ref="D397" si="113">D398</f>
        <v>25015.54</v>
      </c>
      <c r="E397" s="94">
        <f>SUM(E402,E398)</f>
        <v>7000</v>
      </c>
      <c r="F397" s="94">
        <f>SUM(F398,F402)</f>
        <v>7325</v>
      </c>
      <c r="G397" s="94">
        <f>SUM(G398,G402)</f>
        <v>7322.36</v>
      </c>
      <c r="H397" s="26">
        <f t="shared" ref="H397:H399" si="114">F397/D397*100</f>
        <v>29.281798434093364</v>
      </c>
      <c r="I397" s="26">
        <f>G397/F397*100</f>
        <v>99.963959044368593</v>
      </c>
    </row>
    <row r="398" spans="1:9" ht="13.5" customHeight="1" x14ac:dyDescent="0.2">
      <c r="B398" s="17">
        <v>42</v>
      </c>
      <c r="C398" s="35" t="s">
        <v>126</v>
      </c>
      <c r="D398" s="64">
        <f t="shared" ref="D398:G398" si="115">SUM(D399,D400,D401)</f>
        <v>25015.54</v>
      </c>
      <c r="E398" s="66">
        <f t="shared" si="115"/>
        <v>0</v>
      </c>
      <c r="F398" s="66">
        <f t="shared" si="115"/>
        <v>0</v>
      </c>
      <c r="G398" s="66">
        <f t="shared" si="115"/>
        <v>0</v>
      </c>
      <c r="H398" s="26">
        <f t="shared" si="114"/>
        <v>0</v>
      </c>
      <c r="I398" s="26" t="e">
        <f>G398/F398*100</f>
        <v>#DIV/0!</v>
      </c>
    </row>
    <row r="399" spans="1:9" ht="13.5" customHeight="1" x14ac:dyDescent="0.2">
      <c r="B399" s="21">
        <v>421</v>
      </c>
      <c r="C399" s="39" t="s">
        <v>103</v>
      </c>
      <c r="D399" s="22">
        <v>25015.54</v>
      </c>
      <c r="E399" s="91">
        <v>0</v>
      </c>
      <c r="F399" s="91">
        <v>0</v>
      </c>
      <c r="G399" s="91">
        <v>0</v>
      </c>
      <c r="H399" s="26">
        <f t="shared" si="114"/>
        <v>0</v>
      </c>
      <c r="I399" s="26" t="e">
        <f>G399/F399*100</f>
        <v>#DIV/0!</v>
      </c>
    </row>
    <row r="400" spans="1:9" ht="13.5" customHeight="1" x14ac:dyDescent="0.2">
      <c r="B400" s="180">
        <v>422</v>
      </c>
      <c r="C400" s="179" t="s">
        <v>186</v>
      </c>
      <c r="D400" s="22">
        <v>0</v>
      </c>
      <c r="E400" s="91">
        <v>0</v>
      </c>
      <c r="F400" s="91">
        <v>0</v>
      </c>
      <c r="G400" s="91">
        <v>0</v>
      </c>
      <c r="H400" s="26">
        <v>0</v>
      </c>
      <c r="I400" s="26">
        <v>0</v>
      </c>
    </row>
    <row r="401" spans="1:11" ht="13.5" customHeight="1" x14ac:dyDescent="0.2">
      <c r="B401" s="181">
        <v>426</v>
      </c>
      <c r="C401" s="182" t="s">
        <v>107</v>
      </c>
      <c r="D401" s="178">
        <v>0</v>
      </c>
      <c r="E401" s="91">
        <v>0</v>
      </c>
      <c r="F401" s="91">
        <v>0</v>
      </c>
      <c r="G401" s="91">
        <v>0</v>
      </c>
      <c r="H401" s="26">
        <v>0</v>
      </c>
      <c r="I401" s="26">
        <v>0</v>
      </c>
    </row>
    <row r="402" spans="1:11" ht="13.5" customHeight="1" x14ac:dyDescent="0.2">
      <c r="B402" s="330">
        <v>45</v>
      </c>
      <c r="C402" s="331" t="s">
        <v>220</v>
      </c>
      <c r="D402" s="231">
        <v>0</v>
      </c>
      <c r="E402" s="94">
        <f>E403</f>
        <v>7000</v>
      </c>
      <c r="F402" s="94">
        <f>F403</f>
        <v>7325</v>
      </c>
      <c r="G402" s="94">
        <f>G403</f>
        <v>7322.36</v>
      </c>
      <c r="H402" s="81"/>
      <c r="I402" s="81"/>
    </row>
    <row r="403" spans="1:11" ht="13.5" customHeight="1" x14ac:dyDescent="0.2">
      <c r="B403" s="180">
        <v>451</v>
      </c>
      <c r="C403" s="187" t="s">
        <v>285</v>
      </c>
      <c r="D403" s="178">
        <v>0</v>
      </c>
      <c r="E403" s="91">
        <v>7000</v>
      </c>
      <c r="F403" s="91">
        <v>7325</v>
      </c>
      <c r="G403" s="91">
        <v>7322.36</v>
      </c>
      <c r="H403" s="26"/>
      <c r="I403" s="26"/>
    </row>
    <row r="404" spans="1:11" ht="13.5" customHeight="1" x14ac:dyDescent="0.2">
      <c r="A404" s="526" t="s">
        <v>214</v>
      </c>
      <c r="B404" s="527"/>
      <c r="C404" s="528"/>
      <c r="D404" s="150">
        <f t="shared" ref="D404:G404" si="116">SUM(D405,D412,D418,D426)</f>
        <v>13135.5</v>
      </c>
      <c r="E404" s="87">
        <f t="shared" si="116"/>
        <v>29000</v>
      </c>
      <c r="F404" s="87">
        <f t="shared" si="116"/>
        <v>15000</v>
      </c>
      <c r="G404" s="87">
        <f t="shared" si="116"/>
        <v>14724.36</v>
      </c>
      <c r="H404" s="67">
        <f>F404/D404*100</f>
        <v>114.19435879867534</v>
      </c>
      <c r="I404" s="67">
        <f>G404/F404*100</f>
        <v>98.162400000000005</v>
      </c>
    </row>
    <row r="405" spans="1:11" ht="13.5" customHeight="1" x14ac:dyDescent="0.2">
      <c r="A405" s="507" t="s">
        <v>127</v>
      </c>
      <c r="B405" s="508"/>
      <c r="C405" s="509"/>
      <c r="D405" s="156">
        <f t="shared" ref="D405:G409" si="117">D406</f>
        <v>3492.52</v>
      </c>
      <c r="E405" s="98">
        <f>E409</f>
        <v>3500</v>
      </c>
      <c r="F405" s="98">
        <f>F409</f>
        <v>3500</v>
      </c>
      <c r="G405" s="98">
        <f>G409</f>
        <v>3429.43</v>
      </c>
      <c r="H405" s="109">
        <f>F405/D405*100</f>
        <v>100.2141720018783</v>
      </c>
      <c r="I405" s="109">
        <f>G405/F405*100</f>
        <v>97.983714285714285</v>
      </c>
    </row>
    <row r="406" spans="1:11" ht="13.5" customHeight="1" x14ac:dyDescent="0.2">
      <c r="A406" s="452" t="s">
        <v>122</v>
      </c>
      <c r="B406" s="453"/>
      <c r="C406" s="454"/>
      <c r="D406" s="148">
        <f>D409</f>
        <v>3492.52</v>
      </c>
      <c r="E406" s="130">
        <f>E409</f>
        <v>3500</v>
      </c>
      <c r="F406" s="130">
        <f>F409</f>
        <v>3500</v>
      </c>
      <c r="G406" s="130">
        <f>G409</f>
        <v>3429.43</v>
      </c>
      <c r="H406" s="12">
        <f>F406/D406*100</f>
        <v>100.2141720018783</v>
      </c>
      <c r="I406" s="12">
        <f>G406/F406*100</f>
        <v>97.983714285714285</v>
      </c>
    </row>
    <row r="407" spans="1:11" ht="14.25" customHeight="1" x14ac:dyDescent="0.2">
      <c r="A407" s="473" t="s">
        <v>265</v>
      </c>
      <c r="B407" s="474"/>
      <c r="C407" s="475"/>
      <c r="D407" s="145">
        <v>1655.52</v>
      </c>
      <c r="E407" s="90">
        <v>0</v>
      </c>
      <c r="F407" s="90">
        <v>0</v>
      </c>
      <c r="G407" s="90">
        <v>3429.43</v>
      </c>
      <c r="H407" s="14">
        <f>F407/D407*100</f>
        <v>0</v>
      </c>
      <c r="I407" s="14" t="e">
        <f>G407/F407*100</f>
        <v>#DIV/0!</v>
      </c>
    </row>
    <row r="408" spans="1:11" ht="12.75" customHeight="1" x14ac:dyDescent="0.2">
      <c r="A408" s="455" t="s">
        <v>268</v>
      </c>
      <c r="B408" s="456"/>
      <c r="C408" s="457"/>
      <c r="D408" s="145">
        <v>1837</v>
      </c>
      <c r="E408" s="90">
        <v>3500</v>
      </c>
      <c r="F408" s="90">
        <v>3500</v>
      </c>
      <c r="G408" s="90">
        <v>0</v>
      </c>
      <c r="H408" s="14">
        <v>0</v>
      </c>
      <c r="I408" s="14">
        <v>0</v>
      </c>
    </row>
    <row r="409" spans="1:11" ht="13.5" customHeight="1" x14ac:dyDescent="0.2">
      <c r="B409" s="146">
        <v>3</v>
      </c>
      <c r="C409" s="147" t="s">
        <v>70</v>
      </c>
      <c r="D409" s="15">
        <f t="shared" si="117"/>
        <v>3492.52</v>
      </c>
      <c r="E409" s="94">
        <f t="shared" si="117"/>
        <v>3500</v>
      </c>
      <c r="F409" s="94">
        <f t="shared" si="117"/>
        <v>3500</v>
      </c>
      <c r="G409" s="94">
        <f t="shared" si="117"/>
        <v>3429.43</v>
      </c>
      <c r="H409" s="26">
        <f>F409/D409*100</f>
        <v>100.2141720018783</v>
      </c>
      <c r="I409" s="26">
        <f>G409/F409*100</f>
        <v>97.983714285714285</v>
      </c>
    </row>
    <row r="410" spans="1:11" ht="13.5" customHeight="1" x14ac:dyDescent="0.2">
      <c r="B410" s="17">
        <v>36</v>
      </c>
      <c r="C410" s="35" t="s">
        <v>111</v>
      </c>
      <c r="D410" s="64">
        <f t="shared" ref="D410:G410" si="118">SUM(D411:D411)</f>
        <v>3492.52</v>
      </c>
      <c r="E410" s="66">
        <f t="shared" si="118"/>
        <v>3500</v>
      </c>
      <c r="F410" s="66">
        <f t="shared" si="118"/>
        <v>3500</v>
      </c>
      <c r="G410" s="66">
        <f t="shared" si="118"/>
        <v>3429.43</v>
      </c>
      <c r="H410" s="26">
        <f>F410/D410*100</f>
        <v>100.2141720018783</v>
      </c>
      <c r="I410" s="26">
        <f>G410/F410*100</f>
        <v>97.983714285714285</v>
      </c>
    </row>
    <row r="411" spans="1:11" ht="13.5" customHeight="1" x14ac:dyDescent="0.2">
      <c r="B411" s="21">
        <v>363</v>
      </c>
      <c r="C411" s="157" t="s">
        <v>112</v>
      </c>
      <c r="D411" s="22">
        <v>3492.52</v>
      </c>
      <c r="E411" s="91">
        <v>3500</v>
      </c>
      <c r="F411" s="91">
        <v>3500</v>
      </c>
      <c r="G411" s="91">
        <v>3429.43</v>
      </c>
      <c r="H411" s="26">
        <f>F411/D411*100</f>
        <v>100.2141720018783</v>
      </c>
      <c r="I411" s="26">
        <f>G411/F411*100</f>
        <v>97.983714285714285</v>
      </c>
    </row>
    <row r="412" spans="1:11" ht="13.5" customHeight="1" x14ac:dyDescent="0.2">
      <c r="A412" s="507" t="s">
        <v>128</v>
      </c>
      <c r="B412" s="508"/>
      <c r="C412" s="509"/>
      <c r="D412" s="173">
        <f t="shared" ref="D412:G415" si="119">D413</f>
        <v>3287.34</v>
      </c>
      <c r="E412" s="98">
        <f t="shared" si="119"/>
        <v>4000</v>
      </c>
      <c r="F412" s="98">
        <f t="shared" si="119"/>
        <v>3000</v>
      </c>
      <c r="G412" s="98">
        <f t="shared" si="119"/>
        <v>2874.1</v>
      </c>
      <c r="H412" s="109">
        <f>F412/D412*100</f>
        <v>91.259194363832151</v>
      </c>
      <c r="I412" s="109">
        <f>G412/F412*100</f>
        <v>95.803333333333327</v>
      </c>
    </row>
    <row r="413" spans="1:11" ht="13.5" customHeight="1" x14ac:dyDescent="0.2">
      <c r="A413" s="452" t="s">
        <v>122</v>
      </c>
      <c r="B413" s="453"/>
      <c r="C413" s="454"/>
      <c r="D413" s="152">
        <f t="shared" si="119"/>
        <v>3287.34</v>
      </c>
      <c r="E413" s="130">
        <f t="shared" si="119"/>
        <v>4000</v>
      </c>
      <c r="F413" s="130">
        <f t="shared" si="119"/>
        <v>3000</v>
      </c>
      <c r="G413" s="130">
        <f t="shared" si="119"/>
        <v>2874.1</v>
      </c>
      <c r="H413" s="12">
        <v>0</v>
      </c>
      <c r="I413" s="12">
        <v>0</v>
      </c>
    </row>
    <row r="414" spans="1:11" ht="13.5" customHeight="1" x14ac:dyDescent="0.2">
      <c r="A414" s="473" t="s">
        <v>265</v>
      </c>
      <c r="B414" s="474"/>
      <c r="C414" s="475"/>
      <c r="D414" s="174">
        <f t="shared" si="119"/>
        <v>3287.34</v>
      </c>
      <c r="E414" s="90">
        <f t="shared" si="119"/>
        <v>4000</v>
      </c>
      <c r="F414" s="90">
        <f t="shared" si="119"/>
        <v>3000</v>
      </c>
      <c r="G414" s="90">
        <f t="shared" si="119"/>
        <v>2874.1</v>
      </c>
      <c r="H414" s="14">
        <v>0</v>
      </c>
      <c r="I414" s="14">
        <v>0</v>
      </c>
      <c r="K414" s="273"/>
    </row>
    <row r="415" spans="1:11" ht="14.25" customHeight="1" x14ac:dyDescent="0.2">
      <c r="B415" s="146">
        <v>3</v>
      </c>
      <c r="C415" s="147" t="s">
        <v>70</v>
      </c>
      <c r="D415" s="70">
        <f t="shared" si="119"/>
        <v>3287.34</v>
      </c>
      <c r="E415" s="94">
        <f t="shared" si="119"/>
        <v>4000</v>
      </c>
      <c r="F415" s="94">
        <f t="shared" si="119"/>
        <v>3000</v>
      </c>
      <c r="G415" s="94">
        <f t="shared" si="119"/>
        <v>2874.1</v>
      </c>
      <c r="H415" s="26">
        <f>F415/D415*100</f>
        <v>91.259194363832151</v>
      </c>
      <c r="I415" s="26">
        <f>G415/F415*100</f>
        <v>95.803333333333327</v>
      </c>
      <c r="K415" s="125"/>
    </row>
    <row r="416" spans="1:11" ht="13.5" customHeight="1" x14ac:dyDescent="0.2">
      <c r="B416" s="17">
        <v>37</v>
      </c>
      <c r="C416" s="35" t="s">
        <v>129</v>
      </c>
      <c r="D416" s="64">
        <f t="shared" ref="D416:G416" si="120">SUM(D417:D417)</f>
        <v>3287.34</v>
      </c>
      <c r="E416" s="66">
        <f t="shared" si="120"/>
        <v>4000</v>
      </c>
      <c r="F416" s="66">
        <f t="shared" si="120"/>
        <v>3000</v>
      </c>
      <c r="G416" s="66">
        <f t="shared" si="120"/>
        <v>2874.1</v>
      </c>
      <c r="H416" s="26">
        <f>F416/D416*100</f>
        <v>91.259194363832151</v>
      </c>
      <c r="I416" s="26">
        <f>G416/F416*100</f>
        <v>95.803333333333327</v>
      </c>
      <c r="K416" s="125"/>
    </row>
    <row r="417" spans="1:11" ht="13.5" customHeight="1" x14ac:dyDescent="0.2">
      <c r="B417" s="21">
        <v>372</v>
      </c>
      <c r="C417" s="157" t="s">
        <v>130</v>
      </c>
      <c r="D417" s="23">
        <v>3287.34</v>
      </c>
      <c r="E417" s="101">
        <v>4000</v>
      </c>
      <c r="F417" s="101">
        <v>3000</v>
      </c>
      <c r="G417" s="101">
        <v>2874.1</v>
      </c>
      <c r="H417" s="26">
        <f>F417/D417*100</f>
        <v>91.259194363832151</v>
      </c>
      <c r="I417" s="26">
        <f>G417/F417*100</f>
        <v>95.803333333333327</v>
      </c>
      <c r="K417" s="125"/>
    </row>
    <row r="418" spans="1:11" ht="13.5" customHeight="1" x14ac:dyDescent="0.2">
      <c r="A418" s="507" t="s">
        <v>131</v>
      </c>
      <c r="B418" s="508"/>
      <c r="C418" s="509"/>
      <c r="D418" s="173">
        <f t="shared" ref="D418:G423" si="121">D419</f>
        <v>6355.64</v>
      </c>
      <c r="E418" s="98">
        <f t="shared" si="121"/>
        <v>6500</v>
      </c>
      <c r="F418" s="98">
        <f t="shared" si="121"/>
        <v>8500</v>
      </c>
      <c r="G418" s="98">
        <f t="shared" si="121"/>
        <v>8420.83</v>
      </c>
      <c r="H418" s="109">
        <f>F418/D418*100</f>
        <v>133.73948178310917</v>
      </c>
      <c r="I418" s="109">
        <f>G418/F418*100</f>
        <v>99.068588235294115</v>
      </c>
      <c r="K418" s="125"/>
    </row>
    <row r="419" spans="1:11" ht="13.5" customHeight="1" x14ac:dyDescent="0.2">
      <c r="A419" s="529" t="s">
        <v>122</v>
      </c>
      <c r="B419" s="530"/>
      <c r="C419" s="531"/>
      <c r="D419" s="152">
        <f>D423</f>
        <v>6355.64</v>
      </c>
      <c r="E419" s="130">
        <f>E423</f>
        <v>6500</v>
      </c>
      <c r="F419" s="130">
        <f>F423</f>
        <v>8500</v>
      </c>
      <c r="G419" s="130">
        <f>G423</f>
        <v>8420.83</v>
      </c>
      <c r="H419" s="12">
        <v>0</v>
      </c>
      <c r="I419" s="12">
        <v>0</v>
      </c>
      <c r="K419" s="125"/>
    </row>
    <row r="420" spans="1:11" ht="13.5" customHeight="1" x14ac:dyDescent="0.2">
      <c r="A420" s="473" t="s">
        <v>265</v>
      </c>
      <c r="B420" s="474"/>
      <c r="C420" s="475"/>
      <c r="D420" s="174">
        <v>2705.64</v>
      </c>
      <c r="E420" s="90">
        <v>6500</v>
      </c>
      <c r="F420" s="90">
        <v>8500</v>
      </c>
      <c r="G420" s="90">
        <v>8420.83</v>
      </c>
      <c r="H420" s="14">
        <v>0</v>
      </c>
      <c r="I420" s="14">
        <v>0</v>
      </c>
      <c r="K420" s="273"/>
    </row>
    <row r="421" spans="1:11" ht="14.25" customHeight="1" x14ac:dyDescent="0.2">
      <c r="A421" s="520" t="s">
        <v>267</v>
      </c>
      <c r="B421" s="521"/>
      <c r="C421" s="522"/>
      <c r="D421" s="174">
        <v>3650</v>
      </c>
      <c r="E421" s="90">
        <v>0</v>
      </c>
      <c r="F421" s="90">
        <v>0</v>
      </c>
      <c r="G421" s="90">
        <v>0</v>
      </c>
      <c r="H421" s="14">
        <v>0</v>
      </c>
      <c r="I421" s="14"/>
      <c r="K421" s="125"/>
    </row>
    <row r="422" spans="1:11" ht="13.5" customHeight="1" x14ac:dyDescent="0.2">
      <c r="A422" s="465" t="s">
        <v>230</v>
      </c>
      <c r="B422" s="466"/>
      <c r="C422" s="467"/>
      <c r="D422" s="174">
        <v>0</v>
      </c>
      <c r="E422" s="90">
        <v>0</v>
      </c>
      <c r="F422" s="90">
        <v>0</v>
      </c>
      <c r="G422" s="90">
        <v>0</v>
      </c>
      <c r="H422" s="14">
        <v>0</v>
      </c>
      <c r="I422" s="14"/>
    </row>
    <row r="423" spans="1:11" ht="13.5" customHeight="1" x14ac:dyDescent="0.2">
      <c r="B423" s="146">
        <v>3</v>
      </c>
      <c r="C423" s="147" t="s">
        <v>70</v>
      </c>
      <c r="D423" s="70">
        <f t="shared" si="121"/>
        <v>6355.64</v>
      </c>
      <c r="E423" s="94">
        <f t="shared" si="121"/>
        <v>6500</v>
      </c>
      <c r="F423" s="94">
        <f t="shared" si="121"/>
        <v>8500</v>
      </c>
      <c r="G423" s="94">
        <f t="shared" si="121"/>
        <v>8420.83</v>
      </c>
      <c r="H423" s="26">
        <f>F423/D423*100</f>
        <v>133.73948178310917</v>
      </c>
      <c r="I423" s="26">
        <f>G423/F423*100</f>
        <v>99.068588235294115</v>
      </c>
    </row>
    <row r="424" spans="1:11" ht="13.5" customHeight="1" x14ac:dyDescent="0.2">
      <c r="B424" s="17">
        <v>37</v>
      </c>
      <c r="C424" s="35" t="s">
        <v>129</v>
      </c>
      <c r="D424" s="64">
        <f t="shared" ref="D424:G424" si="122">SUM(D425:D425)</f>
        <v>6355.64</v>
      </c>
      <c r="E424" s="66">
        <f t="shared" si="122"/>
        <v>6500</v>
      </c>
      <c r="F424" s="66">
        <f t="shared" si="122"/>
        <v>8500</v>
      </c>
      <c r="G424" s="66">
        <f t="shared" si="122"/>
        <v>8420.83</v>
      </c>
      <c r="H424" s="26">
        <f>F424/D424*100</f>
        <v>133.73948178310917</v>
      </c>
      <c r="I424" s="26">
        <f>G424/F424*100</f>
        <v>99.068588235294115</v>
      </c>
    </row>
    <row r="425" spans="1:11" ht="13.5" customHeight="1" x14ac:dyDescent="0.2">
      <c r="B425" s="21">
        <v>372</v>
      </c>
      <c r="C425" s="157" t="s">
        <v>132</v>
      </c>
      <c r="D425" s="22">
        <v>6355.64</v>
      </c>
      <c r="E425" s="91">
        <v>6500</v>
      </c>
      <c r="F425" s="91">
        <v>8500</v>
      </c>
      <c r="G425" s="91">
        <v>8420.83</v>
      </c>
      <c r="H425" s="26">
        <f>F425/D425*100</f>
        <v>133.73948178310917</v>
      </c>
      <c r="I425" s="26">
        <f>G425/F425*100</f>
        <v>99.068588235294115</v>
      </c>
    </row>
    <row r="426" spans="1:11" ht="13.5" customHeight="1" x14ac:dyDescent="0.2">
      <c r="A426" s="476" t="s">
        <v>133</v>
      </c>
      <c r="B426" s="477"/>
      <c r="C426" s="478"/>
      <c r="D426" s="156">
        <f t="shared" ref="D426:G431" si="123">D427</f>
        <v>0</v>
      </c>
      <c r="E426" s="98">
        <f t="shared" si="123"/>
        <v>15000</v>
      </c>
      <c r="F426" s="98">
        <f t="shared" si="123"/>
        <v>0</v>
      </c>
      <c r="G426" s="98">
        <f t="shared" si="123"/>
        <v>0</v>
      </c>
      <c r="H426" s="109">
        <v>0</v>
      </c>
      <c r="I426" s="109">
        <v>0</v>
      </c>
    </row>
    <row r="427" spans="1:11" ht="13.5" customHeight="1" x14ac:dyDescent="0.2">
      <c r="A427" s="452" t="s">
        <v>122</v>
      </c>
      <c r="B427" s="453"/>
      <c r="C427" s="454"/>
      <c r="D427" s="148">
        <f>SUM(D428,D429)</f>
        <v>0</v>
      </c>
      <c r="E427" s="130">
        <f>E431</f>
        <v>15000</v>
      </c>
      <c r="F427" s="130">
        <f>F431</f>
        <v>0</v>
      </c>
      <c r="G427" s="130">
        <f>G431</f>
        <v>0</v>
      </c>
      <c r="H427" s="12">
        <v>0</v>
      </c>
      <c r="I427" s="12">
        <v>0</v>
      </c>
    </row>
    <row r="428" spans="1:11" ht="13.5" customHeight="1" x14ac:dyDescent="0.2">
      <c r="A428" s="523" t="s">
        <v>290</v>
      </c>
      <c r="B428" s="524"/>
      <c r="C428" s="525"/>
      <c r="D428" s="158">
        <v>0</v>
      </c>
      <c r="E428" s="90">
        <v>0</v>
      </c>
      <c r="F428" s="90">
        <v>0</v>
      </c>
      <c r="G428" s="90">
        <v>0</v>
      </c>
      <c r="H428" s="14">
        <v>0</v>
      </c>
      <c r="I428" s="14">
        <v>0</v>
      </c>
    </row>
    <row r="429" spans="1:11" ht="15" customHeight="1" x14ac:dyDescent="0.2">
      <c r="A429" s="455" t="s">
        <v>268</v>
      </c>
      <c r="B429" s="456"/>
      <c r="C429" s="457"/>
      <c r="D429" s="158">
        <v>0</v>
      </c>
      <c r="E429" s="90">
        <v>15000</v>
      </c>
      <c r="F429" s="90">
        <v>0</v>
      </c>
      <c r="G429" s="90">
        <v>0</v>
      </c>
      <c r="H429" s="14">
        <v>0</v>
      </c>
      <c r="I429" s="14">
        <v>0</v>
      </c>
    </row>
    <row r="430" spans="1:11" ht="13.5" customHeight="1" x14ac:dyDescent="0.2">
      <c r="A430" s="520" t="s">
        <v>267</v>
      </c>
      <c r="B430" s="521"/>
      <c r="C430" s="522"/>
      <c r="D430" s="158">
        <v>0</v>
      </c>
      <c r="E430" s="90">
        <v>0</v>
      </c>
      <c r="F430" s="90">
        <v>0</v>
      </c>
      <c r="G430" s="90">
        <v>0</v>
      </c>
      <c r="H430" s="14">
        <v>0</v>
      </c>
      <c r="I430" s="14">
        <v>0</v>
      </c>
    </row>
    <row r="431" spans="1:11" ht="13.5" customHeight="1" x14ac:dyDescent="0.2">
      <c r="B431" s="146">
        <v>4</v>
      </c>
      <c r="C431" s="147" t="s">
        <v>125</v>
      </c>
      <c r="D431" s="15">
        <f t="shared" si="123"/>
        <v>0</v>
      </c>
      <c r="E431" s="94">
        <f t="shared" si="123"/>
        <v>15000</v>
      </c>
      <c r="F431" s="94">
        <f t="shared" si="123"/>
        <v>0</v>
      </c>
      <c r="G431" s="94">
        <f t="shared" si="123"/>
        <v>0</v>
      </c>
      <c r="H431" s="26">
        <v>0</v>
      </c>
      <c r="I431" s="26">
        <v>0</v>
      </c>
    </row>
    <row r="432" spans="1:11" ht="13.5" customHeight="1" x14ac:dyDescent="0.2">
      <c r="B432" s="17">
        <v>42</v>
      </c>
      <c r="C432" s="35" t="s">
        <v>126</v>
      </c>
      <c r="D432" s="64">
        <f t="shared" ref="D432:G432" si="124">SUM(D433:D433)</f>
        <v>0</v>
      </c>
      <c r="E432" s="66">
        <f t="shared" si="124"/>
        <v>15000</v>
      </c>
      <c r="F432" s="66">
        <f t="shared" si="124"/>
        <v>0</v>
      </c>
      <c r="G432" s="66">
        <f t="shared" si="124"/>
        <v>0</v>
      </c>
      <c r="H432" s="26">
        <v>0</v>
      </c>
      <c r="I432" s="26">
        <v>0</v>
      </c>
    </row>
    <row r="433" spans="1:10" ht="13.5" customHeight="1" x14ac:dyDescent="0.2">
      <c r="B433" s="21">
        <v>421</v>
      </c>
      <c r="C433" s="157" t="s">
        <v>103</v>
      </c>
      <c r="D433" s="33">
        <v>0</v>
      </c>
      <c r="E433" s="91">
        <v>15000</v>
      </c>
      <c r="F433" s="91">
        <v>0</v>
      </c>
      <c r="G433" s="91">
        <v>0</v>
      </c>
      <c r="H433" s="26">
        <v>0</v>
      </c>
      <c r="I433" s="26">
        <v>0</v>
      </c>
    </row>
    <row r="434" spans="1:10" ht="13.5" customHeight="1" x14ac:dyDescent="0.2">
      <c r="A434" s="481" t="s">
        <v>134</v>
      </c>
      <c r="B434" s="482"/>
      <c r="C434" s="483"/>
      <c r="D434" s="150">
        <f t="shared" ref="D434:G438" si="125">D435</f>
        <v>869.96</v>
      </c>
      <c r="E434" s="87">
        <f t="shared" si="125"/>
        <v>7000</v>
      </c>
      <c r="F434" s="87">
        <f t="shared" si="125"/>
        <v>7000</v>
      </c>
      <c r="G434" s="87">
        <f t="shared" si="125"/>
        <v>1610</v>
      </c>
      <c r="H434" s="67">
        <f>F434/D434*100</f>
        <v>804.63469584808502</v>
      </c>
      <c r="I434" s="67">
        <f>G434/F434*100</f>
        <v>23</v>
      </c>
    </row>
    <row r="435" spans="1:10" ht="13.5" customHeight="1" x14ac:dyDescent="0.2">
      <c r="A435" s="476" t="s">
        <v>135</v>
      </c>
      <c r="B435" s="477"/>
      <c r="C435" s="478"/>
      <c r="D435" s="149">
        <f t="shared" si="125"/>
        <v>869.96</v>
      </c>
      <c r="E435" s="226">
        <f t="shared" si="125"/>
        <v>7000</v>
      </c>
      <c r="F435" s="226">
        <f t="shared" si="125"/>
        <v>7000</v>
      </c>
      <c r="G435" s="226">
        <f t="shared" si="125"/>
        <v>1610</v>
      </c>
      <c r="H435" s="10">
        <f>F435/D435*100</f>
        <v>804.63469584808502</v>
      </c>
      <c r="I435" s="10">
        <f>G435/F435*100</f>
        <v>23</v>
      </c>
    </row>
    <row r="436" spans="1:10" ht="13.5" customHeight="1" x14ac:dyDescent="0.2">
      <c r="A436" s="452" t="s">
        <v>124</v>
      </c>
      <c r="B436" s="453"/>
      <c r="C436" s="454"/>
      <c r="D436" s="148">
        <f t="shared" si="125"/>
        <v>869.96</v>
      </c>
      <c r="E436" s="89">
        <f t="shared" si="125"/>
        <v>7000</v>
      </c>
      <c r="F436" s="89">
        <f t="shared" si="125"/>
        <v>7000</v>
      </c>
      <c r="G436" s="89">
        <f t="shared" si="125"/>
        <v>1610</v>
      </c>
      <c r="H436" s="12">
        <v>0</v>
      </c>
      <c r="I436" s="12">
        <v>0</v>
      </c>
    </row>
    <row r="437" spans="1:10" ht="13.5" customHeight="1" x14ac:dyDescent="0.2">
      <c r="A437" s="473" t="s">
        <v>265</v>
      </c>
      <c r="B437" s="474"/>
      <c r="C437" s="475"/>
      <c r="D437" s="145">
        <f t="shared" si="125"/>
        <v>869.96</v>
      </c>
      <c r="E437" s="90">
        <f t="shared" si="125"/>
        <v>7000</v>
      </c>
      <c r="F437" s="90">
        <f t="shared" si="125"/>
        <v>7000</v>
      </c>
      <c r="G437" s="90">
        <f t="shared" si="125"/>
        <v>1610</v>
      </c>
      <c r="H437" s="14">
        <v>0</v>
      </c>
      <c r="I437" s="14">
        <v>0</v>
      </c>
    </row>
    <row r="438" spans="1:10" ht="15" customHeight="1" x14ac:dyDescent="0.2">
      <c r="B438" s="146">
        <v>3</v>
      </c>
      <c r="C438" s="147" t="s">
        <v>70</v>
      </c>
      <c r="D438" s="15">
        <f t="shared" si="125"/>
        <v>869.96</v>
      </c>
      <c r="E438" s="94">
        <f t="shared" si="125"/>
        <v>7000</v>
      </c>
      <c r="F438" s="94">
        <f t="shared" si="125"/>
        <v>7000</v>
      </c>
      <c r="G438" s="94">
        <f t="shared" si="125"/>
        <v>1610</v>
      </c>
      <c r="H438" s="26">
        <f>F438/D438*100</f>
        <v>804.63469584808502</v>
      </c>
      <c r="I438" s="26">
        <f>G438/F438*100</f>
        <v>23</v>
      </c>
    </row>
    <row r="439" spans="1:10" ht="14.1" customHeight="1" x14ac:dyDescent="0.2">
      <c r="B439" s="17">
        <v>37</v>
      </c>
      <c r="C439" s="35" t="s">
        <v>129</v>
      </c>
      <c r="D439" s="64">
        <f t="shared" ref="D439:G439" si="126">SUM(D440:D440)</f>
        <v>869.96</v>
      </c>
      <c r="E439" s="66">
        <f t="shared" si="126"/>
        <v>7000</v>
      </c>
      <c r="F439" s="66">
        <f t="shared" si="126"/>
        <v>7000</v>
      </c>
      <c r="G439" s="66">
        <f t="shared" si="126"/>
        <v>1610</v>
      </c>
      <c r="H439" s="26">
        <f>F439/D439*100</f>
        <v>804.63469584808502</v>
      </c>
      <c r="I439" s="26">
        <f>G439/F439*100</f>
        <v>23</v>
      </c>
    </row>
    <row r="440" spans="1:10" ht="13.5" customHeight="1" x14ac:dyDescent="0.2">
      <c r="B440" s="18">
        <v>372</v>
      </c>
      <c r="C440" s="39" t="s">
        <v>132</v>
      </c>
      <c r="D440" s="22">
        <v>869.96</v>
      </c>
      <c r="E440" s="91">
        <v>7000</v>
      </c>
      <c r="F440" s="91">
        <v>7000</v>
      </c>
      <c r="G440" s="91">
        <v>1610</v>
      </c>
      <c r="H440" s="26">
        <f>F440/D440*100</f>
        <v>804.63469584808502</v>
      </c>
      <c r="I440" s="26">
        <f>G440/F440*100</f>
        <v>23</v>
      </c>
    </row>
    <row r="441" spans="1:10" ht="13.5" customHeight="1" x14ac:dyDescent="0.2">
      <c r="A441" s="532" t="s">
        <v>202</v>
      </c>
      <c r="B441" s="532"/>
      <c r="C441" s="533"/>
      <c r="D441" s="54">
        <f t="shared" ref="D441:G441" si="127">D442</f>
        <v>11296.7</v>
      </c>
      <c r="E441" s="65">
        <f t="shared" si="127"/>
        <v>24000</v>
      </c>
      <c r="F441" s="65">
        <f t="shared" si="127"/>
        <v>24000</v>
      </c>
      <c r="G441" s="65">
        <f t="shared" si="127"/>
        <v>18194.53</v>
      </c>
      <c r="H441" s="61">
        <v>0</v>
      </c>
      <c r="I441" s="61">
        <v>0</v>
      </c>
    </row>
    <row r="442" spans="1:10" ht="13.5" customHeight="1" x14ac:dyDescent="0.2">
      <c r="A442" s="526" t="s">
        <v>136</v>
      </c>
      <c r="B442" s="527"/>
      <c r="C442" s="528"/>
      <c r="D442" s="150">
        <f>SUM(D443,D450,D459,D466)</f>
        <v>11296.7</v>
      </c>
      <c r="E442" s="87">
        <f>SUM(E443,E450,E459,E466)</f>
        <v>24000</v>
      </c>
      <c r="F442" s="87">
        <f>SUM(F443,F450,F459,F466)</f>
        <v>24000</v>
      </c>
      <c r="G442" s="87">
        <f>SUM(G443,G450,G459,G466)</f>
        <v>18194.53</v>
      </c>
      <c r="H442" s="67">
        <f>F442/D442*100</f>
        <v>212.45142386714701</v>
      </c>
      <c r="I442" s="67">
        <f>G442/F442*100</f>
        <v>75.810541666666666</v>
      </c>
    </row>
    <row r="443" spans="1:10" ht="13.5" customHeight="1" x14ac:dyDescent="0.2">
      <c r="A443" s="476" t="s">
        <v>137</v>
      </c>
      <c r="B443" s="477"/>
      <c r="C443" s="478"/>
      <c r="D443" s="149">
        <f t="shared" ref="D443:G447" si="128">D444</f>
        <v>4000</v>
      </c>
      <c r="E443" s="226">
        <f t="shared" si="128"/>
        <v>8000</v>
      </c>
      <c r="F443" s="226">
        <f t="shared" si="128"/>
        <v>8000</v>
      </c>
      <c r="G443" s="226">
        <f t="shared" si="128"/>
        <v>8000</v>
      </c>
      <c r="H443" s="10">
        <f>F443/D443*100</f>
        <v>200</v>
      </c>
      <c r="I443" s="10">
        <f>G443/F443*100</f>
        <v>100</v>
      </c>
    </row>
    <row r="444" spans="1:10" ht="13.5" customHeight="1" x14ac:dyDescent="0.2">
      <c r="A444" s="452" t="s">
        <v>138</v>
      </c>
      <c r="B444" s="453"/>
      <c r="C444" s="454"/>
      <c r="D444" s="148">
        <f>D447</f>
        <v>4000</v>
      </c>
      <c r="E444" s="89">
        <f>E447</f>
        <v>8000</v>
      </c>
      <c r="F444" s="89">
        <f>F447</f>
        <v>8000</v>
      </c>
      <c r="G444" s="89">
        <f>G447</f>
        <v>8000</v>
      </c>
      <c r="H444" s="12">
        <v>0</v>
      </c>
      <c r="I444" s="12">
        <v>0</v>
      </c>
    </row>
    <row r="445" spans="1:10" s="62" customFormat="1" ht="13.5" customHeight="1" x14ac:dyDescent="0.2">
      <c r="A445" s="517" t="s">
        <v>265</v>
      </c>
      <c r="B445" s="518"/>
      <c r="C445" s="519"/>
      <c r="D445" s="145">
        <v>4000</v>
      </c>
      <c r="E445" s="90">
        <v>0</v>
      </c>
      <c r="F445" s="90">
        <v>0</v>
      </c>
      <c r="G445" s="90">
        <v>0</v>
      </c>
      <c r="H445" s="14">
        <v>0</v>
      </c>
      <c r="I445" s="14">
        <v>0</v>
      </c>
      <c r="J445" s="280"/>
    </row>
    <row r="446" spans="1:10" ht="14.25" customHeight="1" x14ac:dyDescent="0.2">
      <c r="A446" s="455" t="s">
        <v>268</v>
      </c>
      <c r="B446" s="456"/>
      <c r="C446" s="457"/>
      <c r="D446" s="145">
        <v>0</v>
      </c>
      <c r="E446" s="90">
        <v>8000</v>
      </c>
      <c r="F446" s="90">
        <v>8000</v>
      </c>
      <c r="G446" s="90">
        <v>8000</v>
      </c>
      <c r="H446" s="14">
        <v>0</v>
      </c>
      <c r="I446" s="14">
        <v>0</v>
      </c>
    </row>
    <row r="447" spans="1:10" ht="13.5" customHeight="1" x14ac:dyDescent="0.2">
      <c r="B447" s="146">
        <v>3</v>
      </c>
      <c r="C447" s="147" t="s">
        <v>70</v>
      </c>
      <c r="D447" s="15">
        <f t="shared" si="128"/>
        <v>4000</v>
      </c>
      <c r="E447" s="94">
        <f t="shared" si="128"/>
        <v>8000</v>
      </c>
      <c r="F447" s="94">
        <f t="shared" si="128"/>
        <v>8000</v>
      </c>
      <c r="G447" s="94">
        <f t="shared" si="128"/>
        <v>8000</v>
      </c>
      <c r="H447" s="26">
        <f>F447/D447*100</f>
        <v>200</v>
      </c>
      <c r="I447" s="26">
        <f>G447/F447*100</f>
        <v>100</v>
      </c>
    </row>
    <row r="448" spans="1:10" ht="13.5" customHeight="1" x14ac:dyDescent="0.2">
      <c r="B448" s="17">
        <v>38</v>
      </c>
      <c r="C448" s="35" t="s">
        <v>74</v>
      </c>
      <c r="D448" s="64">
        <f t="shared" ref="D448:G448" si="129">SUM(D449:D449)</f>
        <v>4000</v>
      </c>
      <c r="E448" s="66">
        <f t="shared" si="129"/>
        <v>8000</v>
      </c>
      <c r="F448" s="66">
        <f t="shared" si="129"/>
        <v>8000</v>
      </c>
      <c r="G448" s="66">
        <f t="shared" si="129"/>
        <v>8000</v>
      </c>
      <c r="H448" s="26">
        <f>F448/D448*100</f>
        <v>200</v>
      </c>
      <c r="I448" s="26">
        <f>G448/F448*100</f>
        <v>100</v>
      </c>
    </row>
    <row r="449" spans="1:9" ht="13.5" customHeight="1" x14ac:dyDescent="0.2">
      <c r="B449" s="21">
        <v>381</v>
      </c>
      <c r="C449" s="157" t="s">
        <v>75</v>
      </c>
      <c r="D449" s="22">
        <v>4000</v>
      </c>
      <c r="E449" s="91">
        <v>8000</v>
      </c>
      <c r="F449" s="91">
        <v>8000</v>
      </c>
      <c r="G449" s="91">
        <v>8000</v>
      </c>
      <c r="H449" s="26">
        <f>F449/D449*100</f>
        <v>200</v>
      </c>
      <c r="I449" s="26">
        <f>G449/F449*100</f>
        <v>100</v>
      </c>
    </row>
    <row r="450" spans="1:9" ht="13.5" customHeight="1" x14ac:dyDescent="0.2">
      <c r="A450" s="476" t="s">
        <v>139</v>
      </c>
      <c r="B450" s="477"/>
      <c r="C450" s="478"/>
      <c r="D450" s="149">
        <f t="shared" ref="D450:G456" si="130">D451</f>
        <v>2700</v>
      </c>
      <c r="E450" s="98">
        <f t="shared" si="130"/>
        <v>5000</v>
      </c>
      <c r="F450" s="98">
        <f t="shared" si="130"/>
        <v>5000</v>
      </c>
      <c r="G450" s="98">
        <f t="shared" si="130"/>
        <v>4800</v>
      </c>
      <c r="H450" s="10">
        <f>F450/D450*100</f>
        <v>185.18518518518519</v>
      </c>
      <c r="I450" s="10">
        <f>G450/F450*100</f>
        <v>96</v>
      </c>
    </row>
    <row r="451" spans="1:9" ht="13.5" customHeight="1" x14ac:dyDescent="0.2">
      <c r="A451" s="452" t="s">
        <v>138</v>
      </c>
      <c r="B451" s="453"/>
      <c r="C451" s="454"/>
      <c r="D451" s="148">
        <f>D456</f>
        <v>2700</v>
      </c>
      <c r="E451" s="130">
        <f>E456</f>
        <v>5000</v>
      </c>
      <c r="F451" s="130">
        <f>F456</f>
        <v>5000</v>
      </c>
      <c r="G451" s="130">
        <f>G456</f>
        <v>4800</v>
      </c>
      <c r="H451" s="12">
        <v>0</v>
      </c>
      <c r="I451" s="12">
        <v>0</v>
      </c>
    </row>
    <row r="452" spans="1:9" ht="13.5" customHeight="1" x14ac:dyDescent="0.2">
      <c r="A452" s="473" t="s">
        <v>265</v>
      </c>
      <c r="B452" s="474"/>
      <c r="C452" s="475"/>
      <c r="D452" s="145">
        <v>0</v>
      </c>
      <c r="E452" s="90">
        <v>0</v>
      </c>
      <c r="F452" s="90">
        <v>0</v>
      </c>
      <c r="G452" s="90">
        <v>0</v>
      </c>
      <c r="H452" s="14">
        <v>0</v>
      </c>
      <c r="I452" s="14">
        <v>0</v>
      </c>
    </row>
    <row r="453" spans="1:9" ht="13.5" customHeight="1" x14ac:dyDescent="0.2">
      <c r="A453" s="520" t="s">
        <v>267</v>
      </c>
      <c r="B453" s="521"/>
      <c r="C453" s="522"/>
      <c r="D453" s="145">
        <v>0</v>
      </c>
      <c r="E453" s="90">
        <v>1500</v>
      </c>
      <c r="F453" s="90">
        <v>0</v>
      </c>
      <c r="G453" s="90">
        <v>0</v>
      </c>
      <c r="H453" s="14"/>
      <c r="I453" s="14"/>
    </row>
    <row r="454" spans="1:9" ht="13.5" customHeight="1" x14ac:dyDescent="0.2">
      <c r="A454" s="465" t="s">
        <v>230</v>
      </c>
      <c r="B454" s="466"/>
      <c r="C454" s="467"/>
      <c r="D454" s="145">
        <v>0</v>
      </c>
      <c r="E454" s="90">
        <v>0</v>
      </c>
      <c r="F454" s="90">
        <v>1500</v>
      </c>
      <c r="G454" s="90">
        <v>0</v>
      </c>
      <c r="H454" s="14"/>
      <c r="I454" s="14"/>
    </row>
    <row r="455" spans="1:9" ht="13.5" customHeight="1" x14ac:dyDescent="0.2">
      <c r="A455" s="455" t="s">
        <v>268</v>
      </c>
      <c r="B455" s="456"/>
      <c r="C455" s="457"/>
      <c r="D455" s="145">
        <v>2700</v>
      </c>
      <c r="E455" s="90">
        <v>3500</v>
      </c>
      <c r="F455" s="90">
        <v>3500</v>
      </c>
      <c r="G455" s="90">
        <v>4800</v>
      </c>
      <c r="H455" s="14">
        <v>0</v>
      </c>
      <c r="I455" s="14">
        <v>0</v>
      </c>
    </row>
    <row r="456" spans="1:9" ht="13.5" customHeight="1" x14ac:dyDescent="0.2">
      <c r="B456" s="146">
        <v>3</v>
      </c>
      <c r="C456" s="147" t="s">
        <v>70</v>
      </c>
      <c r="D456" s="15">
        <f t="shared" si="130"/>
        <v>2700</v>
      </c>
      <c r="E456" s="94">
        <f t="shared" si="130"/>
        <v>5000</v>
      </c>
      <c r="F456" s="94">
        <f t="shared" si="130"/>
        <v>5000</v>
      </c>
      <c r="G456" s="94">
        <f t="shared" si="130"/>
        <v>4800</v>
      </c>
      <c r="H456" s="26">
        <f>F456/D456*100</f>
        <v>185.18518518518519</v>
      </c>
      <c r="I456" s="26">
        <f>G456/F456*100</f>
        <v>96</v>
      </c>
    </row>
    <row r="457" spans="1:9" ht="13.5" customHeight="1" x14ac:dyDescent="0.2">
      <c r="B457" s="17">
        <v>38</v>
      </c>
      <c r="C457" s="35" t="s">
        <v>74</v>
      </c>
      <c r="D457" s="64">
        <f t="shared" ref="D457:G457" si="131">SUM(D458:D458)</f>
        <v>2700</v>
      </c>
      <c r="E457" s="66">
        <f t="shared" si="131"/>
        <v>5000</v>
      </c>
      <c r="F457" s="66">
        <f t="shared" si="131"/>
        <v>5000</v>
      </c>
      <c r="G457" s="66">
        <f t="shared" si="131"/>
        <v>4800</v>
      </c>
      <c r="H457" s="26">
        <f>F457/D457*100</f>
        <v>185.18518518518519</v>
      </c>
      <c r="I457" s="26">
        <f>G457/F457*100</f>
        <v>96</v>
      </c>
    </row>
    <row r="458" spans="1:9" ht="13.5" customHeight="1" x14ac:dyDescent="0.2">
      <c r="B458" s="21">
        <v>381</v>
      </c>
      <c r="C458" s="157" t="s">
        <v>75</v>
      </c>
      <c r="D458" s="23">
        <v>2700</v>
      </c>
      <c r="E458" s="101">
        <v>5000</v>
      </c>
      <c r="F458" s="101">
        <v>5000</v>
      </c>
      <c r="G458" s="101">
        <v>4800</v>
      </c>
      <c r="H458" s="26">
        <f>F458/D458*100</f>
        <v>185.18518518518519</v>
      </c>
      <c r="I458" s="26">
        <f>G458/F458*100</f>
        <v>96</v>
      </c>
    </row>
    <row r="459" spans="1:9" ht="13.5" customHeight="1" x14ac:dyDescent="0.2">
      <c r="A459" s="471" t="s">
        <v>140</v>
      </c>
      <c r="B459" s="471"/>
      <c r="C459" s="472"/>
      <c r="D459" s="110">
        <f t="shared" ref="D459:G463" si="132">D460</f>
        <v>1486</v>
      </c>
      <c r="E459" s="98">
        <f t="shared" si="132"/>
        <v>6000</v>
      </c>
      <c r="F459" s="98">
        <f t="shared" si="132"/>
        <v>6000</v>
      </c>
      <c r="G459" s="98">
        <f t="shared" si="132"/>
        <v>1661.69</v>
      </c>
      <c r="H459" s="109">
        <v>0</v>
      </c>
      <c r="I459" s="109">
        <f>G459/F459*100</f>
        <v>27.694833333333335</v>
      </c>
    </row>
    <row r="460" spans="1:9" ht="13.5" customHeight="1" x14ac:dyDescent="0.2">
      <c r="A460" s="452" t="s">
        <v>138</v>
      </c>
      <c r="B460" s="453"/>
      <c r="C460" s="454"/>
      <c r="D460" s="148">
        <f t="shared" ref="D460:G460" si="133">D463</f>
        <v>1486</v>
      </c>
      <c r="E460" s="130">
        <f t="shared" si="133"/>
        <v>6000</v>
      </c>
      <c r="F460" s="130">
        <f t="shared" si="133"/>
        <v>6000</v>
      </c>
      <c r="G460" s="130">
        <f t="shared" si="133"/>
        <v>1661.69</v>
      </c>
      <c r="H460" s="12">
        <v>0</v>
      </c>
      <c r="I460" s="12">
        <v>0</v>
      </c>
    </row>
    <row r="461" spans="1:9" ht="13.5" customHeight="1" x14ac:dyDescent="0.2">
      <c r="A461" s="473" t="s">
        <v>265</v>
      </c>
      <c r="B461" s="474"/>
      <c r="C461" s="475"/>
      <c r="D461" s="145">
        <v>1486</v>
      </c>
      <c r="E461" s="90">
        <v>0</v>
      </c>
      <c r="F461" s="90">
        <v>0</v>
      </c>
      <c r="G461" s="90">
        <v>0</v>
      </c>
      <c r="H461" s="14">
        <v>0</v>
      </c>
      <c r="I461" s="14">
        <v>0</v>
      </c>
    </row>
    <row r="462" spans="1:9" ht="13.5" customHeight="1" x14ac:dyDescent="0.2">
      <c r="A462" s="455" t="s">
        <v>268</v>
      </c>
      <c r="B462" s="456"/>
      <c r="C462" s="457"/>
      <c r="D462" s="145">
        <v>0</v>
      </c>
      <c r="E462" s="90">
        <v>6000</v>
      </c>
      <c r="F462" s="90">
        <v>6000</v>
      </c>
      <c r="G462" s="90">
        <v>1661.69</v>
      </c>
      <c r="H462" s="14">
        <v>0</v>
      </c>
      <c r="I462" s="14">
        <v>0</v>
      </c>
    </row>
    <row r="463" spans="1:9" ht="13.5" customHeight="1" x14ac:dyDescent="0.2">
      <c r="B463" s="151">
        <v>3</v>
      </c>
      <c r="C463" s="147" t="s">
        <v>70</v>
      </c>
      <c r="D463" s="15">
        <f t="shared" si="132"/>
        <v>1486</v>
      </c>
      <c r="E463" s="94">
        <f t="shared" si="132"/>
        <v>6000</v>
      </c>
      <c r="F463" s="94">
        <f t="shared" si="132"/>
        <v>6000</v>
      </c>
      <c r="G463" s="94">
        <f t="shared" si="132"/>
        <v>1661.69</v>
      </c>
      <c r="H463" s="26">
        <v>0</v>
      </c>
      <c r="I463" s="26">
        <f>G463/F463*100</f>
        <v>27.694833333333335</v>
      </c>
    </row>
    <row r="464" spans="1:9" ht="13.5" customHeight="1" x14ac:dyDescent="0.2">
      <c r="B464" s="73">
        <v>38</v>
      </c>
      <c r="C464" s="35" t="s">
        <v>74</v>
      </c>
      <c r="D464" s="64">
        <f t="shared" ref="D464:G464" si="134">SUM(D465:D465)</f>
        <v>1486</v>
      </c>
      <c r="E464" s="66">
        <f t="shared" si="134"/>
        <v>6000</v>
      </c>
      <c r="F464" s="66">
        <f t="shared" si="134"/>
        <v>6000</v>
      </c>
      <c r="G464" s="66">
        <f t="shared" si="134"/>
        <v>1661.69</v>
      </c>
      <c r="H464" s="26">
        <v>0</v>
      </c>
      <c r="I464" s="26">
        <f>G464/F464*100</f>
        <v>27.694833333333335</v>
      </c>
    </row>
    <row r="465" spans="1:15" ht="13.5" customHeight="1" x14ac:dyDescent="0.2">
      <c r="B465" s="154">
        <v>382</v>
      </c>
      <c r="C465" s="157" t="s">
        <v>141</v>
      </c>
      <c r="D465" s="22">
        <v>1486</v>
      </c>
      <c r="E465" s="99">
        <v>6000</v>
      </c>
      <c r="F465" s="99">
        <v>6000</v>
      </c>
      <c r="G465" s="99">
        <v>1661.69</v>
      </c>
      <c r="H465" s="26">
        <v>0</v>
      </c>
      <c r="I465" s="26">
        <f>G465/F465*100</f>
        <v>27.694833333333335</v>
      </c>
    </row>
    <row r="466" spans="1:15" ht="13.5" customHeight="1" x14ac:dyDescent="0.2">
      <c r="A466" s="468" t="s">
        <v>187</v>
      </c>
      <c r="B466" s="469"/>
      <c r="C466" s="470"/>
      <c r="D466" s="160">
        <f t="shared" ref="D466:G468" si="135">D467</f>
        <v>3110.7</v>
      </c>
      <c r="E466" s="88">
        <f t="shared" si="135"/>
        <v>5000</v>
      </c>
      <c r="F466" s="88">
        <f t="shared" si="135"/>
        <v>5000</v>
      </c>
      <c r="G466" s="88">
        <f t="shared" si="135"/>
        <v>3732.84</v>
      </c>
      <c r="H466" s="109">
        <v>0</v>
      </c>
      <c r="I466" s="109">
        <f>G466/F466*100</f>
        <v>74.656800000000004</v>
      </c>
    </row>
    <row r="467" spans="1:15" ht="13.5" customHeight="1" x14ac:dyDescent="0.2">
      <c r="A467" s="452" t="s">
        <v>138</v>
      </c>
      <c r="B467" s="453"/>
      <c r="C467" s="454"/>
      <c r="D467" s="148">
        <f t="shared" si="135"/>
        <v>3110.7</v>
      </c>
      <c r="E467" s="89">
        <f t="shared" si="135"/>
        <v>5000</v>
      </c>
      <c r="F467" s="89">
        <f t="shared" si="135"/>
        <v>5000</v>
      </c>
      <c r="G467" s="89">
        <f t="shared" si="135"/>
        <v>3732.84</v>
      </c>
      <c r="H467" s="12">
        <v>0</v>
      </c>
      <c r="I467" s="12">
        <v>0</v>
      </c>
    </row>
    <row r="468" spans="1:15" ht="13.5" customHeight="1" x14ac:dyDescent="0.2">
      <c r="A468" s="473" t="s">
        <v>265</v>
      </c>
      <c r="B468" s="474"/>
      <c r="C468" s="475"/>
      <c r="D468" s="145">
        <f t="shared" si="135"/>
        <v>3110.7</v>
      </c>
      <c r="E468" s="90">
        <f t="shared" si="135"/>
        <v>5000</v>
      </c>
      <c r="F468" s="90">
        <f t="shared" si="135"/>
        <v>5000</v>
      </c>
      <c r="G468" s="90">
        <f t="shared" si="135"/>
        <v>3732.84</v>
      </c>
      <c r="H468" s="14">
        <v>0</v>
      </c>
      <c r="I468" s="14">
        <v>0</v>
      </c>
    </row>
    <row r="469" spans="1:15" ht="13.5" customHeight="1" x14ac:dyDescent="0.2">
      <c r="B469" s="151">
        <v>3</v>
      </c>
      <c r="C469" s="147" t="s">
        <v>70</v>
      </c>
      <c r="D469" s="20">
        <f>SUM(D474,D472,D470)</f>
        <v>3110.7</v>
      </c>
      <c r="E469" s="95">
        <f t="shared" ref="E469:F469" si="136">SUM(E474,E472)</f>
        <v>5000</v>
      </c>
      <c r="F469" s="95">
        <f t="shared" si="136"/>
        <v>5000</v>
      </c>
      <c r="G469" s="95">
        <f>SUM(G474,G472,G470)</f>
        <v>3732.84</v>
      </c>
      <c r="H469" s="26">
        <v>0</v>
      </c>
      <c r="I469" s="26">
        <f>G469/F469*100</f>
        <v>74.656800000000004</v>
      </c>
    </row>
    <row r="470" spans="1:15" ht="13.5" customHeight="1" x14ac:dyDescent="0.2">
      <c r="B470" s="17">
        <v>32</v>
      </c>
      <c r="C470" s="35" t="s">
        <v>71</v>
      </c>
      <c r="D470" s="287">
        <f>D471</f>
        <v>3110.7</v>
      </c>
      <c r="E470" s="288">
        <v>0</v>
      </c>
      <c r="F470" s="288">
        <v>0</v>
      </c>
      <c r="G470" s="288">
        <f>G471</f>
        <v>3732.84</v>
      </c>
      <c r="H470" s="204"/>
      <c r="I470" s="26"/>
    </row>
    <row r="471" spans="1:15" ht="13.5" customHeight="1" x14ac:dyDescent="0.2">
      <c r="B471" s="18">
        <v>323</v>
      </c>
      <c r="C471" s="39" t="s">
        <v>117</v>
      </c>
      <c r="D471" s="289">
        <v>3110.7</v>
      </c>
      <c r="E471" s="290">
        <v>0</v>
      </c>
      <c r="F471" s="290">
        <v>0</v>
      </c>
      <c r="G471" s="290">
        <v>3732.84</v>
      </c>
      <c r="H471" s="204"/>
      <c r="I471" s="26"/>
    </row>
    <row r="472" spans="1:15" ht="13.5" customHeight="1" x14ac:dyDescent="0.2">
      <c r="B472" s="73">
        <v>35</v>
      </c>
      <c r="C472" s="45" t="s">
        <v>142</v>
      </c>
      <c r="D472" s="206">
        <f t="shared" ref="D472:G472" si="137">SUM(D473:D473)</f>
        <v>0</v>
      </c>
      <c r="E472" s="207">
        <f t="shared" si="137"/>
        <v>4000</v>
      </c>
      <c r="F472" s="207">
        <f t="shared" si="137"/>
        <v>4000</v>
      </c>
      <c r="G472" s="207">
        <f t="shared" si="137"/>
        <v>0</v>
      </c>
      <c r="H472" s="26">
        <v>0</v>
      </c>
      <c r="I472" s="26">
        <f>G472/F472*100</f>
        <v>0</v>
      </c>
    </row>
    <row r="473" spans="1:15" ht="13.5" customHeight="1" x14ac:dyDescent="0.2">
      <c r="B473" s="154">
        <v>352</v>
      </c>
      <c r="C473" s="39" t="s">
        <v>143</v>
      </c>
      <c r="D473" s="22">
        <v>0</v>
      </c>
      <c r="E473" s="91">
        <v>4000</v>
      </c>
      <c r="F473" s="91">
        <v>4000</v>
      </c>
      <c r="G473" s="91">
        <v>0</v>
      </c>
      <c r="H473" s="26">
        <v>0</v>
      </c>
      <c r="I473" s="26">
        <f>G473/F473*100</f>
        <v>0</v>
      </c>
    </row>
    <row r="474" spans="1:15" ht="13.5" customHeight="1" x14ac:dyDescent="0.2">
      <c r="B474" s="325">
        <v>38</v>
      </c>
      <c r="C474" s="40" t="s">
        <v>170</v>
      </c>
      <c r="D474" s="64">
        <f t="shared" ref="D474:G474" si="138">SUM(D475:D475)</f>
        <v>0</v>
      </c>
      <c r="E474" s="66">
        <f t="shared" si="138"/>
        <v>1000</v>
      </c>
      <c r="F474" s="66">
        <f t="shared" si="138"/>
        <v>1000</v>
      </c>
      <c r="G474" s="66">
        <f t="shared" si="138"/>
        <v>0</v>
      </c>
      <c r="H474" s="26">
        <v>0</v>
      </c>
      <c r="I474" s="26">
        <v>0</v>
      </c>
    </row>
    <row r="475" spans="1:15" ht="13.5" customHeight="1" x14ac:dyDescent="0.2">
      <c r="B475" s="228">
        <v>381</v>
      </c>
      <c r="C475" s="41" t="s">
        <v>169</v>
      </c>
      <c r="D475" s="22">
        <v>0</v>
      </c>
      <c r="E475" s="102">
        <v>1000</v>
      </c>
      <c r="F475" s="102">
        <v>1000</v>
      </c>
      <c r="G475" s="102">
        <v>0</v>
      </c>
      <c r="H475" s="26">
        <v>0</v>
      </c>
      <c r="I475" s="26">
        <v>0</v>
      </c>
      <c r="K475" s="27"/>
      <c r="L475" s="390"/>
      <c r="M475" s="27"/>
      <c r="N475" s="27"/>
      <c r="O475" s="27"/>
    </row>
    <row r="476" spans="1:15" ht="13.5" customHeight="1" x14ac:dyDescent="0.2">
      <c r="A476" s="479" t="s">
        <v>203</v>
      </c>
      <c r="B476" s="479"/>
      <c r="C476" s="480"/>
      <c r="D476" s="68">
        <f t="shared" ref="D476:G476" si="139">D477</f>
        <v>4299.28</v>
      </c>
      <c r="E476" s="68">
        <f t="shared" si="139"/>
        <v>4800</v>
      </c>
      <c r="F476" s="68">
        <f t="shared" si="139"/>
        <v>9800</v>
      </c>
      <c r="G476" s="68">
        <f t="shared" si="139"/>
        <v>9136.0400000000009</v>
      </c>
      <c r="H476" s="61"/>
      <c r="I476" s="61"/>
    </row>
    <row r="477" spans="1:15" ht="13.5" customHeight="1" x14ac:dyDescent="0.2">
      <c r="A477" s="481" t="s">
        <v>144</v>
      </c>
      <c r="B477" s="482"/>
      <c r="C477" s="483"/>
      <c r="D477" s="177">
        <f>SUM(D478,D487)</f>
        <v>4299.28</v>
      </c>
      <c r="E477" s="87">
        <f>SUM(E478,E487)</f>
        <v>4800</v>
      </c>
      <c r="F477" s="87">
        <f>SUM(F478,F487)</f>
        <v>9800</v>
      </c>
      <c r="G477" s="87">
        <f>SUM(G478,G487)</f>
        <v>9136.0400000000009</v>
      </c>
      <c r="H477" s="67">
        <f>F477/D477*100</f>
        <v>227.94514430323218</v>
      </c>
      <c r="I477" s="67">
        <f>G477/F477*100</f>
        <v>93.224897959183679</v>
      </c>
    </row>
    <row r="478" spans="1:15" ht="13.5" customHeight="1" x14ac:dyDescent="0.2">
      <c r="A478" s="476" t="s">
        <v>145</v>
      </c>
      <c r="B478" s="477"/>
      <c r="C478" s="478"/>
      <c r="D478" s="149">
        <f t="shared" ref="D478:G478" si="140">D479</f>
        <v>4299.28</v>
      </c>
      <c r="E478" s="226">
        <f t="shared" si="140"/>
        <v>4800</v>
      </c>
      <c r="F478" s="226">
        <f t="shared" si="140"/>
        <v>4800</v>
      </c>
      <c r="G478" s="226">
        <f t="shared" si="140"/>
        <v>4150.04</v>
      </c>
      <c r="H478" s="10">
        <f>F478/D478*100</f>
        <v>111.64660129137903</v>
      </c>
      <c r="I478" s="10">
        <f>G478/F478*100</f>
        <v>86.459166666666661</v>
      </c>
    </row>
    <row r="479" spans="1:15" ht="13.5" customHeight="1" x14ac:dyDescent="0.2">
      <c r="A479" s="452" t="s">
        <v>138</v>
      </c>
      <c r="B479" s="453"/>
      <c r="C479" s="454"/>
      <c r="D479" s="148">
        <f>D482</f>
        <v>4299.28</v>
      </c>
      <c r="E479" s="89">
        <f>E482</f>
        <v>4800</v>
      </c>
      <c r="F479" s="89">
        <f>F482</f>
        <v>4800</v>
      </c>
      <c r="G479" s="89">
        <f>G482</f>
        <v>4150.04</v>
      </c>
      <c r="H479" s="12">
        <v>0</v>
      </c>
      <c r="I479" s="12">
        <v>0</v>
      </c>
    </row>
    <row r="480" spans="1:15" s="56" customFormat="1" ht="13.5" customHeight="1" x14ac:dyDescent="0.2">
      <c r="A480" s="473" t="s">
        <v>265</v>
      </c>
      <c r="B480" s="474"/>
      <c r="C480" s="475"/>
      <c r="D480" s="145">
        <v>0</v>
      </c>
      <c r="E480" s="90">
        <v>0</v>
      </c>
      <c r="F480" s="90">
        <v>0</v>
      </c>
      <c r="G480" s="90">
        <v>0</v>
      </c>
      <c r="H480" s="14">
        <v>0</v>
      </c>
      <c r="I480" s="14">
        <v>0</v>
      </c>
      <c r="J480" s="279"/>
    </row>
    <row r="481" spans="1:13" ht="12.75" customHeight="1" x14ac:dyDescent="0.2">
      <c r="A481" s="455" t="s">
        <v>268</v>
      </c>
      <c r="B481" s="456"/>
      <c r="C481" s="457"/>
      <c r="D481" s="145">
        <v>4299.28</v>
      </c>
      <c r="E481" s="90">
        <v>4800</v>
      </c>
      <c r="F481" s="90">
        <v>4800</v>
      </c>
      <c r="G481" s="90">
        <v>4150.04</v>
      </c>
      <c r="H481" s="14">
        <v>0</v>
      </c>
      <c r="I481" s="14">
        <v>0</v>
      </c>
      <c r="K481" s="278"/>
    </row>
    <row r="482" spans="1:13" ht="13.5" customHeight="1" x14ac:dyDescent="0.2">
      <c r="B482" s="151">
        <v>3</v>
      </c>
      <c r="C482" s="147" t="s">
        <v>70</v>
      </c>
      <c r="D482" s="15">
        <f>SUM(D483,D486)</f>
        <v>4299.28</v>
      </c>
      <c r="E482" s="94">
        <f>SUM(E483,E485)</f>
        <v>4800</v>
      </c>
      <c r="F482" s="94">
        <f>SUM(F483,F485)</f>
        <v>4800</v>
      </c>
      <c r="G482" s="94">
        <f>SUM(G483,G485)</f>
        <v>4150.04</v>
      </c>
      <c r="H482" s="26">
        <f>F482/D482*100</f>
        <v>111.64660129137903</v>
      </c>
      <c r="I482" s="26">
        <f>G482/F482*100</f>
        <v>86.459166666666661</v>
      </c>
    </row>
    <row r="483" spans="1:13" ht="13.5" customHeight="1" x14ac:dyDescent="0.2">
      <c r="B483" s="73">
        <v>38</v>
      </c>
      <c r="C483" s="35" t="s">
        <v>74</v>
      </c>
      <c r="D483" s="64">
        <f t="shared" ref="D483:G483" si="141">SUM(D484:D484)</f>
        <v>4000</v>
      </c>
      <c r="E483" s="66">
        <f t="shared" si="141"/>
        <v>4000</v>
      </c>
      <c r="F483" s="66">
        <f t="shared" si="141"/>
        <v>4000</v>
      </c>
      <c r="G483" s="66">
        <f t="shared" si="141"/>
        <v>3800</v>
      </c>
      <c r="H483" s="26">
        <f>F483/D483*100</f>
        <v>100</v>
      </c>
      <c r="I483" s="26">
        <f>G483/F483*100</f>
        <v>95</v>
      </c>
    </row>
    <row r="484" spans="1:13" ht="13.5" customHeight="1" x14ac:dyDescent="0.2">
      <c r="B484" s="74">
        <v>381</v>
      </c>
      <c r="C484" s="39" t="s">
        <v>75</v>
      </c>
      <c r="D484" s="22">
        <v>4000</v>
      </c>
      <c r="E484" s="99">
        <v>4000</v>
      </c>
      <c r="F484" s="99">
        <v>4000</v>
      </c>
      <c r="G484" s="99">
        <v>3800</v>
      </c>
      <c r="H484" s="26">
        <f>F484/D484*100</f>
        <v>100</v>
      </c>
      <c r="I484" s="26">
        <f>G484/F484*100</f>
        <v>95</v>
      </c>
    </row>
    <row r="485" spans="1:13" ht="13.5" customHeight="1" x14ac:dyDescent="0.2">
      <c r="B485" s="73">
        <v>32</v>
      </c>
      <c r="C485" s="35" t="s">
        <v>71</v>
      </c>
      <c r="D485" s="117">
        <f>D486</f>
        <v>299.27999999999997</v>
      </c>
      <c r="E485" s="95">
        <f>E486</f>
        <v>800</v>
      </c>
      <c r="F485" s="95">
        <f>F486</f>
        <v>800</v>
      </c>
      <c r="G485" s="95">
        <f>G486</f>
        <v>350.04</v>
      </c>
      <c r="H485" s="81"/>
      <c r="I485" s="81"/>
    </row>
    <row r="486" spans="1:13" ht="13.5" customHeight="1" x14ac:dyDescent="0.2">
      <c r="B486" s="154">
        <v>322</v>
      </c>
      <c r="C486" s="157" t="s">
        <v>157</v>
      </c>
      <c r="D486" s="23">
        <v>299.27999999999997</v>
      </c>
      <c r="E486" s="191">
        <v>800</v>
      </c>
      <c r="F486" s="191">
        <v>800</v>
      </c>
      <c r="G486" s="191">
        <v>350.04</v>
      </c>
      <c r="H486" s="26"/>
      <c r="I486" s="26"/>
    </row>
    <row r="487" spans="1:13" ht="13.5" customHeight="1" x14ac:dyDescent="0.2">
      <c r="A487" s="476" t="s">
        <v>146</v>
      </c>
      <c r="B487" s="477"/>
      <c r="C487" s="478"/>
      <c r="D487" s="149">
        <f t="shared" ref="D487:G491" si="142">D488</f>
        <v>0</v>
      </c>
      <c r="E487" s="98">
        <f t="shared" si="142"/>
        <v>0</v>
      </c>
      <c r="F487" s="98">
        <f t="shared" si="142"/>
        <v>5000</v>
      </c>
      <c r="G487" s="98">
        <f t="shared" si="142"/>
        <v>4986</v>
      </c>
      <c r="H487" s="10">
        <v>0</v>
      </c>
      <c r="I487" s="10">
        <v>0</v>
      </c>
    </row>
    <row r="488" spans="1:13" ht="13.5" customHeight="1" x14ac:dyDescent="0.2">
      <c r="A488" s="452" t="s">
        <v>138</v>
      </c>
      <c r="B488" s="453"/>
      <c r="C488" s="454"/>
      <c r="D488" s="148">
        <f>D491</f>
        <v>0</v>
      </c>
      <c r="E488" s="89">
        <f>E491</f>
        <v>0</v>
      </c>
      <c r="F488" s="89">
        <f>F491</f>
        <v>5000</v>
      </c>
      <c r="G488" s="89">
        <f>G491</f>
        <v>4986</v>
      </c>
      <c r="H488" s="12">
        <v>0</v>
      </c>
      <c r="I488" s="12">
        <v>0</v>
      </c>
    </row>
    <row r="489" spans="1:13" ht="13.5" customHeight="1" x14ac:dyDescent="0.2">
      <c r="A489" s="473" t="s">
        <v>265</v>
      </c>
      <c r="B489" s="474"/>
      <c r="C489" s="475"/>
      <c r="D489" s="145">
        <f>D491</f>
        <v>0</v>
      </c>
      <c r="E489" s="90">
        <f>E491</f>
        <v>0</v>
      </c>
      <c r="F489" s="90">
        <v>0</v>
      </c>
      <c r="G489" s="90">
        <f>G491</f>
        <v>4986</v>
      </c>
      <c r="H489" s="14">
        <v>0</v>
      </c>
      <c r="I489" s="14">
        <v>0</v>
      </c>
    </row>
    <row r="490" spans="1:13" ht="13.5" customHeight="1" x14ac:dyDescent="0.2">
      <c r="A490" s="465" t="s">
        <v>230</v>
      </c>
      <c r="B490" s="466"/>
      <c r="C490" s="467"/>
      <c r="D490" s="145">
        <v>0</v>
      </c>
      <c r="E490" s="90">
        <v>0</v>
      </c>
      <c r="F490" s="90">
        <v>5000</v>
      </c>
      <c r="G490" s="90">
        <v>0</v>
      </c>
      <c r="H490" s="14"/>
      <c r="I490" s="14"/>
    </row>
    <row r="491" spans="1:13" ht="13.5" customHeight="1" x14ac:dyDescent="0.2">
      <c r="B491" s="151">
        <v>4</v>
      </c>
      <c r="C491" s="147" t="s">
        <v>97</v>
      </c>
      <c r="D491" s="15">
        <f t="shared" si="142"/>
        <v>0</v>
      </c>
      <c r="E491" s="94">
        <f t="shared" si="142"/>
        <v>0</v>
      </c>
      <c r="F491" s="94">
        <f t="shared" si="142"/>
        <v>5000</v>
      </c>
      <c r="G491" s="94">
        <f t="shared" si="142"/>
        <v>4986</v>
      </c>
      <c r="H491" s="26">
        <v>0</v>
      </c>
      <c r="I491" s="26">
        <v>0</v>
      </c>
    </row>
    <row r="492" spans="1:13" ht="13.5" customHeight="1" x14ac:dyDescent="0.2">
      <c r="B492" s="73">
        <v>42</v>
      </c>
      <c r="C492" s="35" t="s">
        <v>113</v>
      </c>
      <c r="D492" s="64">
        <f t="shared" ref="D492:G492" si="143">SUM(D493:D493)</f>
        <v>0</v>
      </c>
      <c r="E492" s="66">
        <f t="shared" si="143"/>
        <v>0</v>
      </c>
      <c r="F492" s="66">
        <f t="shared" si="143"/>
        <v>5000</v>
      </c>
      <c r="G492" s="66">
        <f t="shared" si="143"/>
        <v>4986</v>
      </c>
      <c r="H492" s="26">
        <v>0</v>
      </c>
      <c r="I492" s="26">
        <v>0</v>
      </c>
    </row>
    <row r="493" spans="1:13" ht="13.5" customHeight="1" x14ac:dyDescent="0.2">
      <c r="B493" s="74">
        <v>421</v>
      </c>
      <c r="C493" s="39" t="s">
        <v>103</v>
      </c>
      <c r="D493" s="37">
        <v>0</v>
      </c>
      <c r="E493" s="91">
        <v>0</v>
      </c>
      <c r="F493" s="91">
        <v>5000</v>
      </c>
      <c r="G493" s="91">
        <v>4986</v>
      </c>
      <c r="H493" s="26">
        <v>0</v>
      </c>
      <c r="I493" s="26">
        <v>0</v>
      </c>
    </row>
    <row r="494" spans="1:13" ht="13.5" customHeight="1" x14ac:dyDescent="0.2">
      <c r="A494" s="479" t="s">
        <v>204</v>
      </c>
      <c r="B494" s="479"/>
      <c r="C494" s="480"/>
      <c r="D494" s="65">
        <f t="shared" ref="D494:G494" si="144">D495</f>
        <v>35899.279999999999</v>
      </c>
      <c r="E494" s="65">
        <f t="shared" si="144"/>
        <v>41592</v>
      </c>
      <c r="F494" s="65">
        <f t="shared" si="144"/>
        <v>24592</v>
      </c>
      <c r="G494" s="65">
        <f t="shared" si="144"/>
        <v>19594.469999999998</v>
      </c>
      <c r="H494" s="63">
        <v>0</v>
      </c>
      <c r="I494" s="63">
        <v>0</v>
      </c>
    </row>
    <row r="495" spans="1:13" ht="13.5" customHeight="1" x14ac:dyDescent="0.2">
      <c r="A495" s="481" t="s">
        <v>147</v>
      </c>
      <c r="B495" s="482"/>
      <c r="C495" s="483"/>
      <c r="D495" s="150">
        <f>SUM(D496,D502,D508,D515,D521)</f>
        <v>35899.279999999999</v>
      </c>
      <c r="E495" s="87">
        <f>SUM(E496,E502,E508,E515,E521)</f>
        <v>41592</v>
      </c>
      <c r="F495" s="87">
        <f>SUM(F496,F502,F508,F515,F521)</f>
        <v>24592</v>
      </c>
      <c r="G495" s="87">
        <f>SUM(G496,G502,G508,G515,G521)</f>
        <v>19594.469999999998</v>
      </c>
      <c r="H495" s="67">
        <f>F495/D495*100</f>
        <v>68.502766629302869</v>
      </c>
      <c r="I495" s="67">
        <f t="shared" ref="I495:I501" si="145">G495/F495*100</f>
        <v>79.678228692257633</v>
      </c>
      <c r="K495" s="111"/>
      <c r="M495" s="38"/>
    </row>
    <row r="496" spans="1:13" ht="13.5" customHeight="1" x14ac:dyDescent="0.2">
      <c r="A496" s="476" t="s">
        <v>148</v>
      </c>
      <c r="B496" s="477"/>
      <c r="C496" s="478"/>
      <c r="D496" s="149">
        <f t="shared" ref="D496:G498" si="146">D497</f>
        <v>2000</v>
      </c>
      <c r="E496" s="226">
        <f t="shared" si="146"/>
        <v>4000</v>
      </c>
      <c r="F496" s="226">
        <f t="shared" si="146"/>
        <v>4000</v>
      </c>
      <c r="G496" s="226">
        <f t="shared" si="146"/>
        <v>4000</v>
      </c>
      <c r="H496" s="10">
        <f>F496/D496*100</f>
        <v>200</v>
      </c>
      <c r="I496" s="10">
        <f t="shared" si="145"/>
        <v>100</v>
      </c>
    </row>
    <row r="497" spans="1:9" ht="13.5" customHeight="1" x14ac:dyDescent="0.2">
      <c r="A497" s="452" t="s">
        <v>149</v>
      </c>
      <c r="B497" s="453"/>
      <c r="C497" s="454"/>
      <c r="D497" s="148">
        <f t="shared" si="146"/>
        <v>2000</v>
      </c>
      <c r="E497" s="89">
        <f>E499</f>
        <v>4000</v>
      </c>
      <c r="F497" s="89">
        <f>F499</f>
        <v>4000</v>
      </c>
      <c r="G497" s="89">
        <f>G499</f>
        <v>4000</v>
      </c>
      <c r="H497" s="12">
        <v>0</v>
      </c>
      <c r="I497" s="12">
        <f t="shared" si="145"/>
        <v>100</v>
      </c>
    </row>
    <row r="498" spans="1:9" ht="14.25" customHeight="1" x14ac:dyDescent="0.2">
      <c r="A498" s="473" t="s">
        <v>265</v>
      </c>
      <c r="B498" s="474"/>
      <c r="C498" s="475"/>
      <c r="D498" s="145">
        <f t="shared" si="146"/>
        <v>2000</v>
      </c>
      <c r="E498" s="90">
        <f t="shared" si="146"/>
        <v>4000</v>
      </c>
      <c r="F498" s="90">
        <f t="shared" si="146"/>
        <v>4000</v>
      </c>
      <c r="G498" s="90">
        <f t="shared" si="146"/>
        <v>4000</v>
      </c>
      <c r="H498" s="14">
        <v>0</v>
      </c>
      <c r="I498" s="14">
        <f t="shared" si="145"/>
        <v>100</v>
      </c>
    </row>
    <row r="499" spans="1:9" ht="14.25" customHeight="1" x14ac:dyDescent="0.2">
      <c r="B499" s="151">
        <v>3</v>
      </c>
      <c r="C499" s="147" t="s">
        <v>70</v>
      </c>
      <c r="D499" s="15">
        <f>SUM(D500)</f>
        <v>2000</v>
      </c>
      <c r="E499" s="94">
        <f>SUM(E500)</f>
        <v>4000</v>
      </c>
      <c r="F499" s="94">
        <f>SUM(F500)</f>
        <v>4000</v>
      </c>
      <c r="G499" s="94">
        <f>SUM(G500)</f>
        <v>4000</v>
      </c>
      <c r="H499" s="26">
        <f>F499/D499*100</f>
        <v>200</v>
      </c>
      <c r="I499" s="26">
        <f t="shared" si="145"/>
        <v>100</v>
      </c>
    </row>
    <row r="500" spans="1:9" ht="14.25" customHeight="1" x14ac:dyDescent="0.2">
      <c r="B500" s="73">
        <v>38</v>
      </c>
      <c r="C500" s="35" t="s">
        <v>74</v>
      </c>
      <c r="D500" s="64">
        <f>SUM(D501:D501)</f>
        <v>2000</v>
      </c>
      <c r="E500" s="66">
        <f>SUM(E501)</f>
        <v>4000</v>
      </c>
      <c r="F500" s="66">
        <f>SUM(F501)</f>
        <v>4000</v>
      </c>
      <c r="G500" s="66">
        <f>SUM(G501)</f>
        <v>4000</v>
      </c>
      <c r="H500" s="26">
        <f>F500/D500*100</f>
        <v>200</v>
      </c>
      <c r="I500" s="26">
        <f t="shared" si="145"/>
        <v>100</v>
      </c>
    </row>
    <row r="501" spans="1:9" ht="14.25" customHeight="1" x14ac:dyDescent="0.2">
      <c r="B501" s="74">
        <v>381</v>
      </c>
      <c r="C501" s="39" t="s">
        <v>75</v>
      </c>
      <c r="D501" s="22">
        <v>2000</v>
      </c>
      <c r="E501" s="99">
        <v>4000</v>
      </c>
      <c r="F501" s="99">
        <v>4000</v>
      </c>
      <c r="G501" s="99">
        <v>4000</v>
      </c>
      <c r="H501" s="26">
        <f>F501/D501*100</f>
        <v>200</v>
      </c>
      <c r="I501" s="26">
        <f t="shared" si="145"/>
        <v>100</v>
      </c>
    </row>
    <row r="502" spans="1:9" ht="13.5" customHeight="1" x14ac:dyDescent="0.2">
      <c r="A502" s="476" t="s">
        <v>150</v>
      </c>
      <c r="B502" s="477"/>
      <c r="C502" s="478"/>
      <c r="D502" s="149">
        <f t="shared" ref="D502:G505" si="147">D503</f>
        <v>4000</v>
      </c>
      <c r="E502" s="98">
        <f t="shared" si="147"/>
        <v>6000</v>
      </c>
      <c r="F502" s="98">
        <f t="shared" si="147"/>
        <v>6000</v>
      </c>
      <c r="G502" s="98">
        <f t="shared" si="147"/>
        <v>6000</v>
      </c>
      <c r="H502" s="10">
        <f>F502/D502*100</f>
        <v>150</v>
      </c>
      <c r="I502" s="10">
        <f>G502/F502*100</f>
        <v>100</v>
      </c>
    </row>
    <row r="503" spans="1:9" ht="13.5" customHeight="1" x14ac:dyDescent="0.2">
      <c r="A503" s="452" t="s">
        <v>151</v>
      </c>
      <c r="B503" s="453"/>
      <c r="C503" s="454"/>
      <c r="D503" s="148">
        <f t="shared" si="147"/>
        <v>4000</v>
      </c>
      <c r="E503" s="130">
        <f t="shared" si="147"/>
        <v>6000</v>
      </c>
      <c r="F503" s="130">
        <f t="shared" si="147"/>
        <v>6000</v>
      </c>
      <c r="G503" s="130">
        <f t="shared" si="147"/>
        <v>6000</v>
      </c>
      <c r="H503" s="12">
        <v>0</v>
      </c>
      <c r="I503" s="12">
        <v>0</v>
      </c>
    </row>
    <row r="504" spans="1:9" ht="13.5" customHeight="1" x14ac:dyDescent="0.2">
      <c r="A504" s="455" t="s">
        <v>268</v>
      </c>
      <c r="B504" s="456"/>
      <c r="C504" s="457"/>
      <c r="D504" s="145">
        <f t="shared" si="147"/>
        <v>4000</v>
      </c>
      <c r="E504" s="90">
        <f t="shared" si="147"/>
        <v>6000</v>
      </c>
      <c r="F504" s="90">
        <f t="shared" si="147"/>
        <v>6000</v>
      </c>
      <c r="G504" s="90">
        <f t="shared" si="147"/>
        <v>6000</v>
      </c>
      <c r="H504" s="14">
        <v>0</v>
      </c>
      <c r="I504" s="14">
        <v>0</v>
      </c>
    </row>
    <row r="505" spans="1:9" ht="13.5" customHeight="1" x14ac:dyDescent="0.2">
      <c r="B505" s="151">
        <v>3</v>
      </c>
      <c r="C505" s="147" t="s">
        <v>70</v>
      </c>
      <c r="D505" s="15">
        <f t="shared" si="147"/>
        <v>4000</v>
      </c>
      <c r="E505" s="94">
        <f t="shared" si="147"/>
        <v>6000</v>
      </c>
      <c r="F505" s="94">
        <f t="shared" si="147"/>
        <v>6000</v>
      </c>
      <c r="G505" s="94">
        <f t="shared" si="147"/>
        <v>6000</v>
      </c>
      <c r="H505" s="26">
        <f>F505/D505*100</f>
        <v>150</v>
      </c>
      <c r="I505" s="26">
        <f>G505/F505*100</f>
        <v>100</v>
      </c>
    </row>
    <row r="506" spans="1:9" ht="14.25" customHeight="1" x14ac:dyDescent="0.2">
      <c r="B506" s="73">
        <v>38</v>
      </c>
      <c r="C506" s="35" t="s">
        <v>74</v>
      </c>
      <c r="D506" s="64">
        <f t="shared" ref="D506:G506" si="148">SUM(D507:D507)</f>
        <v>4000</v>
      </c>
      <c r="E506" s="66">
        <f t="shared" si="148"/>
        <v>6000</v>
      </c>
      <c r="F506" s="66">
        <f t="shared" si="148"/>
        <v>6000</v>
      </c>
      <c r="G506" s="66">
        <f t="shared" si="148"/>
        <v>6000</v>
      </c>
      <c r="H506" s="26">
        <f>F506/D506*100</f>
        <v>150</v>
      </c>
      <c r="I506" s="26">
        <f>G506/F506*100</f>
        <v>100</v>
      </c>
    </row>
    <row r="507" spans="1:9" ht="13.5" customHeight="1" x14ac:dyDescent="0.2">
      <c r="B507" s="154">
        <v>382</v>
      </c>
      <c r="C507" s="157" t="s">
        <v>141</v>
      </c>
      <c r="D507" s="22">
        <v>4000</v>
      </c>
      <c r="E507" s="99">
        <v>6000</v>
      </c>
      <c r="F507" s="99">
        <v>6000</v>
      </c>
      <c r="G507" s="99">
        <v>6000</v>
      </c>
      <c r="H507" s="26">
        <f>F507/D507*100</f>
        <v>150</v>
      </c>
      <c r="I507" s="26">
        <f>G507/F507*100</f>
        <v>100</v>
      </c>
    </row>
    <row r="508" spans="1:9" ht="13.5" customHeight="1" x14ac:dyDescent="0.2">
      <c r="A508" s="476" t="s">
        <v>152</v>
      </c>
      <c r="B508" s="477"/>
      <c r="C508" s="478"/>
      <c r="D508" s="149">
        <f t="shared" ref="D508:G512" si="149">D509</f>
        <v>27962.5</v>
      </c>
      <c r="E508" s="98">
        <f t="shared" si="149"/>
        <v>26000</v>
      </c>
      <c r="F508" s="98">
        <f t="shared" si="149"/>
        <v>9000</v>
      </c>
      <c r="G508" s="98">
        <f t="shared" si="149"/>
        <v>7170.19</v>
      </c>
      <c r="H508" s="10">
        <f>F508/D508*100</f>
        <v>32.185963343763966</v>
      </c>
      <c r="I508" s="10">
        <f>G508/F508*100</f>
        <v>79.668777777777777</v>
      </c>
    </row>
    <row r="509" spans="1:9" ht="13.5" customHeight="1" x14ac:dyDescent="0.2">
      <c r="A509" s="452" t="s">
        <v>151</v>
      </c>
      <c r="B509" s="453"/>
      <c r="C509" s="454"/>
      <c r="D509" s="148">
        <f>D512</f>
        <v>27962.5</v>
      </c>
      <c r="E509" s="89">
        <f t="shared" si="149"/>
        <v>26000</v>
      </c>
      <c r="F509" s="89">
        <f t="shared" si="149"/>
        <v>9000</v>
      </c>
      <c r="G509" s="89">
        <f t="shared" si="149"/>
        <v>7170.19</v>
      </c>
      <c r="H509" s="12">
        <v>0</v>
      </c>
      <c r="I509" s="12">
        <v>0</v>
      </c>
    </row>
    <row r="510" spans="1:9" ht="13.5" customHeight="1" x14ac:dyDescent="0.2">
      <c r="A510" s="455" t="s">
        <v>268</v>
      </c>
      <c r="B510" s="456"/>
      <c r="C510" s="493"/>
      <c r="D510" s="13">
        <v>27962.5</v>
      </c>
      <c r="E510" s="90">
        <f>E512</f>
        <v>26000</v>
      </c>
      <c r="F510" s="90">
        <f>F512</f>
        <v>9000</v>
      </c>
      <c r="G510" s="90">
        <f>G512</f>
        <v>7170.19</v>
      </c>
      <c r="H510" s="14">
        <v>0</v>
      </c>
      <c r="I510" s="14">
        <v>0</v>
      </c>
    </row>
    <row r="511" spans="1:9" ht="13.5" customHeight="1" x14ac:dyDescent="0.2">
      <c r="A511" s="465" t="s">
        <v>230</v>
      </c>
      <c r="B511" s="466"/>
      <c r="C511" s="467"/>
      <c r="D511" s="145">
        <v>0</v>
      </c>
      <c r="E511" s="90">
        <v>0</v>
      </c>
      <c r="F511" s="90">
        <v>0</v>
      </c>
      <c r="G511" s="90">
        <v>0</v>
      </c>
      <c r="H511" s="14">
        <v>0</v>
      </c>
      <c r="I511" s="14">
        <v>0</v>
      </c>
    </row>
    <row r="512" spans="1:9" ht="14.25" customHeight="1" x14ac:dyDescent="0.2">
      <c r="B512" s="151">
        <v>4</v>
      </c>
      <c r="C512" s="147" t="s">
        <v>97</v>
      </c>
      <c r="D512" s="15">
        <f t="shared" si="149"/>
        <v>27962.5</v>
      </c>
      <c r="E512" s="94">
        <f t="shared" si="149"/>
        <v>26000</v>
      </c>
      <c r="F512" s="94">
        <f t="shared" si="149"/>
        <v>9000</v>
      </c>
      <c r="G512" s="94">
        <f t="shared" si="149"/>
        <v>7170.19</v>
      </c>
      <c r="H512" s="26">
        <f>F512/D512*100</f>
        <v>32.185963343763966</v>
      </c>
      <c r="I512" s="26">
        <f>G512/F512*100</f>
        <v>79.668777777777777</v>
      </c>
    </row>
    <row r="513" spans="1:11" ht="13.5" customHeight="1" x14ac:dyDescent="0.2">
      <c r="B513" s="73">
        <v>42</v>
      </c>
      <c r="C513" s="35" t="s">
        <v>153</v>
      </c>
      <c r="D513" s="64">
        <f t="shared" ref="D513:G513" si="150">SUM(D514:D514)</f>
        <v>27962.5</v>
      </c>
      <c r="E513" s="66">
        <f t="shared" si="150"/>
        <v>26000</v>
      </c>
      <c r="F513" s="66">
        <f t="shared" si="150"/>
        <v>9000</v>
      </c>
      <c r="G513" s="66">
        <f t="shared" si="150"/>
        <v>7170.19</v>
      </c>
      <c r="H513" s="26">
        <f>F513/D513*100</f>
        <v>32.185963343763966</v>
      </c>
      <c r="I513" s="26">
        <f>G513/F513*100</f>
        <v>79.668777777777777</v>
      </c>
    </row>
    <row r="514" spans="1:11" ht="13.5" customHeight="1" x14ac:dyDescent="0.2">
      <c r="B514" s="154">
        <v>421</v>
      </c>
      <c r="C514" s="157" t="s">
        <v>154</v>
      </c>
      <c r="D514" s="22">
        <v>27962.5</v>
      </c>
      <c r="E514" s="99">
        <v>26000</v>
      </c>
      <c r="F514" s="99">
        <v>9000</v>
      </c>
      <c r="G514" s="99">
        <v>7170.19</v>
      </c>
      <c r="H514" s="26">
        <f>F514/D514*100</f>
        <v>32.185963343763966</v>
      </c>
      <c r="I514" s="26">
        <f>G514/F514*100</f>
        <v>79.668777777777777</v>
      </c>
    </row>
    <row r="515" spans="1:11" ht="13.5" customHeight="1" x14ac:dyDescent="0.2">
      <c r="A515" s="458" t="s">
        <v>205</v>
      </c>
      <c r="B515" s="459"/>
      <c r="C515" s="460"/>
      <c r="D515" s="149">
        <f t="shared" ref="D515:G518" si="151">D516</f>
        <v>225</v>
      </c>
      <c r="E515" s="98">
        <f t="shared" si="151"/>
        <v>1780</v>
      </c>
      <c r="F515" s="98">
        <f t="shared" si="151"/>
        <v>1780</v>
      </c>
      <c r="G515" s="98">
        <f t="shared" si="151"/>
        <v>0</v>
      </c>
      <c r="H515" s="10">
        <f>F515/D515*100</f>
        <v>791.11111111111109</v>
      </c>
      <c r="I515" s="10">
        <f>G515/F515*100</f>
        <v>0</v>
      </c>
    </row>
    <row r="516" spans="1:11" ht="13.5" customHeight="1" x14ac:dyDescent="0.2">
      <c r="A516" s="501" t="s">
        <v>149</v>
      </c>
      <c r="B516" s="502"/>
      <c r="C516" s="503"/>
      <c r="D516" s="148">
        <f t="shared" si="151"/>
        <v>225</v>
      </c>
      <c r="E516" s="130">
        <f t="shared" si="151"/>
        <v>1780</v>
      </c>
      <c r="F516" s="130">
        <f t="shared" si="151"/>
        <v>1780</v>
      </c>
      <c r="G516" s="130">
        <f t="shared" si="151"/>
        <v>0</v>
      </c>
      <c r="H516" s="12">
        <v>0</v>
      </c>
      <c r="I516" s="12">
        <v>0</v>
      </c>
    </row>
    <row r="517" spans="1:11" ht="13.5" customHeight="1" x14ac:dyDescent="0.2">
      <c r="A517" s="473" t="s">
        <v>265</v>
      </c>
      <c r="B517" s="474"/>
      <c r="C517" s="475"/>
      <c r="D517" s="145">
        <f t="shared" si="151"/>
        <v>225</v>
      </c>
      <c r="E517" s="90">
        <f t="shared" si="151"/>
        <v>1780</v>
      </c>
      <c r="F517" s="90">
        <f t="shared" si="151"/>
        <v>1780</v>
      </c>
      <c r="G517" s="90">
        <f t="shared" si="151"/>
        <v>0</v>
      </c>
      <c r="H517" s="14">
        <v>0</v>
      </c>
      <c r="I517" s="14">
        <v>0</v>
      </c>
    </row>
    <row r="518" spans="1:11" ht="13.5" customHeight="1" x14ac:dyDescent="0.2">
      <c r="B518" s="151">
        <v>4</v>
      </c>
      <c r="C518" s="166" t="s">
        <v>155</v>
      </c>
      <c r="D518" s="15">
        <f t="shared" si="151"/>
        <v>225</v>
      </c>
      <c r="E518" s="94">
        <f t="shared" si="151"/>
        <v>1780</v>
      </c>
      <c r="F518" s="94">
        <f t="shared" si="151"/>
        <v>1780</v>
      </c>
      <c r="G518" s="94">
        <f t="shared" si="151"/>
        <v>0</v>
      </c>
      <c r="H518" s="26">
        <f>F518/D518*100</f>
        <v>791.11111111111109</v>
      </c>
      <c r="I518" s="26">
        <f>G518/F518*100</f>
        <v>0</v>
      </c>
    </row>
    <row r="519" spans="1:11" ht="14.25" customHeight="1" x14ac:dyDescent="0.2">
      <c r="B519" s="73">
        <v>42</v>
      </c>
      <c r="C519" s="35" t="s">
        <v>156</v>
      </c>
      <c r="D519" s="64">
        <f t="shared" ref="D519:G519" si="152">SUM(D520:D520)</f>
        <v>225</v>
      </c>
      <c r="E519" s="66">
        <f t="shared" si="152"/>
        <v>1780</v>
      </c>
      <c r="F519" s="66">
        <f t="shared" si="152"/>
        <v>1780</v>
      </c>
      <c r="G519" s="66">
        <f t="shared" si="152"/>
        <v>0</v>
      </c>
      <c r="H519" s="26">
        <f>F519/D519*100</f>
        <v>791.11111111111109</v>
      </c>
      <c r="I519" s="26">
        <f>G519/F519*100</f>
        <v>0</v>
      </c>
    </row>
    <row r="520" spans="1:11" ht="13.5" customHeight="1" x14ac:dyDescent="0.2">
      <c r="B520" s="154">
        <v>426</v>
      </c>
      <c r="C520" s="155" t="s">
        <v>179</v>
      </c>
      <c r="D520" s="33">
        <v>225</v>
      </c>
      <c r="E520" s="99">
        <v>1780</v>
      </c>
      <c r="F520" s="99">
        <v>1780</v>
      </c>
      <c r="G520" s="99">
        <v>0</v>
      </c>
      <c r="H520" s="26">
        <f>F520/D520*100</f>
        <v>791.11111111111109</v>
      </c>
      <c r="I520" s="26">
        <f>G520/F520*100</f>
        <v>0</v>
      </c>
    </row>
    <row r="521" spans="1:11" ht="13.5" customHeight="1" x14ac:dyDescent="0.2">
      <c r="A521" s="468" t="s">
        <v>235</v>
      </c>
      <c r="B521" s="469"/>
      <c r="C521" s="470"/>
      <c r="D521" s="153">
        <f>D522</f>
        <v>1711.78</v>
      </c>
      <c r="E521" s="88">
        <f>E522</f>
        <v>3812</v>
      </c>
      <c r="F521" s="88">
        <f>F522</f>
        <v>3812</v>
      </c>
      <c r="G521" s="88">
        <f>G522</f>
        <v>2424.2799999999997</v>
      </c>
      <c r="H521" s="10">
        <f>F521/D521*100</f>
        <v>222.69216838612439</v>
      </c>
      <c r="I521" s="10">
        <f>G521/F521*100</f>
        <v>63.59601259181531</v>
      </c>
    </row>
    <row r="522" spans="1:11" ht="13.5" customHeight="1" x14ac:dyDescent="0.2">
      <c r="A522" s="452" t="s">
        <v>151</v>
      </c>
      <c r="B522" s="453"/>
      <c r="C522" s="454"/>
      <c r="D522" s="148">
        <f>D525</f>
        <v>1711.78</v>
      </c>
      <c r="E522" s="89">
        <f>E525</f>
        <v>3812</v>
      </c>
      <c r="F522" s="89">
        <f>F525</f>
        <v>3812</v>
      </c>
      <c r="G522" s="89">
        <f>G525</f>
        <v>2424.2799999999997</v>
      </c>
      <c r="H522" s="12">
        <v>0</v>
      </c>
      <c r="I522" s="12">
        <v>0</v>
      </c>
    </row>
    <row r="523" spans="1:11" ht="13.5" customHeight="1" x14ac:dyDescent="0.2">
      <c r="A523" s="473" t="s">
        <v>265</v>
      </c>
      <c r="B523" s="474"/>
      <c r="C523" s="475"/>
      <c r="D523" s="145">
        <v>1711.78</v>
      </c>
      <c r="E523" s="90">
        <v>0</v>
      </c>
      <c r="F523" s="90">
        <v>0</v>
      </c>
      <c r="G523" s="90">
        <v>0</v>
      </c>
      <c r="H523" s="14">
        <v>0</v>
      </c>
      <c r="I523" s="14">
        <v>0</v>
      </c>
      <c r="K523" s="278"/>
    </row>
    <row r="524" spans="1:11" ht="13.5" customHeight="1" x14ac:dyDescent="0.2">
      <c r="A524" s="455" t="s">
        <v>268</v>
      </c>
      <c r="B524" s="456"/>
      <c r="C524" s="457"/>
      <c r="D524" s="145">
        <v>0</v>
      </c>
      <c r="E524" s="90">
        <v>3812</v>
      </c>
      <c r="F524" s="90">
        <v>3812</v>
      </c>
      <c r="G524" s="90">
        <v>2424.2800000000002</v>
      </c>
      <c r="H524" s="14">
        <v>0</v>
      </c>
      <c r="I524" s="14">
        <v>0</v>
      </c>
    </row>
    <row r="525" spans="1:11" ht="13.5" customHeight="1" x14ac:dyDescent="0.2">
      <c r="B525" s="151">
        <v>3</v>
      </c>
      <c r="C525" s="147" t="s">
        <v>70</v>
      </c>
      <c r="D525" s="15">
        <f t="shared" ref="D525:G525" si="153">SUM(D529,D526)</f>
        <v>1711.78</v>
      </c>
      <c r="E525" s="94">
        <f t="shared" si="153"/>
        <v>3812</v>
      </c>
      <c r="F525" s="94">
        <f t="shared" si="153"/>
        <v>3812</v>
      </c>
      <c r="G525" s="94">
        <f t="shared" si="153"/>
        <v>2424.2799999999997</v>
      </c>
      <c r="H525" s="26">
        <f>F525/D525*100</f>
        <v>222.69216838612439</v>
      </c>
      <c r="I525" s="26">
        <f>G525/F525*100</f>
        <v>63.59601259181531</v>
      </c>
    </row>
    <row r="526" spans="1:11" ht="13.5" customHeight="1" x14ac:dyDescent="0.2">
      <c r="B526" s="73">
        <v>32</v>
      </c>
      <c r="C526" s="35" t="s">
        <v>71</v>
      </c>
      <c r="D526" s="64">
        <f>SUM(D527,D528)</f>
        <v>650</v>
      </c>
      <c r="E526" s="66">
        <f>SUM(E527,E528)</f>
        <v>2750</v>
      </c>
      <c r="F526" s="66">
        <f>SUM(F527,F528)</f>
        <v>2750</v>
      </c>
      <c r="G526" s="66">
        <f>SUM(G527,G528)</f>
        <v>1362.5</v>
      </c>
      <c r="H526" s="26">
        <v>0</v>
      </c>
      <c r="I526" s="26">
        <f>G526/F526*100</f>
        <v>49.545454545454547</v>
      </c>
    </row>
    <row r="527" spans="1:11" ht="13.5" customHeight="1" x14ac:dyDescent="0.2">
      <c r="B527" s="74">
        <v>322</v>
      </c>
      <c r="C527" s="157" t="s">
        <v>157</v>
      </c>
      <c r="D527" s="23">
        <v>0</v>
      </c>
      <c r="E527" s="191">
        <v>750</v>
      </c>
      <c r="F527" s="191">
        <v>750</v>
      </c>
      <c r="G527" s="191">
        <v>0</v>
      </c>
      <c r="H527" s="205">
        <v>0</v>
      </c>
      <c r="I527" s="205">
        <f>G527/F527*100</f>
        <v>0</v>
      </c>
    </row>
    <row r="528" spans="1:11" ht="13.5" customHeight="1" x14ac:dyDescent="0.2">
      <c r="B528" s="46">
        <v>323</v>
      </c>
      <c r="C528" s="187" t="s">
        <v>117</v>
      </c>
      <c r="D528" s="208">
        <v>650</v>
      </c>
      <c r="E528" s="201">
        <v>2000</v>
      </c>
      <c r="F528" s="201">
        <v>2000</v>
      </c>
      <c r="G528" s="201">
        <v>1362.5</v>
      </c>
      <c r="H528" s="209">
        <v>0</v>
      </c>
      <c r="I528" s="209">
        <v>0</v>
      </c>
    </row>
    <row r="529" spans="1:12" ht="13.5" customHeight="1" x14ac:dyDescent="0.2">
      <c r="B529" s="79">
        <v>38</v>
      </c>
      <c r="C529" s="147" t="s">
        <v>74</v>
      </c>
      <c r="D529" s="206">
        <f t="shared" ref="D529:G529" si="154">SUM(D530:D530)</f>
        <v>1061.78</v>
      </c>
      <c r="E529" s="207">
        <f t="shared" si="154"/>
        <v>1062</v>
      </c>
      <c r="F529" s="207">
        <f t="shared" si="154"/>
        <v>1062</v>
      </c>
      <c r="G529" s="207">
        <f t="shared" si="154"/>
        <v>1061.78</v>
      </c>
      <c r="H529" s="197">
        <f>F529/D529*100</f>
        <v>100.02071992314792</v>
      </c>
      <c r="I529" s="197">
        <f>G529/F529*100</f>
        <v>99.979284369114879</v>
      </c>
    </row>
    <row r="530" spans="1:12" ht="13.5" customHeight="1" x14ac:dyDescent="0.2">
      <c r="B530" s="154">
        <v>381</v>
      </c>
      <c r="C530" s="157" t="s">
        <v>75</v>
      </c>
      <c r="D530" s="22">
        <v>1061.78</v>
      </c>
      <c r="E530" s="99">
        <v>1062</v>
      </c>
      <c r="F530" s="99">
        <v>1062</v>
      </c>
      <c r="G530" s="99">
        <v>1061.78</v>
      </c>
      <c r="H530" s="26">
        <f>F530/D530*100</f>
        <v>100.02071992314792</v>
      </c>
      <c r="I530" s="26">
        <f>G530/F530*100</f>
        <v>99.979284369114879</v>
      </c>
    </row>
    <row r="531" spans="1:12" ht="13.5" customHeight="1" x14ac:dyDescent="0.2">
      <c r="A531" s="494" t="s">
        <v>206</v>
      </c>
      <c r="B531" s="495"/>
      <c r="C531" s="496"/>
      <c r="D531" s="210">
        <v>108749.08</v>
      </c>
      <c r="E531" s="65">
        <f>E532</f>
        <v>24060</v>
      </c>
      <c r="F531" s="65">
        <f>F532</f>
        <v>25375</v>
      </c>
      <c r="G531" s="65">
        <f>G532</f>
        <v>21067.899999999998</v>
      </c>
      <c r="H531" s="61">
        <v>0</v>
      </c>
      <c r="I531" s="61">
        <v>0</v>
      </c>
    </row>
    <row r="532" spans="1:12" ht="13.5" customHeight="1" x14ac:dyDescent="0.2">
      <c r="A532" s="481" t="s">
        <v>158</v>
      </c>
      <c r="B532" s="482"/>
      <c r="C532" s="483"/>
      <c r="D532" s="150">
        <f>SUM(D533,D542,D549,D556)</f>
        <v>18458.260000000002</v>
      </c>
      <c r="E532" s="87">
        <f>SUM(E533,E542,E549,E556)</f>
        <v>24060</v>
      </c>
      <c r="F532" s="87">
        <f>SUM(F533,F542,F549,F556)</f>
        <v>25375</v>
      </c>
      <c r="G532" s="87">
        <f>SUM(G533,G542,G549,G556)</f>
        <v>21067.899999999998</v>
      </c>
      <c r="H532" s="67">
        <f>F532/D532*100</f>
        <v>137.47232946117347</v>
      </c>
      <c r="I532" s="67">
        <f>G532/F532*100</f>
        <v>83.026206896551713</v>
      </c>
    </row>
    <row r="533" spans="1:12" ht="13.5" customHeight="1" x14ac:dyDescent="0.2">
      <c r="A533" s="476" t="s">
        <v>159</v>
      </c>
      <c r="B533" s="477"/>
      <c r="C533" s="478"/>
      <c r="D533" s="156">
        <f t="shared" ref="D533:G539" si="155">D534</f>
        <v>12140.58</v>
      </c>
      <c r="E533" s="98">
        <f t="shared" si="155"/>
        <v>18000</v>
      </c>
      <c r="F533" s="98">
        <f t="shared" si="155"/>
        <v>18000</v>
      </c>
      <c r="G533" s="98">
        <f t="shared" si="155"/>
        <v>15099.92</v>
      </c>
      <c r="H533" s="109">
        <f>F533/D533*100</f>
        <v>148.26309780916563</v>
      </c>
      <c r="I533" s="109">
        <f>G533/F533*100</f>
        <v>83.888444444444445</v>
      </c>
    </row>
    <row r="534" spans="1:12" ht="13.5" customHeight="1" x14ac:dyDescent="0.2">
      <c r="A534" s="452" t="s">
        <v>160</v>
      </c>
      <c r="B534" s="453"/>
      <c r="C534" s="454"/>
      <c r="D534" s="148">
        <f t="shared" ref="D534:G534" si="156">D539</f>
        <v>12140.58</v>
      </c>
      <c r="E534" s="130">
        <f t="shared" si="156"/>
        <v>18000</v>
      </c>
      <c r="F534" s="130">
        <f t="shared" si="156"/>
        <v>18000</v>
      </c>
      <c r="G534" s="130">
        <f t="shared" si="156"/>
        <v>15099.92</v>
      </c>
      <c r="H534" s="12">
        <v>0</v>
      </c>
      <c r="I534" s="12">
        <v>0</v>
      </c>
    </row>
    <row r="535" spans="1:12" s="62" customFormat="1" ht="13.5" customHeight="1" x14ac:dyDescent="0.2">
      <c r="A535" s="473" t="s">
        <v>265</v>
      </c>
      <c r="B535" s="474"/>
      <c r="C535" s="475"/>
      <c r="D535" s="365">
        <v>2000</v>
      </c>
      <c r="E535" s="90">
        <v>0</v>
      </c>
      <c r="F535" s="90">
        <v>0</v>
      </c>
      <c r="G535" s="90">
        <v>0</v>
      </c>
      <c r="H535" s="14">
        <v>0</v>
      </c>
      <c r="I535" s="14">
        <v>0</v>
      </c>
      <c r="J535" s="280"/>
    </row>
    <row r="536" spans="1:12" s="62" customFormat="1" ht="13.5" customHeight="1" x14ac:dyDescent="0.2">
      <c r="A536" s="492" t="s">
        <v>312</v>
      </c>
      <c r="B536" s="492"/>
      <c r="C536" s="492"/>
      <c r="D536" s="391">
        <v>0</v>
      </c>
      <c r="E536" s="90">
        <v>0</v>
      </c>
      <c r="F536" s="90">
        <v>0</v>
      </c>
      <c r="G536" s="90">
        <v>3440.44</v>
      </c>
      <c r="H536" s="328">
        <v>0</v>
      </c>
      <c r="I536" s="328">
        <v>0</v>
      </c>
      <c r="J536" s="280"/>
    </row>
    <row r="537" spans="1:12" s="62" customFormat="1" ht="13.5" customHeight="1" x14ac:dyDescent="0.2">
      <c r="A537" s="465" t="s">
        <v>330</v>
      </c>
      <c r="B537" s="466"/>
      <c r="C537" s="467"/>
      <c r="D537" s="391"/>
      <c r="E537" s="90"/>
      <c r="F537" s="90"/>
      <c r="G537" s="90"/>
      <c r="H537" s="328"/>
      <c r="I537" s="328"/>
      <c r="J537" s="280"/>
      <c r="K537" s="398"/>
      <c r="L537" s="398"/>
    </row>
    <row r="538" spans="1:12" ht="15" customHeight="1" x14ac:dyDescent="0.2">
      <c r="A538" s="491" t="s">
        <v>268</v>
      </c>
      <c r="B538" s="491"/>
      <c r="C538" s="491"/>
      <c r="D538" s="158">
        <v>10140.58</v>
      </c>
      <c r="E538" s="90">
        <v>18000</v>
      </c>
      <c r="F538" s="90">
        <v>18000</v>
      </c>
      <c r="G538" s="90">
        <v>11659.48</v>
      </c>
      <c r="H538" s="14">
        <v>0</v>
      </c>
      <c r="I538" s="14">
        <v>0</v>
      </c>
    </row>
    <row r="539" spans="1:12" ht="13.5" customHeight="1" x14ac:dyDescent="0.2">
      <c r="B539" s="151">
        <v>3</v>
      </c>
      <c r="C539" s="147" t="s">
        <v>70</v>
      </c>
      <c r="D539" s="15">
        <f t="shared" si="155"/>
        <v>12140.58</v>
      </c>
      <c r="E539" s="94">
        <f>SUM(E540)</f>
        <v>18000</v>
      </c>
      <c r="F539" s="94">
        <f>SUM(F540)</f>
        <v>18000</v>
      </c>
      <c r="G539" s="94">
        <f>SUM(G540)</f>
        <v>15099.92</v>
      </c>
      <c r="H539" s="26">
        <f>F539/D539*100</f>
        <v>148.26309780916563</v>
      </c>
      <c r="I539" s="26">
        <f t="shared" ref="I539:I542" si="157">G539/F539*100</f>
        <v>83.888444444444445</v>
      </c>
    </row>
    <row r="540" spans="1:12" ht="13.5" customHeight="1" x14ac:dyDescent="0.2">
      <c r="B540" s="73">
        <v>37</v>
      </c>
      <c r="C540" s="35" t="s">
        <v>129</v>
      </c>
      <c r="D540" s="64">
        <f t="shared" ref="D540:G540" si="158">SUM(D541:D541)</f>
        <v>12140.58</v>
      </c>
      <c r="E540" s="66">
        <f t="shared" si="158"/>
        <v>18000</v>
      </c>
      <c r="F540" s="66">
        <f t="shared" si="158"/>
        <v>18000</v>
      </c>
      <c r="G540" s="66">
        <f t="shared" si="158"/>
        <v>15099.92</v>
      </c>
      <c r="H540" s="26">
        <f>F540/D540*100</f>
        <v>148.26309780916563</v>
      </c>
      <c r="I540" s="26">
        <f t="shared" si="157"/>
        <v>83.888444444444445</v>
      </c>
    </row>
    <row r="541" spans="1:12" ht="13.5" customHeight="1" x14ac:dyDescent="0.2">
      <c r="B541" s="74">
        <v>372</v>
      </c>
      <c r="C541" s="39" t="s">
        <v>161</v>
      </c>
      <c r="D541" s="22">
        <v>12140.58</v>
      </c>
      <c r="E541" s="91">
        <v>18000</v>
      </c>
      <c r="F541" s="91">
        <v>18000</v>
      </c>
      <c r="G541" s="91">
        <v>15099.92</v>
      </c>
      <c r="H541" s="26">
        <f>F541/D541*100</f>
        <v>148.26309780916563</v>
      </c>
      <c r="I541" s="26">
        <f t="shared" si="157"/>
        <v>83.888444444444445</v>
      </c>
    </row>
    <row r="542" spans="1:12" ht="13.5" customHeight="1" x14ac:dyDescent="0.2">
      <c r="A542" s="486" t="s">
        <v>162</v>
      </c>
      <c r="B542" s="486"/>
      <c r="C542" s="487"/>
      <c r="D542" s="110">
        <f t="shared" ref="D542:G546" si="159">D543</f>
        <v>3193.57</v>
      </c>
      <c r="E542" s="98">
        <f t="shared" si="159"/>
        <v>3000</v>
      </c>
      <c r="F542" s="98">
        <f t="shared" si="159"/>
        <v>3000</v>
      </c>
      <c r="G542" s="98">
        <f t="shared" si="159"/>
        <v>2000</v>
      </c>
      <c r="H542" s="109">
        <f>F542/D542*100</f>
        <v>93.938758192242531</v>
      </c>
      <c r="I542" s="109">
        <f t="shared" si="157"/>
        <v>66.666666666666657</v>
      </c>
    </row>
    <row r="543" spans="1:12" ht="13.5" customHeight="1" x14ac:dyDescent="0.2">
      <c r="A543" s="501" t="s">
        <v>160</v>
      </c>
      <c r="B543" s="502"/>
      <c r="C543" s="503"/>
      <c r="D543" s="148">
        <f>D546</f>
        <v>3193.57</v>
      </c>
      <c r="E543" s="89">
        <f>E546</f>
        <v>3000</v>
      </c>
      <c r="F543" s="89">
        <f>F546</f>
        <v>3000</v>
      </c>
      <c r="G543" s="89">
        <f>G546</f>
        <v>2000</v>
      </c>
      <c r="H543" s="12">
        <v>0</v>
      </c>
      <c r="I543" s="12">
        <v>0</v>
      </c>
    </row>
    <row r="544" spans="1:12" ht="13.5" customHeight="1" x14ac:dyDescent="0.2">
      <c r="A544" s="473" t="s">
        <v>265</v>
      </c>
      <c r="B544" s="474"/>
      <c r="C544" s="475"/>
      <c r="D544" s="145">
        <v>3193.57</v>
      </c>
      <c r="E544" s="90">
        <v>0</v>
      </c>
      <c r="F544" s="90">
        <v>0</v>
      </c>
      <c r="G544" s="90">
        <f>G546</f>
        <v>2000</v>
      </c>
      <c r="H544" s="14">
        <v>0</v>
      </c>
      <c r="I544" s="14">
        <v>0</v>
      </c>
    </row>
    <row r="545" spans="1:9" ht="13.5" customHeight="1" x14ac:dyDescent="0.2">
      <c r="A545" s="455" t="s">
        <v>268</v>
      </c>
      <c r="B545" s="456"/>
      <c r="C545" s="457"/>
      <c r="D545" s="145">
        <v>0</v>
      </c>
      <c r="E545" s="90">
        <v>3000</v>
      </c>
      <c r="F545" s="90">
        <v>3000</v>
      </c>
      <c r="G545" s="90">
        <v>0</v>
      </c>
      <c r="H545" s="14">
        <v>0</v>
      </c>
      <c r="I545" s="14">
        <v>0</v>
      </c>
    </row>
    <row r="546" spans="1:9" ht="14.85" customHeight="1" x14ac:dyDescent="0.2">
      <c r="B546" s="151">
        <v>3</v>
      </c>
      <c r="C546" s="147" t="s">
        <v>70</v>
      </c>
      <c r="D546" s="15">
        <f t="shared" si="159"/>
        <v>3193.57</v>
      </c>
      <c r="E546" s="94">
        <f t="shared" si="159"/>
        <v>3000</v>
      </c>
      <c r="F546" s="94">
        <f t="shared" si="159"/>
        <v>3000</v>
      </c>
      <c r="G546" s="94">
        <f t="shared" si="159"/>
        <v>2000</v>
      </c>
      <c r="H546" s="26">
        <f>F546/D546*100</f>
        <v>93.938758192242531</v>
      </c>
      <c r="I546" s="26">
        <f>G546/F546*100</f>
        <v>66.666666666666657</v>
      </c>
    </row>
    <row r="547" spans="1:9" ht="13.5" customHeight="1" x14ac:dyDescent="0.2">
      <c r="B547" s="73">
        <v>37</v>
      </c>
      <c r="C547" s="35" t="s">
        <v>129</v>
      </c>
      <c r="D547" s="64">
        <f t="shared" ref="D547:G547" si="160">SUM(D548:D548)</f>
        <v>3193.57</v>
      </c>
      <c r="E547" s="66">
        <f t="shared" si="160"/>
        <v>3000</v>
      </c>
      <c r="F547" s="66">
        <f t="shared" si="160"/>
        <v>3000</v>
      </c>
      <c r="G547" s="66">
        <f t="shared" si="160"/>
        <v>2000</v>
      </c>
      <c r="H547" s="26">
        <f>F547/D547*100</f>
        <v>93.938758192242531</v>
      </c>
      <c r="I547" s="26">
        <f>G547/F547*100</f>
        <v>66.666666666666657</v>
      </c>
    </row>
    <row r="548" spans="1:9" ht="13.5" customHeight="1" x14ac:dyDescent="0.2">
      <c r="B548" s="154">
        <v>372</v>
      </c>
      <c r="C548" s="157" t="s">
        <v>132</v>
      </c>
      <c r="D548" s="22">
        <v>3193.57</v>
      </c>
      <c r="E548" s="91">
        <v>3000</v>
      </c>
      <c r="F548" s="91">
        <v>3000</v>
      </c>
      <c r="G548" s="91">
        <v>2000</v>
      </c>
      <c r="H548" s="26">
        <f>F548/D548*100</f>
        <v>93.938758192242531</v>
      </c>
      <c r="I548" s="26">
        <f>G548/F548*100</f>
        <v>66.666666666666657</v>
      </c>
    </row>
    <row r="549" spans="1:9" ht="13.5" customHeight="1" x14ac:dyDescent="0.2">
      <c r="A549" s="476" t="s">
        <v>163</v>
      </c>
      <c r="B549" s="477"/>
      <c r="C549" s="478"/>
      <c r="D549" s="156">
        <f t="shared" ref="D549:G553" si="161">D550</f>
        <v>1600</v>
      </c>
      <c r="E549" s="98">
        <f t="shared" si="161"/>
        <v>1260</v>
      </c>
      <c r="F549" s="98">
        <f t="shared" si="161"/>
        <v>2575</v>
      </c>
      <c r="G549" s="98">
        <f t="shared" si="161"/>
        <v>2575</v>
      </c>
      <c r="H549" s="109">
        <f>F549/D549*100</f>
        <v>160.9375</v>
      </c>
      <c r="I549" s="109">
        <f>G549/F549*100</f>
        <v>100</v>
      </c>
    </row>
    <row r="550" spans="1:9" ht="13.5" customHeight="1" x14ac:dyDescent="0.2">
      <c r="A550" s="452" t="s">
        <v>160</v>
      </c>
      <c r="B550" s="453"/>
      <c r="C550" s="454"/>
      <c r="D550" s="148">
        <f>D553</f>
        <v>1600</v>
      </c>
      <c r="E550" s="89">
        <f>E553</f>
        <v>1260</v>
      </c>
      <c r="F550" s="89">
        <f>F553</f>
        <v>2575</v>
      </c>
      <c r="G550" s="89">
        <f>G553</f>
        <v>2575</v>
      </c>
      <c r="H550" s="12">
        <v>0</v>
      </c>
      <c r="I550" s="12">
        <v>0</v>
      </c>
    </row>
    <row r="551" spans="1:9" ht="13.5" customHeight="1" x14ac:dyDescent="0.2">
      <c r="A551" s="473" t="s">
        <v>265</v>
      </c>
      <c r="B551" s="474"/>
      <c r="C551" s="475"/>
      <c r="D551" s="145">
        <v>1600</v>
      </c>
      <c r="E551" s="90">
        <v>0</v>
      </c>
      <c r="F551" s="90">
        <v>340</v>
      </c>
      <c r="G551" s="90">
        <f>G553</f>
        <v>2575</v>
      </c>
      <c r="H551" s="14">
        <v>0</v>
      </c>
      <c r="I551" s="14">
        <v>0</v>
      </c>
    </row>
    <row r="552" spans="1:9" ht="13.5" customHeight="1" x14ac:dyDescent="0.2">
      <c r="A552" s="455" t="s">
        <v>268</v>
      </c>
      <c r="B552" s="456"/>
      <c r="C552" s="457"/>
      <c r="D552" s="145">
        <v>0</v>
      </c>
      <c r="E552" s="90">
        <v>1260</v>
      </c>
      <c r="F552" s="90">
        <v>2235</v>
      </c>
      <c r="G552" s="90">
        <v>0</v>
      </c>
      <c r="H552" s="14">
        <v>0</v>
      </c>
      <c r="I552" s="14">
        <v>0</v>
      </c>
    </row>
    <row r="553" spans="1:9" ht="14.1" customHeight="1" x14ac:dyDescent="0.2">
      <c r="B553" s="151">
        <v>3</v>
      </c>
      <c r="C553" s="147" t="s">
        <v>70</v>
      </c>
      <c r="D553" s="15">
        <f t="shared" si="161"/>
        <v>1600</v>
      </c>
      <c r="E553" s="94">
        <f t="shared" si="161"/>
        <v>1260</v>
      </c>
      <c r="F553" s="94">
        <f t="shared" si="161"/>
        <v>2575</v>
      </c>
      <c r="G553" s="94">
        <f t="shared" si="161"/>
        <v>2575</v>
      </c>
      <c r="H553" s="26">
        <f>F553/D553*100</f>
        <v>160.9375</v>
      </c>
      <c r="I553" s="26">
        <f>G553/F553*100</f>
        <v>100</v>
      </c>
    </row>
    <row r="554" spans="1:9" ht="13.5" customHeight="1" x14ac:dyDescent="0.2">
      <c r="B554" s="73">
        <v>38</v>
      </c>
      <c r="C554" s="35" t="s">
        <v>74</v>
      </c>
      <c r="D554" s="64">
        <f t="shared" ref="D554:G554" si="162">SUM(D555:D555)</f>
        <v>1600</v>
      </c>
      <c r="E554" s="66">
        <f t="shared" si="162"/>
        <v>1260</v>
      </c>
      <c r="F554" s="66">
        <f t="shared" si="162"/>
        <v>2575</v>
      </c>
      <c r="G554" s="66">
        <f t="shared" si="162"/>
        <v>2575</v>
      </c>
      <c r="H554" s="26">
        <f>F554/D554*100</f>
        <v>160.9375</v>
      </c>
      <c r="I554" s="26">
        <f>G554/F554*100</f>
        <v>100</v>
      </c>
    </row>
    <row r="555" spans="1:9" ht="13.5" customHeight="1" x14ac:dyDescent="0.2">
      <c r="B555" s="154">
        <v>381</v>
      </c>
      <c r="C555" s="157" t="s">
        <v>75</v>
      </c>
      <c r="D555" s="22">
        <v>1600</v>
      </c>
      <c r="E555" s="99">
        <v>1260</v>
      </c>
      <c r="F555" s="99">
        <v>2575</v>
      </c>
      <c r="G555" s="99">
        <v>2575</v>
      </c>
      <c r="H555" s="26">
        <f>F555/D555*100</f>
        <v>160.9375</v>
      </c>
      <c r="I555" s="26">
        <f>G555/F555*100</f>
        <v>100</v>
      </c>
    </row>
    <row r="556" spans="1:9" ht="13.5" customHeight="1" x14ac:dyDescent="0.2">
      <c r="A556" s="468" t="s">
        <v>193</v>
      </c>
      <c r="B556" s="469"/>
      <c r="C556" s="470"/>
      <c r="D556" s="149">
        <f t="shared" ref="D556:G560" si="163">D557</f>
        <v>1524.11</v>
      </c>
      <c r="E556" s="98">
        <f t="shared" si="163"/>
        <v>1800</v>
      </c>
      <c r="F556" s="98">
        <f t="shared" si="163"/>
        <v>1800</v>
      </c>
      <c r="G556" s="98">
        <f t="shared" si="163"/>
        <v>1392.98</v>
      </c>
      <c r="H556" s="10">
        <f>F556/D556*100</f>
        <v>118.10171181870075</v>
      </c>
      <c r="I556" s="10">
        <f>G556/F556*100</f>
        <v>77.387777777777771</v>
      </c>
    </row>
    <row r="557" spans="1:9" ht="13.5" customHeight="1" x14ac:dyDescent="0.2">
      <c r="A557" s="502" t="s">
        <v>160</v>
      </c>
      <c r="B557" s="502"/>
      <c r="C557" s="616"/>
      <c r="D557" s="11">
        <f>D560</f>
        <v>1524.11</v>
      </c>
      <c r="E557" s="89">
        <f>E560</f>
        <v>1800</v>
      </c>
      <c r="F557" s="89">
        <f>F560</f>
        <v>1800</v>
      </c>
      <c r="G557" s="89">
        <f>G560</f>
        <v>1392.98</v>
      </c>
      <c r="H557" s="12">
        <v>0</v>
      </c>
      <c r="I557" s="12">
        <v>0</v>
      </c>
    </row>
    <row r="558" spans="1:9" ht="13.5" customHeight="1" x14ac:dyDescent="0.2">
      <c r="A558" s="473" t="s">
        <v>265</v>
      </c>
      <c r="B558" s="474"/>
      <c r="C558" s="475"/>
      <c r="D558" s="145">
        <v>1524.11</v>
      </c>
      <c r="E558" s="90">
        <v>0</v>
      </c>
      <c r="F558" s="90">
        <v>0</v>
      </c>
      <c r="G558" s="90">
        <f>G560</f>
        <v>1392.98</v>
      </c>
      <c r="H558" s="14">
        <v>0</v>
      </c>
      <c r="I558" s="14">
        <v>0</v>
      </c>
    </row>
    <row r="559" spans="1:9" ht="13.5" customHeight="1" x14ac:dyDescent="0.2">
      <c r="A559" s="455" t="s">
        <v>268</v>
      </c>
      <c r="B559" s="456"/>
      <c r="C559" s="457"/>
      <c r="D559" s="145">
        <v>0</v>
      </c>
      <c r="E559" s="90">
        <v>1800</v>
      </c>
      <c r="F559" s="90">
        <v>1800</v>
      </c>
      <c r="G559" s="90">
        <v>0</v>
      </c>
      <c r="H559" s="14">
        <v>0</v>
      </c>
      <c r="I559" s="14">
        <v>0</v>
      </c>
    </row>
    <row r="560" spans="1:9" ht="13.5" customHeight="1" x14ac:dyDescent="0.2">
      <c r="B560" s="151">
        <v>3</v>
      </c>
      <c r="C560" s="147" t="s">
        <v>70</v>
      </c>
      <c r="D560" s="15">
        <f t="shared" si="163"/>
        <v>1524.11</v>
      </c>
      <c r="E560" s="94">
        <f t="shared" si="163"/>
        <v>1800</v>
      </c>
      <c r="F560" s="94">
        <f t="shared" si="163"/>
        <v>1800</v>
      </c>
      <c r="G560" s="94">
        <f t="shared" si="163"/>
        <v>1392.98</v>
      </c>
      <c r="H560" s="26">
        <f>F560/D560*100</f>
        <v>118.10171181870075</v>
      </c>
      <c r="I560" s="26">
        <f>G560/F560*100</f>
        <v>77.387777777777771</v>
      </c>
    </row>
    <row r="561" spans="1:10" ht="13.5" customHeight="1" x14ac:dyDescent="0.2">
      <c r="B561" s="73">
        <v>37</v>
      </c>
      <c r="C561" s="35" t="s">
        <v>129</v>
      </c>
      <c r="D561" s="124">
        <f t="shared" ref="D561:G561" si="164">SUM(D562:D562)</f>
        <v>1524.11</v>
      </c>
      <c r="E561" s="66">
        <f t="shared" si="164"/>
        <v>1800</v>
      </c>
      <c r="F561" s="66">
        <f t="shared" si="164"/>
        <v>1800</v>
      </c>
      <c r="G561" s="66">
        <f t="shared" si="164"/>
        <v>1392.98</v>
      </c>
      <c r="H561" s="26">
        <f>F561/D561*100</f>
        <v>118.10171181870075</v>
      </c>
      <c r="I561" s="26">
        <f>G561/F561*100</f>
        <v>77.387777777777771</v>
      </c>
    </row>
    <row r="562" spans="1:10" ht="13.5" customHeight="1" x14ac:dyDescent="0.2">
      <c r="B562" s="74">
        <v>372</v>
      </c>
      <c r="C562" s="39" t="s">
        <v>132</v>
      </c>
      <c r="D562" s="22">
        <v>1524.11</v>
      </c>
      <c r="E562" s="91">
        <v>1800</v>
      </c>
      <c r="F562" s="91">
        <v>1800</v>
      </c>
      <c r="G562" s="91">
        <v>1392.98</v>
      </c>
      <c r="H562" s="26">
        <f>F562/D562*100</f>
        <v>118.10171181870075</v>
      </c>
      <c r="I562" s="26">
        <f>G562/F562*100</f>
        <v>77.387777777777771</v>
      </c>
    </row>
    <row r="563" spans="1:10" ht="13.5" customHeight="1" x14ac:dyDescent="0.2">
      <c r="A563" s="617" t="s">
        <v>207</v>
      </c>
      <c r="B563" s="617"/>
      <c r="C563" s="618"/>
      <c r="D563" s="54">
        <f>SUM(D564)</f>
        <v>152013.39000000001</v>
      </c>
      <c r="E563" s="65">
        <f>E564</f>
        <v>87500</v>
      </c>
      <c r="F563" s="65">
        <f>F564</f>
        <v>55500</v>
      </c>
      <c r="G563" s="65">
        <f>G564</f>
        <v>56643.479999999996</v>
      </c>
      <c r="H563" s="61"/>
      <c r="I563" s="61"/>
    </row>
    <row r="564" spans="1:10" ht="13.5" customHeight="1" x14ac:dyDescent="0.2">
      <c r="A564" s="481" t="s">
        <v>164</v>
      </c>
      <c r="B564" s="482"/>
      <c r="C564" s="483"/>
      <c r="D564" s="150">
        <f>SUM(D565)</f>
        <v>152013.39000000001</v>
      </c>
      <c r="E564" s="87">
        <f>SUM(E565)</f>
        <v>87500</v>
      </c>
      <c r="F564" s="87">
        <f>SUM(F565)</f>
        <v>55500</v>
      </c>
      <c r="G564" s="87">
        <f>SUM(G565)</f>
        <v>56643.479999999996</v>
      </c>
      <c r="H564" s="67">
        <f>F564/D564*100</f>
        <v>36.509941657113224</v>
      </c>
      <c r="I564" s="67">
        <f>G564/F564*100</f>
        <v>102.06032432432433</v>
      </c>
    </row>
    <row r="565" spans="1:10" ht="18" customHeight="1" x14ac:dyDescent="0.2">
      <c r="A565" s="468" t="s">
        <v>165</v>
      </c>
      <c r="B565" s="469"/>
      <c r="C565" s="470"/>
      <c r="D565" s="160">
        <f t="shared" ref="D565:G574" si="165">D566</f>
        <v>152013.39000000001</v>
      </c>
      <c r="E565" s="88">
        <f t="shared" si="165"/>
        <v>87500</v>
      </c>
      <c r="F565" s="88">
        <f t="shared" si="165"/>
        <v>55500</v>
      </c>
      <c r="G565" s="88">
        <f t="shared" si="165"/>
        <v>56643.479999999996</v>
      </c>
      <c r="H565" s="10">
        <v>0</v>
      </c>
      <c r="I565" s="10">
        <f>G565/F565*100</f>
        <v>102.06032432432433</v>
      </c>
    </row>
    <row r="566" spans="1:10" ht="13.5" customHeight="1" x14ac:dyDescent="0.2">
      <c r="A566" s="501" t="s">
        <v>243</v>
      </c>
      <c r="B566" s="502"/>
      <c r="C566" s="503"/>
      <c r="D566" s="148">
        <f>SUM(D574,D571)</f>
        <v>152013.39000000001</v>
      </c>
      <c r="E566" s="89">
        <f>SUM(E571,E574)</f>
        <v>87500</v>
      </c>
      <c r="F566" s="89">
        <f>SUM(F571,F574)</f>
        <v>55500</v>
      </c>
      <c r="G566" s="89">
        <f>SUM(G571,G574)</f>
        <v>56643.479999999996</v>
      </c>
      <c r="H566" s="12">
        <v>0</v>
      </c>
      <c r="I566" s="12">
        <f>G566/F566*100</f>
        <v>102.06032432432433</v>
      </c>
    </row>
    <row r="567" spans="1:10" ht="16.5" customHeight="1" x14ac:dyDescent="0.2">
      <c r="A567" s="619" t="s">
        <v>268</v>
      </c>
      <c r="B567" s="620"/>
      <c r="C567" s="621"/>
      <c r="D567" s="366">
        <v>0</v>
      </c>
      <c r="E567" s="90">
        <v>87500</v>
      </c>
      <c r="F567" s="90">
        <v>55500</v>
      </c>
      <c r="G567" s="90">
        <v>55324.13</v>
      </c>
      <c r="H567" s="367">
        <v>0</v>
      </c>
      <c r="I567" s="367">
        <v>0</v>
      </c>
    </row>
    <row r="568" spans="1:10" ht="14.25" customHeight="1" x14ac:dyDescent="0.2">
      <c r="A568" s="473" t="s">
        <v>265</v>
      </c>
      <c r="B568" s="474"/>
      <c r="C568" s="475"/>
      <c r="D568" s="366">
        <v>0</v>
      </c>
      <c r="E568" s="90">
        <v>0</v>
      </c>
      <c r="F568" s="90">
        <v>0</v>
      </c>
      <c r="G568" s="90">
        <v>1319.35</v>
      </c>
      <c r="H568" s="367"/>
      <c r="I568" s="367"/>
    </row>
    <row r="569" spans="1:10" ht="14.25" customHeight="1" x14ac:dyDescent="0.2">
      <c r="A569" s="613" t="s">
        <v>286</v>
      </c>
      <c r="B569" s="614"/>
      <c r="C569" s="615"/>
      <c r="D569" s="145">
        <v>46452.98</v>
      </c>
      <c r="E569" s="90">
        <v>0</v>
      </c>
      <c r="F569" s="90">
        <v>0</v>
      </c>
      <c r="G569" s="90">
        <v>0</v>
      </c>
      <c r="H569" s="14">
        <v>0</v>
      </c>
      <c r="I569" s="14">
        <v>0</v>
      </c>
    </row>
    <row r="570" spans="1:10" ht="14.25" customHeight="1" x14ac:dyDescent="0.2">
      <c r="A570" s="488" t="s">
        <v>302</v>
      </c>
      <c r="B570" s="489"/>
      <c r="C570" s="490"/>
      <c r="D570" s="193">
        <v>105560.41</v>
      </c>
      <c r="E570" s="194">
        <v>0</v>
      </c>
      <c r="F570" s="194">
        <v>0</v>
      </c>
      <c r="G570" s="194">
        <v>0</v>
      </c>
      <c r="H570" s="195"/>
      <c r="I570" s="195"/>
    </row>
    <row r="571" spans="1:10" ht="13.5" customHeight="1" x14ac:dyDescent="0.2">
      <c r="A571" s="192"/>
      <c r="B571" s="146">
        <v>3</v>
      </c>
      <c r="C571" s="147" t="s">
        <v>70</v>
      </c>
      <c r="D571" s="198">
        <f>D572</f>
        <v>2825</v>
      </c>
      <c r="E571" s="199">
        <f t="shared" ref="E571:G572" si="166">E572</f>
        <v>2500</v>
      </c>
      <c r="F571" s="199">
        <f t="shared" si="166"/>
        <v>2500</v>
      </c>
      <c r="G571" s="199">
        <f t="shared" si="166"/>
        <v>2179.1</v>
      </c>
      <c r="H571" s="197">
        <v>0</v>
      </c>
      <c r="I571" s="197">
        <v>0</v>
      </c>
    </row>
    <row r="572" spans="1:10" ht="13.5" customHeight="1" x14ac:dyDescent="0.2">
      <c r="A572" s="192"/>
      <c r="B572" s="17">
        <v>32</v>
      </c>
      <c r="C572" s="35" t="s">
        <v>71</v>
      </c>
      <c r="D572" s="198">
        <f>D573</f>
        <v>2825</v>
      </c>
      <c r="E572" s="199">
        <f t="shared" si="166"/>
        <v>2500</v>
      </c>
      <c r="F572" s="199">
        <f t="shared" si="166"/>
        <v>2500</v>
      </c>
      <c r="G572" s="199">
        <f t="shared" si="166"/>
        <v>2179.1</v>
      </c>
      <c r="H572" s="197">
        <v>0</v>
      </c>
      <c r="I572" s="197">
        <v>0</v>
      </c>
    </row>
    <row r="573" spans="1:10" ht="13.5" customHeight="1" x14ac:dyDescent="0.2">
      <c r="A573" s="192"/>
      <c r="B573" s="18">
        <v>323</v>
      </c>
      <c r="C573" s="43" t="s">
        <v>310</v>
      </c>
      <c r="D573" s="202">
        <v>2825</v>
      </c>
      <c r="E573" s="201">
        <v>2500</v>
      </c>
      <c r="F573" s="201">
        <v>2500</v>
      </c>
      <c r="G573" s="201">
        <v>2179.1</v>
      </c>
      <c r="H573" s="197">
        <v>0</v>
      </c>
      <c r="I573" s="197">
        <v>0</v>
      </c>
    </row>
    <row r="574" spans="1:10" ht="13.5" customHeight="1" x14ac:dyDescent="0.2">
      <c r="B574" s="188">
        <v>4</v>
      </c>
      <c r="C574" s="189" t="s">
        <v>155</v>
      </c>
      <c r="D574" s="200">
        <f t="shared" si="165"/>
        <v>149188.39000000001</v>
      </c>
      <c r="E574" s="196">
        <f>E575</f>
        <v>85000</v>
      </c>
      <c r="F574" s="196">
        <f>F575</f>
        <v>53000</v>
      </c>
      <c r="G574" s="196">
        <f>G575</f>
        <v>54464.38</v>
      </c>
      <c r="H574" s="197">
        <f>F574/D574*100</f>
        <v>35.525552625107082</v>
      </c>
      <c r="I574" s="197">
        <f>G574/F574*100</f>
        <v>102.76298113207547</v>
      </c>
    </row>
    <row r="575" spans="1:10" ht="13.5" customHeight="1" x14ac:dyDescent="0.2">
      <c r="B575" s="146">
        <v>42</v>
      </c>
      <c r="C575" s="147" t="s">
        <v>156</v>
      </c>
      <c r="D575" s="64">
        <f>SUM(D576,D577)</f>
        <v>149188.39000000001</v>
      </c>
      <c r="E575" s="66">
        <f>SUM(E576,E577)</f>
        <v>85000</v>
      </c>
      <c r="F575" s="66">
        <f>SUM(F576,F577)</f>
        <v>53000</v>
      </c>
      <c r="G575" s="66">
        <f>SUM(G576,G577)</f>
        <v>54464.38</v>
      </c>
      <c r="H575" s="197">
        <f>F575/D575*100</f>
        <v>35.525552625107082</v>
      </c>
      <c r="I575" s="26">
        <f>G575/F575*100</f>
        <v>102.76298113207547</v>
      </c>
    </row>
    <row r="576" spans="1:10" ht="13.5" customHeight="1" x14ac:dyDescent="0.2">
      <c r="B576" s="21">
        <v>421</v>
      </c>
      <c r="C576" s="157" t="s">
        <v>103</v>
      </c>
      <c r="D576" s="22">
        <v>149188.39000000001</v>
      </c>
      <c r="E576" s="91">
        <v>63000</v>
      </c>
      <c r="F576" s="91">
        <v>53000</v>
      </c>
      <c r="G576" s="91">
        <v>54464.38</v>
      </c>
      <c r="H576" s="197">
        <v>0</v>
      </c>
      <c r="I576" s="197">
        <f>G576/F576*100</f>
        <v>102.76298113207547</v>
      </c>
      <c r="J576" s="313"/>
    </row>
    <row r="577" spans="1:10" ht="13.5" customHeight="1" x14ac:dyDescent="0.2">
      <c r="B577" s="180">
        <v>422</v>
      </c>
      <c r="C577" s="187" t="s">
        <v>186</v>
      </c>
      <c r="D577" s="178">
        <v>0</v>
      </c>
      <c r="E577" s="91">
        <v>22000</v>
      </c>
      <c r="F577" s="91">
        <v>0</v>
      </c>
      <c r="G577" s="91">
        <v>0</v>
      </c>
      <c r="H577" s="197"/>
      <c r="I577" s="197"/>
      <c r="J577" s="313"/>
    </row>
    <row r="578" spans="1:10" ht="13.5" customHeight="1" x14ac:dyDescent="0.2">
      <c r="A578" s="497" t="s">
        <v>208</v>
      </c>
      <c r="B578" s="497"/>
      <c r="C578" s="497"/>
      <c r="D578" s="176">
        <f>D579</f>
        <v>10932.5</v>
      </c>
      <c r="E578" s="94">
        <v>15000</v>
      </c>
      <c r="F578" s="94">
        <v>15000</v>
      </c>
      <c r="G578" s="94">
        <f>G579</f>
        <v>5700.01</v>
      </c>
      <c r="H578" s="61">
        <v>0</v>
      </c>
      <c r="I578" s="61">
        <v>0</v>
      </c>
    </row>
    <row r="579" spans="1:10" ht="13.5" customHeight="1" x14ac:dyDescent="0.2">
      <c r="A579" s="498" t="s">
        <v>192</v>
      </c>
      <c r="B579" s="499"/>
      <c r="C579" s="500"/>
      <c r="D579" s="150">
        <f t="shared" ref="D579:G584" si="167">D580</f>
        <v>10932.5</v>
      </c>
      <c r="E579" s="87">
        <f t="shared" si="167"/>
        <v>6000</v>
      </c>
      <c r="F579" s="87">
        <f t="shared" si="167"/>
        <v>6000</v>
      </c>
      <c r="G579" s="87">
        <f t="shared" si="167"/>
        <v>5700.01</v>
      </c>
      <c r="H579" s="67">
        <v>0</v>
      </c>
      <c r="I579" s="67">
        <f>G579/F579*100</f>
        <v>95.000166666666672</v>
      </c>
    </row>
    <row r="580" spans="1:10" ht="13.5" customHeight="1" x14ac:dyDescent="0.2">
      <c r="A580" s="458" t="s">
        <v>181</v>
      </c>
      <c r="B580" s="459"/>
      <c r="C580" s="460"/>
      <c r="D580" s="153">
        <f t="shared" si="167"/>
        <v>10932.5</v>
      </c>
      <c r="E580" s="128">
        <f t="shared" si="167"/>
        <v>6000</v>
      </c>
      <c r="F580" s="128">
        <f t="shared" si="167"/>
        <v>6000</v>
      </c>
      <c r="G580" s="128">
        <f t="shared" si="167"/>
        <v>5700.01</v>
      </c>
      <c r="H580" s="10">
        <v>0</v>
      </c>
      <c r="I580" s="10">
        <f>G580/F580*100</f>
        <v>95.000166666666672</v>
      </c>
    </row>
    <row r="581" spans="1:10" ht="13.5" customHeight="1" x14ac:dyDescent="0.2">
      <c r="A581" s="461" t="s">
        <v>180</v>
      </c>
      <c r="B581" s="462"/>
      <c r="C581" s="463"/>
      <c r="D581" s="148">
        <f>D584</f>
        <v>10932.5</v>
      </c>
      <c r="E581" s="89">
        <f>E584</f>
        <v>6000</v>
      </c>
      <c r="F581" s="89">
        <f>F584</f>
        <v>6000</v>
      </c>
      <c r="G581" s="89">
        <f>G584</f>
        <v>5700.01</v>
      </c>
      <c r="H581" s="12">
        <v>0</v>
      </c>
      <c r="I581" s="12">
        <v>0</v>
      </c>
    </row>
    <row r="582" spans="1:10" s="62" customFormat="1" ht="13.5" customHeight="1" x14ac:dyDescent="0.2">
      <c r="A582" s="455" t="s">
        <v>268</v>
      </c>
      <c r="B582" s="456"/>
      <c r="C582" s="493"/>
      <c r="D582" s="13">
        <v>0</v>
      </c>
      <c r="E582" s="90">
        <v>6000</v>
      </c>
      <c r="F582" s="90">
        <v>6000</v>
      </c>
      <c r="G582" s="90">
        <v>5700.01</v>
      </c>
      <c r="H582" s="14">
        <v>0</v>
      </c>
      <c r="I582" s="14">
        <v>0</v>
      </c>
      <c r="J582" s="280"/>
    </row>
    <row r="583" spans="1:10" ht="15" customHeight="1" x14ac:dyDescent="0.2">
      <c r="A583" s="473" t="s">
        <v>265</v>
      </c>
      <c r="B583" s="474"/>
      <c r="C583" s="475"/>
      <c r="D583" s="145">
        <v>10932.5</v>
      </c>
      <c r="E583" s="90">
        <v>0</v>
      </c>
      <c r="F583" s="90">
        <v>0</v>
      </c>
      <c r="G583" s="90">
        <v>0</v>
      </c>
      <c r="H583" s="14"/>
      <c r="I583" s="14"/>
    </row>
    <row r="584" spans="1:10" ht="13.5" customHeight="1" x14ac:dyDescent="0.2">
      <c r="B584" s="151">
        <v>4</v>
      </c>
      <c r="C584" s="147" t="s">
        <v>155</v>
      </c>
      <c r="D584" s="15">
        <f t="shared" si="167"/>
        <v>10932.5</v>
      </c>
      <c r="E584" s="94">
        <f t="shared" si="167"/>
        <v>6000</v>
      </c>
      <c r="F584" s="94">
        <f t="shared" si="167"/>
        <v>6000</v>
      </c>
      <c r="G584" s="94">
        <f t="shared" si="167"/>
        <v>5700.01</v>
      </c>
      <c r="H584" s="26">
        <v>0</v>
      </c>
      <c r="I584" s="26">
        <f>G584/F584*100</f>
        <v>95.000166666666672</v>
      </c>
    </row>
    <row r="585" spans="1:10" ht="13.5" customHeight="1" x14ac:dyDescent="0.2">
      <c r="A585" s="27"/>
      <c r="B585" s="80">
        <v>42</v>
      </c>
      <c r="C585" s="44" t="s">
        <v>156</v>
      </c>
      <c r="D585" s="64">
        <f t="shared" ref="D585:G585" si="168">SUM(D586:D586)</f>
        <v>10932.5</v>
      </c>
      <c r="E585" s="66">
        <f t="shared" si="168"/>
        <v>6000</v>
      </c>
      <c r="F585" s="66">
        <f t="shared" si="168"/>
        <v>6000</v>
      </c>
      <c r="G585" s="66">
        <f t="shared" si="168"/>
        <v>5700.01</v>
      </c>
      <c r="H585" s="26">
        <v>0</v>
      </c>
      <c r="I585" s="26">
        <f>G585/F585*100</f>
        <v>95.000166666666672</v>
      </c>
    </row>
    <row r="586" spans="1:10" ht="13.5" customHeight="1" x14ac:dyDescent="0.2">
      <c r="B586" s="74">
        <v>426</v>
      </c>
      <c r="C586" s="43" t="s">
        <v>179</v>
      </c>
      <c r="D586" s="22">
        <v>10932.5</v>
      </c>
      <c r="E586" s="99">
        <v>6000</v>
      </c>
      <c r="F586" s="99">
        <v>6000</v>
      </c>
      <c r="G586" s="99">
        <v>5700.01</v>
      </c>
      <c r="H586" s="26">
        <v>0</v>
      </c>
      <c r="I586" s="26">
        <f>G586/F586*100</f>
        <v>95.000166666666672</v>
      </c>
    </row>
    <row r="587" spans="1:10" ht="13.5" customHeight="1" x14ac:dyDescent="0.2">
      <c r="B587" s="113"/>
      <c r="C587" s="114"/>
      <c r="D587" s="115"/>
      <c r="E587" s="103"/>
      <c r="F587" s="103"/>
      <c r="G587" s="103"/>
      <c r="H587" s="116"/>
      <c r="I587" s="116"/>
    </row>
    <row r="588" spans="1:10" ht="13.5" customHeight="1" x14ac:dyDescent="0.2">
      <c r="B588" s="113"/>
      <c r="C588" s="114"/>
      <c r="D588" s="115"/>
      <c r="E588" s="103"/>
      <c r="F588" s="103"/>
      <c r="G588" s="103"/>
      <c r="H588" s="116"/>
      <c r="I588" s="116"/>
    </row>
    <row r="589" spans="1:10" s="27" customFormat="1" ht="13.5" customHeight="1" x14ac:dyDescent="0.2">
      <c r="A589" s="485" t="s">
        <v>256</v>
      </c>
      <c r="B589" s="485"/>
      <c r="C589" s="485"/>
      <c r="D589" s="485"/>
      <c r="E589" s="485"/>
      <c r="F589" s="485"/>
      <c r="G589" s="485"/>
      <c r="H589" s="485"/>
      <c r="I589" s="485"/>
      <c r="J589" s="281"/>
    </row>
    <row r="590" spans="1:10" ht="26.25" customHeight="1" x14ac:dyDescent="0.2">
      <c r="A590" s="484" t="s">
        <v>257</v>
      </c>
      <c r="B590" s="484"/>
      <c r="C590" s="484"/>
      <c r="D590" s="484"/>
      <c r="E590" s="484"/>
      <c r="F590" s="484"/>
      <c r="G590" s="484"/>
      <c r="H590" s="484"/>
      <c r="I590" s="484"/>
    </row>
    <row r="591" spans="1:10" ht="13.5" customHeight="1" x14ac:dyDescent="0.2">
      <c r="A591" s="135"/>
      <c r="B591" s="135"/>
      <c r="C591" s="135"/>
      <c r="D591" s="135"/>
      <c r="E591" s="135"/>
      <c r="F591" s="135"/>
      <c r="G591" s="135"/>
      <c r="H591" s="135"/>
      <c r="I591" s="135"/>
    </row>
    <row r="592" spans="1:10" ht="16.5" customHeight="1" x14ac:dyDescent="0.2">
      <c r="A592" s="595" t="s">
        <v>317</v>
      </c>
      <c r="B592" s="407"/>
      <c r="C592" s="407"/>
      <c r="D592" s="407"/>
      <c r="E592" s="407"/>
      <c r="F592" s="407"/>
      <c r="G592" s="407"/>
      <c r="H592" s="407"/>
      <c r="I592" s="407"/>
    </row>
    <row r="593" spans="1:9" ht="27" customHeight="1" x14ac:dyDescent="0.2">
      <c r="A593" s="400" t="s">
        <v>320</v>
      </c>
      <c r="B593" s="400"/>
      <c r="C593" s="400"/>
      <c r="D593" s="400"/>
      <c r="E593" s="400"/>
      <c r="F593" s="400"/>
      <c r="G593" s="400"/>
      <c r="H593" s="400"/>
      <c r="I593" s="400"/>
    </row>
    <row r="594" spans="1:9" ht="8.25" customHeight="1" x14ac:dyDescent="0.2">
      <c r="A594" s="392"/>
      <c r="B594" s="392"/>
      <c r="C594" s="392"/>
      <c r="D594" s="392"/>
      <c r="E594" s="392"/>
      <c r="F594" s="392"/>
      <c r="G594" s="392"/>
      <c r="H594" s="392"/>
      <c r="I594" s="392"/>
    </row>
    <row r="595" spans="1:9" ht="26.25" customHeight="1" x14ac:dyDescent="0.2">
      <c r="A595" s="400" t="s">
        <v>321</v>
      </c>
      <c r="B595" s="400"/>
      <c r="C595" s="400"/>
      <c r="D595" s="400"/>
      <c r="E595" s="400"/>
      <c r="F595" s="400"/>
      <c r="G595" s="400"/>
      <c r="H595" s="400"/>
      <c r="I595" s="400"/>
    </row>
    <row r="596" spans="1:9" ht="6.75" customHeight="1" x14ac:dyDescent="0.2">
      <c r="A596" s="392"/>
      <c r="B596" s="392"/>
      <c r="C596" s="392"/>
      <c r="D596" s="392"/>
      <c r="E596" s="392"/>
      <c r="F596" s="392"/>
      <c r="G596" s="392"/>
      <c r="H596" s="392"/>
      <c r="I596" s="392"/>
    </row>
    <row r="597" spans="1:9" ht="27.75" customHeight="1" x14ac:dyDescent="0.2">
      <c r="A597" s="464" t="s">
        <v>322</v>
      </c>
      <c r="B597" s="464"/>
      <c r="C597" s="464"/>
      <c r="D597" s="464"/>
      <c r="E597" s="464"/>
      <c r="F597" s="464"/>
      <c r="G597" s="464"/>
      <c r="H597" s="464"/>
      <c r="I597" s="464"/>
    </row>
    <row r="598" spans="1:9" ht="7.5" customHeight="1" x14ac:dyDescent="0.2">
      <c r="A598" s="392"/>
      <c r="B598" s="392"/>
      <c r="C598" s="392"/>
      <c r="D598" s="392"/>
      <c r="E598" s="392"/>
      <c r="F598" s="392"/>
      <c r="G598" s="392"/>
      <c r="H598" s="392"/>
      <c r="I598" s="392"/>
    </row>
    <row r="599" spans="1:9" ht="24.75" customHeight="1" x14ac:dyDescent="0.2">
      <c r="A599" s="464" t="s">
        <v>323</v>
      </c>
      <c r="B599" s="464"/>
      <c r="C599" s="464"/>
      <c r="D599" s="464"/>
      <c r="E599" s="464"/>
      <c r="F599" s="464"/>
      <c r="G599" s="464"/>
      <c r="H599" s="464"/>
      <c r="I599" s="464"/>
    </row>
    <row r="600" spans="1:9" ht="6.75" customHeight="1" x14ac:dyDescent="0.2">
      <c r="A600" s="320"/>
      <c r="B600" s="320"/>
      <c r="C600" s="320"/>
      <c r="D600" s="320"/>
      <c r="E600" s="320"/>
      <c r="F600" s="320"/>
      <c r="G600" s="320"/>
      <c r="H600" s="320"/>
      <c r="I600" s="320"/>
    </row>
    <row r="601" spans="1:9" ht="24.75" customHeight="1" x14ac:dyDescent="0.2">
      <c r="A601" s="464" t="s">
        <v>324</v>
      </c>
      <c r="B601" s="464"/>
      <c r="C601" s="464"/>
      <c r="D601" s="464"/>
      <c r="E601" s="464"/>
      <c r="F601" s="464"/>
      <c r="G601" s="464"/>
      <c r="H601" s="464"/>
      <c r="I601" s="464"/>
    </row>
    <row r="602" spans="1:9" ht="8.25" customHeight="1" x14ac:dyDescent="0.2">
      <c r="A602" s="320"/>
      <c r="B602" s="320"/>
      <c r="C602" s="320"/>
      <c r="D602" s="320"/>
      <c r="E602" s="320"/>
      <c r="F602" s="320"/>
      <c r="G602" s="320"/>
      <c r="H602" s="320"/>
      <c r="I602" s="320"/>
    </row>
    <row r="603" spans="1:9" ht="26.25" customHeight="1" x14ac:dyDescent="0.2">
      <c r="A603" s="464" t="s">
        <v>325</v>
      </c>
      <c r="B603" s="464"/>
      <c r="C603" s="464"/>
      <c r="D603" s="464"/>
      <c r="E603" s="464"/>
      <c r="F603" s="464"/>
      <c r="G603" s="464"/>
      <c r="H603" s="464"/>
      <c r="I603" s="464"/>
    </row>
    <row r="604" spans="1:9" ht="26.25" customHeight="1" x14ac:dyDescent="0.2">
      <c r="A604" s="464" t="s">
        <v>326</v>
      </c>
      <c r="B604" s="464"/>
      <c r="C604" s="464"/>
      <c r="D604" s="464"/>
      <c r="E604" s="464"/>
      <c r="F604" s="464"/>
      <c r="G604" s="464"/>
      <c r="H604" s="464"/>
      <c r="I604" s="464"/>
    </row>
    <row r="605" spans="1:9" ht="27" customHeight="1" x14ac:dyDescent="0.2">
      <c r="A605" s="464" t="s">
        <v>327</v>
      </c>
      <c r="B605" s="464"/>
      <c r="C605" s="464"/>
      <c r="D605" s="464"/>
      <c r="E605" s="464"/>
      <c r="F605" s="464"/>
      <c r="G605" s="464"/>
      <c r="H605" s="464"/>
      <c r="I605" s="464"/>
    </row>
    <row r="606" spans="1:9" ht="27" customHeight="1" x14ac:dyDescent="0.2">
      <c r="A606" s="320"/>
      <c r="B606" s="320"/>
      <c r="C606" s="320"/>
      <c r="D606" s="320"/>
      <c r="E606" s="320"/>
      <c r="F606" s="320"/>
      <c r="G606" s="320"/>
      <c r="H606" s="320"/>
      <c r="I606" s="320"/>
    </row>
    <row r="607" spans="1:9" ht="16.5" customHeight="1" x14ac:dyDescent="0.2">
      <c r="A607" s="595" t="s">
        <v>328</v>
      </c>
      <c r="B607" s="595"/>
      <c r="C607" s="595"/>
      <c r="D607" s="595"/>
      <c r="E607" s="595"/>
      <c r="F607" s="595"/>
      <c r="G607" s="595"/>
      <c r="H607" s="595"/>
      <c r="I607" s="595"/>
    </row>
    <row r="608" spans="1:9" ht="20.25" customHeight="1" x14ac:dyDescent="0.2">
      <c r="A608" s="407" t="s">
        <v>318</v>
      </c>
      <c r="B608" s="407"/>
      <c r="C608" s="407"/>
      <c r="D608" s="407"/>
      <c r="E608" s="407"/>
      <c r="F608" s="407"/>
      <c r="G608" s="407"/>
      <c r="H608" s="407"/>
      <c r="I608" s="407"/>
    </row>
    <row r="609" spans="1:9" ht="20.25" customHeight="1" x14ac:dyDescent="0.2">
      <c r="A609" s="392"/>
      <c r="B609" s="392"/>
      <c r="C609" s="392"/>
      <c r="D609" s="392"/>
      <c r="E609" s="392"/>
      <c r="F609" s="392"/>
      <c r="G609" s="392"/>
      <c r="H609" s="392"/>
      <c r="I609" s="392"/>
    </row>
    <row r="610" spans="1:9" ht="12" customHeight="1" x14ac:dyDescent="0.2">
      <c r="A610" s="320"/>
      <c r="B610" s="320"/>
      <c r="C610" s="320"/>
      <c r="D610" s="320"/>
      <c r="E610" s="320"/>
      <c r="F610" s="320"/>
      <c r="G610" s="320"/>
      <c r="H610" s="320"/>
      <c r="I610" s="320"/>
    </row>
    <row r="611" spans="1:9" ht="15" customHeight="1" x14ac:dyDescent="0.2">
      <c r="A611" s="592" t="s">
        <v>231</v>
      </c>
      <c r="B611" s="592"/>
      <c r="C611" s="592"/>
      <c r="D611" s="592"/>
      <c r="E611" s="592"/>
      <c r="F611" s="592"/>
      <c r="G611" s="592"/>
      <c r="H611" s="592"/>
      <c r="I611" s="592"/>
    </row>
    <row r="612" spans="1:9" ht="15" customHeight="1" x14ac:dyDescent="0.2">
      <c r="A612" s="593" t="s">
        <v>232</v>
      </c>
      <c r="B612" s="593"/>
      <c r="C612" s="593"/>
      <c r="D612" s="593"/>
      <c r="E612" s="593"/>
      <c r="F612" s="593"/>
      <c r="G612" s="593"/>
      <c r="H612" s="593"/>
      <c r="I612" s="593"/>
    </row>
    <row r="613" spans="1:9" ht="15" customHeight="1" x14ac:dyDescent="0.2">
      <c r="A613" s="594" t="s">
        <v>196</v>
      </c>
      <c r="B613" s="594"/>
      <c r="C613" s="594"/>
      <c r="D613" s="594"/>
      <c r="E613" s="594"/>
      <c r="F613" s="594"/>
      <c r="G613" s="594"/>
      <c r="H613" s="594"/>
      <c r="I613" s="594"/>
    </row>
    <row r="614" spans="1:9" ht="15" customHeight="1" x14ac:dyDescent="0.2">
      <c r="A614" s="594" t="s">
        <v>259</v>
      </c>
      <c r="B614" s="594"/>
      <c r="C614" s="594"/>
      <c r="D614" s="594"/>
      <c r="E614" s="594"/>
      <c r="F614" s="594"/>
      <c r="G614" s="594"/>
      <c r="H614" s="594"/>
      <c r="I614" s="594"/>
    </row>
    <row r="615" spans="1:9" ht="13.5" customHeight="1" x14ac:dyDescent="0.2">
      <c r="A615" s="138"/>
      <c r="B615" s="138"/>
      <c r="C615" s="138"/>
      <c r="D615" s="138"/>
      <c r="E615" s="138"/>
      <c r="F615" s="138"/>
      <c r="G615" s="138"/>
      <c r="H615" s="138"/>
      <c r="I615" s="138"/>
    </row>
    <row r="616" spans="1:9" ht="13.5" customHeight="1" x14ac:dyDescent="0.2">
      <c r="B616" s="591" t="s">
        <v>319</v>
      </c>
      <c r="C616" s="591"/>
      <c r="E616"/>
      <c r="F616"/>
      <c r="G616"/>
    </row>
    <row r="617" spans="1:9" ht="13.5" customHeight="1" x14ac:dyDescent="0.2">
      <c r="B617" s="589" t="s">
        <v>329</v>
      </c>
      <c r="C617" s="589"/>
      <c r="E617"/>
      <c r="F617"/>
      <c r="G617"/>
    </row>
    <row r="618" spans="1:9" ht="13.5" customHeight="1" x14ac:dyDescent="0.2">
      <c r="B618" s="590" t="s">
        <v>332</v>
      </c>
      <c r="C618" s="590"/>
      <c r="E618"/>
      <c r="F618"/>
      <c r="G618"/>
    </row>
    <row r="619" spans="1:9" ht="13.5" customHeight="1" x14ac:dyDescent="0.2">
      <c r="B619" s="137"/>
      <c r="E619"/>
      <c r="F619"/>
      <c r="G619"/>
    </row>
    <row r="620" spans="1:9" ht="13.5" customHeight="1" x14ac:dyDescent="0.2">
      <c r="A620" s="587" t="s">
        <v>233</v>
      </c>
      <c r="B620" s="587"/>
      <c r="C620" s="587"/>
      <c r="D620" s="587"/>
      <c r="E620" s="587"/>
      <c r="F620" s="587"/>
      <c r="G620" s="587"/>
      <c r="H620" s="587"/>
      <c r="I620" s="587"/>
    </row>
    <row r="621" spans="1:9" ht="13.5" customHeight="1" x14ac:dyDescent="0.2">
      <c r="A621" s="588" t="s">
        <v>333</v>
      </c>
      <c r="B621" s="588"/>
      <c r="C621" s="588"/>
      <c r="D621" s="588"/>
      <c r="E621" s="588"/>
      <c r="F621" s="588"/>
      <c r="G621" s="588"/>
      <c r="H621" s="588"/>
      <c r="I621" s="588"/>
    </row>
    <row r="622" spans="1:9" ht="13.5" customHeight="1" x14ac:dyDescent="0.2">
      <c r="A622" s="139"/>
      <c r="B622" s="139"/>
      <c r="C622" s="139"/>
      <c r="D622" s="139"/>
      <c r="E622" s="139"/>
      <c r="F622" s="139"/>
      <c r="G622" s="139"/>
      <c r="H622" s="139"/>
      <c r="I622" s="139"/>
    </row>
    <row r="623" spans="1:9" ht="13.5" customHeight="1" x14ac:dyDescent="0.2">
      <c r="A623" s="139"/>
      <c r="B623" s="139"/>
      <c r="C623" s="139"/>
      <c r="D623" s="139"/>
      <c r="E623" s="139"/>
      <c r="F623" s="139"/>
      <c r="G623" s="139"/>
      <c r="H623" s="139"/>
      <c r="I623" s="139"/>
    </row>
    <row r="624" spans="1:9" ht="13.5" customHeight="1" x14ac:dyDescent="0.2">
      <c r="A624" s="139"/>
      <c r="B624" s="139"/>
      <c r="C624" s="139"/>
      <c r="D624" s="139"/>
      <c r="E624" s="139"/>
      <c r="F624" s="139"/>
      <c r="G624" s="139"/>
      <c r="H624" s="139"/>
      <c r="I624" s="139"/>
    </row>
    <row r="625" spans="1:16" ht="13.5" customHeight="1" x14ac:dyDescent="0.2">
      <c r="A625" s="139"/>
      <c r="B625" s="139"/>
      <c r="C625" s="139"/>
      <c r="D625" s="139"/>
      <c r="E625" s="139"/>
      <c r="F625" s="139"/>
      <c r="G625" s="139"/>
      <c r="H625" s="139"/>
      <c r="I625" s="139"/>
    </row>
    <row r="626" spans="1:16" ht="13.5" customHeight="1" x14ac:dyDescent="0.2">
      <c r="A626" s="139"/>
      <c r="B626" s="139"/>
      <c r="C626" s="139"/>
      <c r="D626" s="139"/>
      <c r="E626" s="139"/>
      <c r="F626" s="139"/>
      <c r="G626" s="139"/>
      <c r="H626" s="139"/>
      <c r="I626" s="139"/>
    </row>
    <row r="627" spans="1:16" ht="13.5" customHeight="1" x14ac:dyDescent="0.2">
      <c r="A627" s="139"/>
      <c r="B627" s="139"/>
      <c r="C627" s="139"/>
      <c r="D627" s="139"/>
      <c r="E627" s="139"/>
      <c r="F627" s="139"/>
      <c r="G627" s="139"/>
      <c r="H627" s="139"/>
      <c r="I627" s="139"/>
    </row>
    <row r="628" spans="1:16" ht="13.5" customHeight="1" x14ac:dyDescent="0.2">
      <c r="A628" s="139"/>
      <c r="B628" s="139"/>
      <c r="C628" s="139"/>
      <c r="D628" s="139"/>
      <c r="E628" s="139"/>
      <c r="F628" s="139"/>
      <c r="G628" s="139"/>
      <c r="H628" s="139"/>
      <c r="I628" s="139"/>
    </row>
    <row r="629" spans="1:16" ht="13.5" customHeight="1" x14ac:dyDescent="0.2">
      <c r="A629" s="139"/>
      <c r="B629" s="139"/>
      <c r="C629" s="139"/>
      <c r="D629" s="139"/>
      <c r="E629" s="139"/>
      <c r="F629" s="139"/>
      <c r="G629" s="139"/>
      <c r="H629" s="139"/>
      <c r="I629" s="139"/>
    </row>
    <row r="630" spans="1:16" ht="13.5" customHeight="1" x14ac:dyDescent="0.2">
      <c r="A630" s="139"/>
      <c r="B630" s="139"/>
      <c r="C630" s="139"/>
      <c r="D630" s="139"/>
      <c r="E630" s="139"/>
      <c r="F630" s="139"/>
      <c r="G630" s="139"/>
      <c r="H630" s="139"/>
      <c r="I630" s="139"/>
    </row>
    <row r="631" spans="1:16" ht="13.5" customHeight="1" x14ac:dyDescent="0.2">
      <c r="A631" s="139"/>
      <c r="B631" s="139"/>
      <c r="C631" s="139"/>
      <c r="D631" s="139"/>
      <c r="E631" s="139"/>
      <c r="F631" s="139"/>
      <c r="G631" s="139"/>
      <c r="H631" s="139"/>
      <c r="I631" s="139"/>
    </row>
    <row r="632" spans="1:16" ht="13.5" customHeight="1" x14ac:dyDescent="0.2">
      <c r="A632" s="139"/>
      <c r="B632" s="139"/>
      <c r="C632" s="139"/>
      <c r="D632" s="139"/>
      <c r="E632" s="139"/>
      <c r="F632" s="139"/>
      <c r="G632" s="139"/>
      <c r="H632" s="139"/>
      <c r="I632" s="139"/>
    </row>
    <row r="633" spans="1:16" ht="13.5" customHeight="1" x14ac:dyDescent="0.2">
      <c r="A633" s="139"/>
      <c r="B633" s="139"/>
      <c r="C633" s="139"/>
      <c r="D633" s="139"/>
      <c r="E633" s="139"/>
      <c r="F633" s="139"/>
      <c r="G633" s="139"/>
      <c r="H633" s="139"/>
      <c r="I633" s="139"/>
    </row>
    <row r="634" spans="1:16" ht="13.5" customHeight="1" x14ac:dyDescent="0.2">
      <c r="A634" s="139"/>
      <c r="B634" s="139"/>
      <c r="C634" s="139"/>
      <c r="D634" s="139"/>
      <c r="E634" s="139"/>
      <c r="F634" s="139"/>
      <c r="G634" s="139"/>
      <c r="H634" s="139"/>
      <c r="I634" s="139"/>
    </row>
    <row r="635" spans="1:16" ht="13.5" customHeight="1" x14ac:dyDescent="0.2">
      <c r="A635" s="139"/>
      <c r="B635" s="139"/>
      <c r="C635" s="139"/>
      <c r="D635" s="139"/>
      <c r="E635" s="139"/>
      <c r="F635" s="139"/>
      <c r="G635" s="139"/>
      <c r="H635" s="139"/>
      <c r="I635" s="139"/>
    </row>
    <row r="636" spans="1:16" ht="13.5" customHeight="1" x14ac:dyDescent="0.2">
      <c r="A636" s="139"/>
      <c r="B636" s="139"/>
      <c r="C636" s="139"/>
      <c r="D636" s="139"/>
      <c r="E636" s="139"/>
      <c r="F636" s="139"/>
      <c r="G636" s="139"/>
      <c r="H636" s="139"/>
      <c r="I636" s="139"/>
    </row>
    <row r="637" spans="1:16" ht="13.5" customHeight="1" x14ac:dyDescent="0.2">
      <c r="A637" s="139"/>
      <c r="B637" s="139"/>
      <c r="C637" s="139"/>
      <c r="D637" s="139"/>
      <c r="E637" s="139"/>
      <c r="F637" s="139"/>
      <c r="G637" s="139"/>
      <c r="H637" s="139"/>
      <c r="I637" s="139"/>
    </row>
    <row r="638" spans="1:16" ht="12" customHeight="1" x14ac:dyDescent="0.2">
      <c r="A638" s="139"/>
      <c r="B638" s="139"/>
      <c r="C638" s="139"/>
      <c r="D638" s="139"/>
      <c r="E638" s="139"/>
      <c r="F638" s="139"/>
      <c r="G638" s="139"/>
      <c r="H638" s="139"/>
      <c r="I638" s="139"/>
    </row>
    <row r="639" spans="1:16" ht="12" customHeight="1" x14ac:dyDescent="0.2">
      <c r="B639" s="549"/>
      <c r="C639" s="549"/>
      <c r="D639" s="393"/>
      <c r="E639" s="393"/>
      <c r="F639" s="393"/>
      <c r="G639" s="393"/>
      <c r="J639" s="212"/>
      <c r="K639" s="376"/>
      <c r="L639" s="436"/>
      <c r="M639" s="436"/>
      <c r="N639" s="436"/>
      <c r="O639" s="273"/>
      <c r="P639" s="273"/>
    </row>
    <row r="640" spans="1:16" ht="12" customHeight="1" x14ac:dyDescent="0.2">
      <c r="B640" s="363"/>
      <c r="C640" s="363"/>
      <c r="D640" s="393"/>
      <c r="E640" s="393"/>
      <c r="F640" s="393"/>
      <c r="G640" s="393"/>
      <c r="J640" s="212"/>
      <c r="K640" s="273"/>
      <c r="L640" s="436"/>
      <c r="M640" s="437"/>
      <c r="N640" s="437"/>
      <c r="O640" s="273"/>
      <c r="P640" s="273"/>
    </row>
    <row r="641" spans="2:16" ht="13.5" customHeight="1" x14ac:dyDescent="0.2">
      <c r="B641" s="363"/>
      <c r="C641" s="38"/>
      <c r="D641" s="394"/>
      <c r="E641" s="394"/>
      <c r="F641" s="394"/>
      <c r="G641" s="394"/>
      <c r="J641" s="363"/>
      <c r="K641" s="273"/>
      <c r="L641" s="436"/>
      <c r="M641" s="437"/>
      <c r="N641" s="437"/>
      <c r="O641" s="379"/>
      <c r="P641" s="379"/>
    </row>
    <row r="642" spans="2:16" ht="12.75" customHeight="1" x14ac:dyDescent="0.2">
      <c r="B642" s="363"/>
      <c r="C642" s="38"/>
      <c r="D642" s="394"/>
      <c r="E642" s="394"/>
      <c r="F642" s="394"/>
      <c r="G642" s="394"/>
      <c r="J642" s="212"/>
      <c r="K642" s="273"/>
      <c r="L642" s="436"/>
      <c r="M642" s="436"/>
      <c r="N642" s="436"/>
      <c r="O642" s="273"/>
      <c r="P642" s="273"/>
    </row>
    <row r="643" spans="2:16" ht="13.5" customHeight="1" x14ac:dyDescent="0.2">
      <c r="B643" s="363"/>
      <c r="C643" s="38"/>
      <c r="D643" s="394"/>
      <c r="E643" s="394"/>
      <c r="F643" s="394"/>
      <c r="G643" s="394"/>
      <c r="J643" s="212"/>
      <c r="K643" s="273"/>
      <c r="L643" s="436"/>
      <c r="M643" s="437"/>
      <c r="N643" s="437"/>
      <c r="O643" s="273"/>
      <c r="P643" s="273"/>
    </row>
    <row r="644" spans="2:16" ht="13.5" customHeight="1" x14ac:dyDescent="0.2">
      <c r="B644" s="363"/>
      <c r="C644" s="38"/>
      <c r="D644" s="394"/>
      <c r="E644" s="394"/>
      <c r="F644" s="394"/>
      <c r="G644" s="394"/>
      <c r="J644"/>
      <c r="K644" s="273"/>
      <c r="L644" s="436"/>
      <c r="M644" s="437"/>
      <c r="N644" s="437"/>
      <c r="O644" s="273"/>
      <c r="P644" s="273"/>
    </row>
    <row r="645" spans="2:16" ht="14.25" customHeight="1" x14ac:dyDescent="0.2">
      <c r="B645" s="363"/>
      <c r="C645" s="38"/>
      <c r="D645" s="394"/>
      <c r="E645" s="394"/>
      <c r="F645" s="394"/>
      <c r="G645" s="394"/>
      <c r="J645" s="212"/>
      <c r="K645" s="377"/>
      <c r="L645" s="403"/>
      <c r="M645" s="403"/>
      <c r="N645" s="403"/>
      <c r="O645" s="377"/>
      <c r="P645" s="273"/>
    </row>
    <row r="646" spans="2:16" ht="11.45" customHeight="1" x14ac:dyDescent="0.2">
      <c r="B646" s="549"/>
      <c r="C646" s="549"/>
      <c r="D646" s="393"/>
      <c r="E646" s="393"/>
      <c r="F646" s="393"/>
      <c r="G646" s="393"/>
      <c r="J646" s="125"/>
      <c r="O646" s="377"/>
      <c r="P646" s="273"/>
    </row>
    <row r="647" spans="2:16" ht="13.5" customHeight="1" x14ac:dyDescent="0.2">
      <c r="B647" s="363"/>
      <c r="C647" s="38"/>
      <c r="D647" s="394"/>
      <c r="E647" s="394"/>
      <c r="F647" s="394"/>
      <c r="G647" s="394"/>
      <c r="J647" s="212"/>
      <c r="K647" s="376"/>
      <c r="L647" s="436"/>
      <c r="M647" s="436"/>
      <c r="O647" s="377"/>
      <c r="P647" s="273"/>
    </row>
    <row r="648" spans="2:16" ht="13.5" customHeight="1" x14ac:dyDescent="0.2">
      <c r="B648" s="363"/>
      <c r="C648" s="38"/>
      <c r="D648" s="273"/>
      <c r="E648" s="273"/>
      <c r="F648" s="273"/>
      <c r="G648" s="273"/>
      <c r="J648" s="125"/>
      <c r="K648" s="376"/>
      <c r="L648" s="436"/>
      <c r="M648" s="436"/>
      <c r="O648" s="377"/>
      <c r="P648" s="273"/>
    </row>
    <row r="649" spans="2:16" ht="14.25" customHeight="1" x14ac:dyDescent="0.2">
      <c r="B649" s="363"/>
      <c r="C649" s="38"/>
      <c r="D649" s="394"/>
      <c r="E649" s="394"/>
      <c r="F649" s="394"/>
      <c r="G649" s="394"/>
      <c r="J649" s="125"/>
      <c r="K649" s="376"/>
      <c r="L649" s="436"/>
      <c r="M649" s="436"/>
      <c r="O649" s="377"/>
      <c r="P649" s="273"/>
    </row>
    <row r="650" spans="2:16" ht="12.75" customHeight="1" x14ac:dyDescent="0.2">
      <c r="B650" s="363"/>
      <c r="C650" s="38"/>
      <c r="D650" s="394"/>
      <c r="E650" s="394"/>
      <c r="F650" s="394"/>
      <c r="G650" s="394"/>
      <c r="J650"/>
      <c r="K650" s="377"/>
      <c r="O650" s="377"/>
      <c r="P650" s="273"/>
    </row>
    <row r="651" spans="2:16" ht="13.5" customHeight="1" x14ac:dyDescent="0.2">
      <c r="B651" s="363"/>
      <c r="C651" s="38"/>
      <c r="D651" s="394"/>
      <c r="E651" s="394"/>
      <c r="F651" s="394"/>
      <c r="G651" s="394"/>
      <c r="J651" s="212"/>
      <c r="O651" s="377"/>
      <c r="P651" s="273"/>
    </row>
    <row r="652" spans="2:16" ht="13.5" customHeight="1" x14ac:dyDescent="0.2">
      <c r="B652" s="363"/>
      <c r="C652" s="38"/>
      <c r="D652" s="394"/>
      <c r="E652" s="394"/>
      <c r="F652" s="394"/>
      <c r="G652" s="394"/>
      <c r="J652" s="125"/>
      <c r="K652" s="376"/>
      <c r="L652" s="436"/>
      <c r="M652" s="436"/>
      <c r="O652" s="377"/>
      <c r="P652" s="273"/>
    </row>
    <row r="653" spans="2:16" ht="15" customHeight="1" x14ac:dyDescent="0.2">
      <c r="B653" s="363"/>
      <c r="C653" s="38"/>
      <c r="D653" s="394"/>
      <c r="E653" s="394"/>
      <c r="F653" s="394"/>
      <c r="G653" s="394"/>
      <c r="J653" s="125"/>
      <c r="K653" s="376"/>
      <c r="L653" s="436"/>
      <c r="M653" s="436"/>
      <c r="O653" s="377"/>
      <c r="P653" s="273"/>
    </row>
    <row r="654" spans="2:16" ht="14.25" customHeight="1" x14ac:dyDescent="0.2">
      <c r="B654" s="363"/>
      <c r="C654" s="38"/>
      <c r="D654" s="394"/>
      <c r="E654" s="394"/>
      <c r="F654" s="394"/>
      <c r="G654" s="394"/>
      <c r="J654"/>
      <c r="K654" s="377"/>
      <c r="O654" s="377"/>
      <c r="P654" s="273"/>
    </row>
    <row r="655" spans="2:16" ht="13.5" customHeight="1" x14ac:dyDescent="0.2">
      <c r="B655" s="363"/>
      <c r="C655" s="38"/>
      <c r="D655" s="394"/>
      <c r="E655" s="394"/>
      <c r="F655" s="394"/>
      <c r="G655" s="394"/>
      <c r="J655"/>
      <c r="K655" s="273"/>
      <c r="O655" s="377"/>
      <c r="P655" s="273"/>
    </row>
    <row r="656" spans="2:16" ht="13.5" customHeight="1" x14ac:dyDescent="0.2">
      <c r="B656" s="549"/>
      <c r="C656" s="549"/>
      <c r="D656" s="393"/>
      <c r="E656" s="393"/>
      <c r="F656" s="393"/>
      <c r="G656" s="393"/>
      <c r="J656" s="212"/>
      <c r="K656" s="273"/>
      <c r="L656" s="436"/>
      <c r="M656" s="436"/>
      <c r="N656" s="436"/>
      <c r="O656" s="377"/>
      <c r="P656" s="273"/>
    </row>
    <row r="657" spans="2:22" ht="13.5" customHeight="1" x14ac:dyDescent="0.2">
      <c r="B657" s="363"/>
      <c r="C657" s="38"/>
      <c r="D657" s="394"/>
      <c r="E657" s="394"/>
      <c r="F657" s="394"/>
      <c r="G657" s="394"/>
      <c r="J657"/>
      <c r="K657" s="273"/>
      <c r="L657" s="436"/>
      <c r="M657" s="436"/>
      <c r="N657" s="436"/>
      <c r="O657" s="377"/>
      <c r="P657" s="273"/>
    </row>
    <row r="658" spans="2:22" ht="13.5" customHeight="1" x14ac:dyDescent="0.2">
      <c r="B658" s="363"/>
      <c r="C658" s="38"/>
      <c r="D658" s="394"/>
      <c r="E658" s="394"/>
      <c r="F658" s="394"/>
      <c r="G658" s="394"/>
      <c r="J658"/>
      <c r="K658" s="273"/>
      <c r="L658" s="436"/>
      <c r="M658" s="436"/>
      <c r="N658" s="436"/>
      <c r="O658" s="377"/>
      <c r="P658" s="273"/>
    </row>
    <row r="659" spans="2:22" ht="13.5" customHeight="1" x14ac:dyDescent="0.2">
      <c r="B659" s="363"/>
      <c r="C659" s="38"/>
      <c r="D659" s="394"/>
      <c r="E659" s="394"/>
      <c r="F659" s="394"/>
      <c r="G659" s="394"/>
      <c r="J659"/>
      <c r="K659" s="273"/>
      <c r="L659" s="436"/>
      <c r="M659" s="436"/>
      <c r="N659" s="436"/>
      <c r="O659" s="377"/>
      <c r="P659" s="273"/>
      <c r="Q659" s="212"/>
      <c r="R659" s="377"/>
      <c r="S659" s="437"/>
      <c r="T659" s="437"/>
      <c r="V659" s="377"/>
    </row>
    <row r="660" spans="2:22" ht="13.5" customHeight="1" x14ac:dyDescent="0.2">
      <c r="B660" s="363"/>
      <c r="C660" s="38"/>
      <c r="D660" s="394"/>
      <c r="E660" s="394"/>
      <c r="F660" s="394"/>
      <c r="G660" s="394"/>
      <c r="J660" s="212"/>
      <c r="K660" s="377"/>
      <c r="L660" s="437"/>
      <c r="M660" s="437"/>
      <c r="O660" s="377"/>
      <c r="P660" s="273"/>
      <c r="R660" s="273"/>
      <c r="V660" s="377"/>
    </row>
    <row r="661" spans="2:22" ht="13.5" customHeight="1" x14ac:dyDescent="0.2">
      <c r="B661" s="363"/>
      <c r="C661" s="38"/>
      <c r="D661" s="273"/>
      <c r="E661" s="273"/>
      <c r="F661" s="273"/>
      <c r="G661" s="273"/>
      <c r="J661"/>
      <c r="K661" s="273"/>
      <c r="O661" s="377"/>
      <c r="P661" s="273"/>
      <c r="Q661" s="212"/>
      <c r="R661" s="377"/>
      <c r="S661" s="378"/>
      <c r="V661" s="377"/>
    </row>
    <row r="662" spans="2:22" ht="13.5" customHeight="1" x14ac:dyDescent="0.2">
      <c r="B662" s="363"/>
      <c r="C662" s="38"/>
      <c r="D662" s="379"/>
      <c r="E662" s="379"/>
      <c r="F662" s="379"/>
      <c r="G662" s="379"/>
      <c r="J662" s="212"/>
      <c r="K662" s="377"/>
      <c r="L662" s="378"/>
      <c r="O662" s="377"/>
      <c r="P662" s="273"/>
      <c r="R662" s="273"/>
      <c r="V662" s="377"/>
    </row>
    <row r="663" spans="2:22" ht="13.5" customHeight="1" x14ac:dyDescent="0.2">
      <c r="B663" s="363"/>
      <c r="C663" s="38"/>
      <c r="D663" s="379"/>
      <c r="E663" s="379"/>
      <c r="F663" s="379"/>
      <c r="G663" s="379"/>
      <c r="J663"/>
      <c r="K663" s="273"/>
      <c r="O663" s="377"/>
      <c r="P663" s="273"/>
      <c r="Q663" s="212"/>
      <c r="R663" s="273"/>
      <c r="S663" s="436"/>
      <c r="T663" s="436"/>
      <c r="U663" s="436"/>
      <c r="V663" s="377"/>
    </row>
    <row r="664" spans="2:22" ht="13.5" customHeight="1" x14ac:dyDescent="0.2">
      <c r="B664" s="549"/>
      <c r="C664" s="549"/>
      <c r="D664" s="379"/>
      <c r="E664" s="379"/>
      <c r="F664" s="379"/>
      <c r="G664" s="379"/>
      <c r="J664" s="212"/>
      <c r="K664" s="273"/>
      <c r="L664" s="436"/>
      <c r="M664" s="436"/>
      <c r="N664" s="436"/>
      <c r="O664" s="377"/>
      <c r="P664" s="379"/>
      <c r="R664" s="273"/>
      <c r="S664" s="436"/>
      <c r="T664" s="436"/>
      <c r="U664" s="436"/>
      <c r="V664" s="377"/>
    </row>
    <row r="665" spans="2:22" ht="13.5" customHeight="1" x14ac:dyDescent="0.2">
      <c r="B665" s="549"/>
      <c r="C665" s="549"/>
      <c r="D665" s="380"/>
      <c r="E665" s="380"/>
      <c r="F665" s="380"/>
      <c r="G665" s="380"/>
      <c r="J665"/>
      <c r="K665" s="273"/>
      <c r="L665" s="436"/>
      <c r="M665" s="436"/>
      <c r="N665" s="436"/>
      <c r="O665" s="377"/>
      <c r="P665" s="273"/>
      <c r="R665" s="273"/>
      <c r="S665" s="436"/>
      <c r="T665" s="436"/>
      <c r="U665" s="436"/>
      <c r="V665" s="377"/>
    </row>
    <row r="666" spans="2:22" ht="13.5" customHeight="1" x14ac:dyDescent="0.2">
      <c r="B666" s="549"/>
      <c r="C666" s="549"/>
      <c r="D666" s="380"/>
      <c r="E666" s="380"/>
      <c r="F666" s="380"/>
      <c r="G666" s="380"/>
      <c r="J666"/>
      <c r="K666" s="273"/>
      <c r="L666" s="436"/>
      <c r="M666" s="436"/>
      <c r="N666" s="436"/>
      <c r="O666" s="377"/>
      <c r="P666" s="273"/>
      <c r="R666" s="273"/>
      <c r="S666" s="436"/>
      <c r="T666" s="436"/>
      <c r="U666" s="436"/>
      <c r="V666" s="377"/>
    </row>
    <row r="667" spans="2:22" ht="13.5" customHeight="1" x14ac:dyDescent="0.2">
      <c r="B667" s="550"/>
      <c r="C667" s="550"/>
      <c r="D667" s="380"/>
      <c r="E667" s="380"/>
      <c r="F667" s="380"/>
      <c r="G667" s="380"/>
      <c r="J667"/>
      <c r="K667" s="273"/>
      <c r="L667" s="436"/>
      <c r="M667" s="436"/>
      <c r="N667" s="436"/>
      <c r="O667" s="377"/>
      <c r="P667" s="273"/>
      <c r="R667" s="273"/>
      <c r="S667" s="436"/>
      <c r="T667" s="436"/>
      <c r="U667" s="436"/>
      <c r="V667" s="377"/>
    </row>
    <row r="668" spans="2:22" ht="15" customHeight="1" x14ac:dyDescent="0.2">
      <c r="B668" s="395"/>
      <c r="C668" s="396"/>
      <c r="D668" s="397"/>
      <c r="E668" s="397"/>
      <c r="F668" s="397"/>
      <c r="G668" s="397"/>
      <c r="J668"/>
      <c r="K668" s="273"/>
      <c r="L668" s="436"/>
      <c r="M668" s="436"/>
      <c r="N668" s="436"/>
      <c r="O668" s="377"/>
      <c r="P668" s="273"/>
      <c r="R668" s="377"/>
      <c r="V668" s="377"/>
    </row>
    <row r="669" spans="2:22" ht="17.25" customHeight="1" x14ac:dyDescent="0.2">
      <c r="B669" s="395"/>
      <c r="C669" s="396"/>
      <c r="D669" s="380"/>
      <c r="E669" s="380"/>
      <c r="F669" s="380"/>
      <c r="G669" s="380"/>
      <c r="J669"/>
      <c r="K669" s="377"/>
      <c r="O669" s="377"/>
      <c r="P669" s="273"/>
      <c r="R669" s="273"/>
      <c r="V669" s="377"/>
    </row>
    <row r="670" spans="2:22" ht="18" customHeight="1" x14ac:dyDescent="0.2">
      <c r="B670" s="548"/>
      <c r="C670" s="548"/>
      <c r="D670" s="380"/>
      <c r="E670" s="380"/>
      <c r="F670" s="380"/>
      <c r="G670" s="380"/>
      <c r="J670"/>
      <c r="K670" s="273"/>
      <c r="O670" s="377"/>
      <c r="P670" s="273"/>
      <c r="Q670" s="212"/>
      <c r="R670" s="377"/>
      <c r="S670" s="436"/>
      <c r="T670" s="436"/>
      <c r="U670" s="436"/>
      <c r="V670" s="377"/>
    </row>
    <row r="671" spans="2:22" ht="17.25" customHeight="1" x14ac:dyDescent="0.2">
      <c r="J671" s="212"/>
      <c r="K671" s="377"/>
      <c r="L671" s="436"/>
      <c r="M671" s="436"/>
      <c r="N671" s="436"/>
      <c r="O671" s="377"/>
      <c r="P671" s="377"/>
      <c r="Q671" s="382"/>
      <c r="R671" s="379"/>
      <c r="S671" s="622"/>
      <c r="T671" s="622"/>
      <c r="U671" s="622"/>
      <c r="V671" s="380"/>
    </row>
    <row r="672" spans="2:22" ht="15" customHeight="1" x14ac:dyDescent="0.2">
      <c r="J672" s="382"/>
      <c r="K672" s="379"/>
      <c r="L672" s="622"/>
      <c r="M672" s="622"/>
      <c r="N672" s="622"/>
      <c r="O672" s="380"/>
      <c r="Q672" s="286"/>
      <c r="R672" s="273"/>
      <c r="S672" s="436"/>
      <c r="T672" s="436"/>
      <c r="U672" s="436"/>
      <c r="V672" s="377"/>
    </row>
    <row r="673" spans="10:22" ht="16.5" customHeight="1" x14ac:dyDescent="0.2">
      <c r="J673" s="286"/>
      <c r="K673" s="273"/>
      <c r="L673" s="436"/>
      <c r="M673" s="436"/>
      <c r="N673" s="436"/>
      <c r="O673" s="377"/>
      <c r="Q673" s="286"/>
      <c r="R673" s="273"/>
      <c r="S673" s="436"/>
      <c r="T673" s="436"/>
      <c r="U673" s="436"/>
      <c r="V673" s="377"/>
    </row>
    <row r="674" spans="10:22" ht="11.45" customHeight="1" x14ac:dyDescent="0.2">
      <c r="J674" s="286"/>
      <c r="K674" s="273"/>
      <c r="L674" s="436"/>
      <c r="M674" s="436"/>
      <c r="N674" s="436"/>
      <c r="O674" s="377"/>
      <c r="Q674" s="286"/>
      <c r="R674" s="377"/>
      <c r="V674" s="377"/>
    </row>
    <row r="675" spans="10:22" x14ac:dyDescent="0.2">
      <c r="J675" s="286"/>
      <c r="K675" s="377"/>
      <c r="O675" s="377"/>
      <c r="Q675" s="286"/>
      <c r="V675" s="377"/>
    </row>
    <row r="676" spans="10:22" x14ac:dyDescent="0.2">
      <c r="J676" s="286"/>
      <c r="O676" s="377"/>
      <c r="Q676" s="212"/>
      <c r="R676" s="377"/>
      <c r="S676" s="436"/>
      <c r="T676" s="436"/>
      <c r="V676" s="377"/>
    </row>
    <row r="677" spans="10:22" x14ac:dyDescent="0.2">
      <c r="J677" s="212"/>
      <c r="K677" s="377"/>
      <c r="L677" s="436"/>
      <c r="M677" s="436"/>
      <c r="O677" s="377"/>
      <c r="Q677" s="273"/>
      <c r="V677" s="273"/>
    </row>
    <row r="678" spans="10:22" ht="15.75" x14ac:dyDescent="0.2">
      <c r="J678" s="273"/>
      <c r="O678" s="273"/>
      <c r="Q678" s="383"/>
      <c r="V678" s="384"/>
    </row>
    <row r="679" spans="10:22" ht="15.75" x14ac:dyDescent="0.2">
      <c r="J679" s="383"/>
      <c r="O679" s="384"/>
    </row>
    <row r="680" spans="10:22" x14ac:dyDescent="0.2">
      <c r="K680" s="375"/>
    </row>
    <row r="681" spans="10:22" x14ac:dyDescent="0.2">
      <c r="K681" s="375"/>
    </row>
    <row r="682" spans="10:22" x14ac:dyDescent="0.2">
      <c r="K682" s="272"/>
    </row>
    <row r="683" spans="10:22" x14ac:dyDescent="0.2">
      <c r="K683" s="272"/>
    </row>
    <row r="684" spans="10:22" x14ac:dyDescent="0.2">
      <c r="K684" s="272"/>
    </row>
    <row r="685" spans="10:22" x14ac:dyDescent="0.2">
      <c r="K685" s="272"/>
    </row>
    <row r="686" spans="10:22" x14ac:dyDescent="0.2">
      <c r="K686" s="272"/>
    </row>
    <row r="687" spans="10:22" x14ac:dyDescent="0.2">
      <c r="K687" s="272"/>
    </row>
    <row r="688" spans="10:22" x14ac:dyDescent="0.2">
      <c r="K688" s="272"/>
    </row>
    <row r="689" spans="11:11" x14ac:dyDescent="0.2">
      <c r="K689" s="272"/>
    </row>
  </sheetData>
  <mergeCells count="385">
    <mergeCell ref="L677:M677"/>
    <mergeCell ref="L653:M653"/>
    <mergeCell ref="S672:U672"/>
    <mergeCell ref="S673:U673"/>
    <mergeCell ref="S676:T676"/>
    <mergeCell ref="L660:M660"/>
    <mergeCell ref="L667:N667"/>
    <mergeCell ref="L668:N668"/>
    <mergeCell ref="L671:N671"/>
    <mergeCell ref="L672:N672"/>
    <mergeCell ref="L673:N673"/>
    <mergeCell ref="L674:N674"/>
    <mergeCell ref="L666:N666"/>
    <mergeCell ref="L664:N664"/>
    <mergeCell ref="L665:N665"/>
    <mergeCell ref="S659:T659"/>
    <mergeCell ref="S663:U663"/>
    <mergeCell ref="S664:U664"/>
    <mergeCell ref="S665:U665"/>
    <mergeCell ref="S666:U666"/>
    <mergeCell ref="S667:U667"/>
    <mergeCell ref="S670:U670"/>
    <mergeCell ref="S671:U671"/>
    <mergeCell ref="L639:N639"/>
    <mergeCell ref="L640:N640"/>
    <mergeCell ref="L641:N641"/>
    <mergeCell ref="L642:N642"/>
    <mergeCell ref="L643:N643"/>
    <mergeCell ref="L644:N644"/>
    <mergeCell ref="L645:N645"/>
    <mergeCell ref="L647:M647"/>
    <mergeCell ref="L648:M648"/>
    <mergeCell ref="L649:M649"/>
    <mergeCell ref="L652:M652"/>
    <mergeCell ref="L656:N656"/>
    <mergeCell ref="L657:N657"/>
    <mergeCell ref="L658:N658"/>
    <mergeCell ref="L659:N659"/>
    <mergeCell ref="B646:C646"/>
    <mergeCell ref="B656:C656"/>
    <mergeCell ref="B664:C664"/>
    <mergeCell ref="B665:C665"/>
    <mergeCell ref="A254:C254"/>
    <mergeCell ref="A253:C253"/>
    <mergeCell ref="A271:C271"/>
    <mergeCell ref="A272:C272"/>
    <mergeCell ref="A273:C273"/>
    <mergeCell ref="A569:C569"/>
    <mergeCell ref="A557:C557"/>
    <mergeCell ref="A558:C558"/>
    <mergeCell ref="A563:C563"/>
    <mergeCell ref="A567:C567"/>
    <mergeCell ref="A566:C566"/>
    <mergeCell ref="A565:C565"/>
    <mergeCell ref="A306:C306"/>
    <mergeCell ref="A305:C305"/>
    <mergeCell ref="A304:C304"/>
    <mergeCell ref="A303:C303"/>
    <mergeCell ref="A274:C274"/>
    <mergeCell ref="A275:C275"/>
    <mergeCell ref="A290:C290"/>
    <mergeCell ref="A291:C291"/>
    <mergeCell ref="A286:C286"/>
    <mergeCell ref="A517:C517"/>
    <mergeCell ref="A521:C521"/>
    <mergeCell ref="A187:C187"/>
    <mergeCell ref="A226:C226"/>
    <mergeCell ref="A238:C238"/>
    <mergeCell ref="A237:C237"/>
    <mergeCell ref="A268:C268"/>
    <mergeCell ref="A270:C270"/>
    <mergeCell ref="A269:C269"/>
    <mergeCell ref="A277:C277"/>
    <mergeCell ref="A285:C285"/>
    <mergeCell ref="A233:C233"/>
    <mergeCell ref="A234:C234"/>
    <mergeCell ref="A210:C210"/>
    <mergeCell ref="A211:C211"/>
    <mergeCell ref="A225:C225"/>
    <mergeCell ref="A222:C222"/>
    <mergeCell ref="A223:C223"/>
    <mergeCell ref="A235:C235"/>
    <mergeCell ref="A236:C236"/>
    <mergeCell ref="A250:C250"/>
    <mergeCell ref="A251:C251"/>
    <mergeCell ref="A232:C232"/>
    <mergeCell ref="A276:C276"/>
    <mergeCell ref="A195:C195"/>
    <mergeCell ref="A193:C193"/>
    <mergeCell ref="A183:C183"/>
    <mergeCell ref="A184:C184"/>
    <mergeCell ref="A185:C185"/>
    <mergeCell ref="A264:C264"/>
    <mergeCell ref="A261:C261"/>
    <mergeCell ref="A262:C262"/>
    <mergeCell ref="A263:C263"/>
    <mergeCell ref="A224:C224"/>
    <mergeCell ref="A239:C239"/>
    <mergeCell ref="A194:C194"/>
    <mergeCell ref="A196:C196"/>
    <mergeCell ref="A202:C202"/>
    <mergeCell ref="A203:C203"/>
    <mergeCell ref="A197:C197"/>
    <mergeCell ref="A204:C204"/>
    <mergeCell ref="A209:C209"/>
    <mergeCell ref="A217:C217"/>
    <mergeCell ref="A252:C252"/>
    <mergeCell ref="A216:C216"/>
    <mergeCell ref="A186:C186"/>
    <mergeCell ref="A218:C218"/>
    <mergeCell ref="A230:C230"/>
    <mergeCell ref="A231:C231"/>
    <mergeCell ref="A192:C192"/>
    <mergeCell ref="A90:C90"/>
    <mergeCell ref="A84:C84"/>
    <mergeCell ref="A83:C83"/>
    <mergeCell ref="A82:C82"/>
    <mergeCell ref="A76:C76"/>
    <mergeCell ref="A44:C44"/>
    <mergeCell ref="A45:C45"/>
    <mergeCell ref="A69:C69"/>
    <mergeCell ref="A70:C70"/>
    <mergeCell ref="A78:C78"/>
    <mergeCell ref="A85:C85"/>
    <mergeCell ref="A86:C86"/>
    <mergeCell ref="A77:C77"/>
    <mergeCell ref="A98:C98"/>
    <mergeCell ref="A92:C92"/>
    <mergeCell ref="A93:C93"/>
    <mergeCell ref="A94:C94"/>
    <mergeCell ref="A118:C118"/>
    <mergeCell ref="A119:C119"/>
    <mergeCell ref="A100:C100"/>
    <mergeCell ref="A128:C128"/>
    <mergeCell ref="A91:C91"/>
    <mergeCell ref="A102:C102"/>
    <mergeCell ref="A127:C127"/>
    <mergeCell ref="A176:C176"/>
    <mergeCell ref="A177:C177"/>
    <mergeCell ref="A178:C178"/>
    <mergeCell ref="A149:C149"/>
    <mergeCell ref="A150:C150"/>
    <mergeCell ref="A160:C160"/>
    <mergeCell ref="A99:C99"/>
    <mergeCell ref="A101:C101"/>
    <mergeCell ref="A141:C141"/>
    <mergeCell ref="A142:C142"/>
    <mergeCell ref="A159:C159"/>
    <mergeCell ref="A157:C157"/>
    <mergeCell ref="A161:C161"/>
    <mergeCell ref="A170:C170"/>
    <mergeCell ref="A171:C171"/>
    <mergeCell ref="A175:C175"/>
    <mergeCell ref="A169:C169"/>
    <mergeCell ref="A103:C103"/>
    <mergeCell ref="A115:C115"/>
    <mergeCell ref="A116:C116"/>
    <mergeCell ref="A117:C117"/>
    <mergeCell ref="A124:C124"/>
    <mergeCell ref="A125:C125"/>
    <mergeCell ref="A126:C126"/>
    <mergeCell ref="A550:C550"/>
    <mergeCell ref="A559:C559"/>
    <mergeCell ref="A370:C370"/>
    <mergeCell ref="A369:C369"/>
    <mergeCell ref="A453:C453"/>
    <mergeCell ref="A454:C454"/>
    <mergeCell ref="A490:C490"/>
    <mergeCell ref="A556:C556"/>
    <mergeCell ref="A545:C545"/>
    <mergeCell ref="A516:C516"/>
    <mergeCell ref="A511:C511"/>
    <mergeCell ref="A468:C468"/>
    <mergeCell ref="A476:C476"/>
    <mergeCell ref="A477:C477"/>
    <mergeCell ref="A478:C478"/>
    <mergeCell ref="A502:C502"/>
    <mergeCell ref="A479:C479"/>
    <mergeCell ref="A446:C446"/>
    <mergeCell ref="A460:C460"/>
    <mergeCell ref="A503:C503"/>
    <mergeCell ref="A504:C504"/>
    <mergeCell ref="A412:C412"/>
    <mergeCell ref="A421:C421"/>
    <mergeCell ref="A620:I620"/>
    <mergeCell ref="A621:I621"/>
    <mergeCell ref="B617:C617"/>
    <mergeCell ref="B618:C618"/>
    <mergeCell ref="B616:C616"/>
    <mergeCell ref="A611:I611"/>
    <mergeCell ref="A612:I612"/>
    <mergeCell ref="A613:I613"/>
    <mergeCell ref="A592:I592"/>
    <mergeCell ref="A608:I608"/>
    <mergeCell ref="A614:I614"/>
    <mergeCell ref="A603:I603"/>
    <mergeCell ref="A604:I604"/>
    <mergeCell ref="A605:I605"/>
    <mergeCell ref="A607:I607"/>
    <mergeCell ref="A39:C39"/>
    <mergeCell ref="A40:C40"/>
    <mergeCell ref="B4:I4"/>
    <mergeCell ref="A8:C8"/>
    <mergeCell ref="A41:C41"/>
    <mergeCell ref="A74:C74"/>
    <mergeCell ref="A75:C75"/>
    <mergeCell ref="A42:C42"/>
    <mergeCell ref="A68:C68"/>
    <mergeCell ref="A43:C43"/>
    <mergeCell ref="A66:C66"/>
    <mergeCell ref="A67:C67"/>
    <mergeCell ref="A15:C15"/>
    <mergeCell ref="B1:C1"/>
    <mergeCell ref="B3:C3"/>
    <mergeCell ref="B2:H2"/>
    <mergeCell ref="B5:I5"/>
    <mergeCell ref="A30:C30"/>
    <mergeCell ref="A31:C31"/>
    <mergeCell ref="A36:C36"/>
    <mergeCell ref="A37:C37"/>
    <mergeCell ref="A38:C38"/>
    <mergeCell ref="A14:C14"/>
    <mergeCell ref="A20:C20"/>
    <mergeCell ref="A21:C21"/>
    <mergeCell ref="A22:C22"/>
    <mergeCell ref="A28:C28"/>
    <mergeCell ref="A29:C29"/>
    <mergeCell ref="A7:C7"/>
    <mergeCell ref="A9:C9"/>
    <mergeCell ref="A10:C10"/>
    <mergeCell ref="A11:C11"/>
    <mergeCell ref="A12:C12"/>
    <mergeCell ref="A13:C13"/>
    <mergeCell ref="A16:C16"/>
    <mergeCell ref="B670:C670"/>
    <mergeCell ref="B639:C639"/>
    <mergeCell ref="B666:C666"/>
    <mergeCell ref="B667:C667"/>
    <mergeCell ref="B333:C333"/>
    <mergeCell ref="A339:C339"/>
    <mergeCell ref="A340:C340"/>
    <mergeCell ref="A346:C346"/>
    <mergeCell ref="A347:C347"/>
    <mergeCell ref="A353:C353"/>
    <mergeCell ref="A354:C354"/>
    <mergeCell ref="A363:C363"/>
    <mergeCell ref="A355:C355"/>
    <mergeCell ref="A361:C361"/>
    <mergeCell ref="A362:C362"/>
    <mergeCell ref="A393:C393"/>
    <mergeCell ref="A408:C408"/>
    <mergeCell ref="A437:C437"/>
    <mergeCell ref="A414:C414"/>
    <mergeCell ref="A461:C461"/>
    <mergeCell ref="A467:C467"/>
    <mergeCell ref="A543:C543"/>
    <mergeCell ref="A549:C549"/>
    <mergeCell ref="A413:C413"/>
    <mergeCell ref="A308:C308"/>
    <mergeCell ref="A317:C317"/>
    <mergeCell ref="A318:C318"/>
    <mergeCell ref="A319:C319"/>
    <mergeCell ref="A450:C450"/>
    <mergeCell ref="A320:C320"/>
    <mergeCell ref="A335:C335"/>
    <mergeCell ref="A368:C368"/>
    <mergeCell ref="A334:C334"/>
    <mergeCell ref="A372:C372"/>
    <mergeCell ref="A344:C344"/>
    <mergeCell ref="A337:C337"/>
    <mergeCell ref="A336:C336"/>
    <mergeCell ref="A288:C288"/>
    <mergeCell ref="A356:C356"/>
    <mergeCell ref="A364:C364"/>
    <mergeCell ref="A444:C444"/>
    <mergeCell ref="A345:C345"/>
    <mergeCell ref="A371:C371"/>
    <mergeCell ref="A441:C441"/>
    <mergeCell ref="A442:C442"/>
    <mergeCell ref="A443:C443"/>
    <mergeCell ref="A429:C429"/>
    <mergeCell ref="A420:C420"/>
    <mergeCell ref="A426:C426"/>
    <mergeCell ref="A427:C427"/>
    <mergeCell ref="A428:C428"/>
    <mergeCell ref="A324:C324"/>
    <mergeCell ref="A321:C321"/>
    <mergeCell ref="A322:C322"/>
    <mergeCell ref="A323:C323"/>
    <mergeCell ref="A307:C307"/>
    <mergeCell ref="A292:C292"/>
    <mergeCell ref="A293:C293"/>
    <mergeCell ref="A379:C379"/>
    <mergeCell ref="A289:C289"/>
    <mergeCell ref="A422:C422"/>
    <mergeCell ref="A325:C325"/>
    <mergeCell ref="A338:C338"/>
    <mergeCell ref="A455:C455"/>
    <mergeCell ref="A452:C452"/>
    <mergeCell ref="A376:C376"/>
    <mergeCell ref="A377:C377"/>
    <mergeCell ref="A445:C445"/>
    <mergeCell ref="A430:C430"/>
    <mergeCell ref="A378:C378"/>
    <mergeCell ref="A387:C387"/>
    <mergeCell ref="A388:C388"/>
    <mergeCell ref="A389:C389"/>
    <mergeCell ref="A391:C391"/>
    <mergeCell ref="A404:C404"/>
    <mergeCell ref="A405:C405"/>
    <mergeCell ref="A380:C380"/>
    <mergeCell ref="A451:C451"/>
    <mergeCell ref="A357:C357"/>
    <mergeCell ref="A418:C418"/>
    <mergeCell ref="A419:C419"/>
    <mergeCell ref="A392:C392"/>
    <mergeCell ref="A138:C138"/>
    <mergeCell ref="A139:C139"/>
    <mergeCell ref="A154:C154"/>
    <mergeCell ref="A158:C158"/>
    <mergeCell ref="A163:C163"/>
    <mergeCell ref="A129:C129"/>
    <mergeCell ref="A162:C162"/>
    <mergeCell ref="A155:C155"/>
    <mergeCell ref="A156:C156"/>
    <mergeCell ref="A146:C146"/>
    <mergeCell ref="A147:C147"/>
    <mergeCell ref="A148:C148"/>
    <mergeCell ref="A168:C168"/>
    <mergeCell ref="A140:C140"/>
    <mergeCell ref="A582:C582"/>
    <mergeCell ref="A564:C564"/>
    <mergeCell ref="A523:C523"/>
    <mergeCell ref="A531:C531"/>
    <mergeCell ref="A532:C532"/>
    <mergeCell ref="A533:C533"/>
    <mergeCell ref="A534:C534"/>
    <mergeCell ref="A535:C535"/>
    <mergeCell ref="A524:C524"/>
    <mergeCell ref="A578:C578"/>
    <mergeCell ref="A579:C579"/>
    <mergeCell ref="A544:C544"/>
    <mergeCell ref="A551:C551"/>
    <mergeCell ref="A287:C287"/>
    <mergeCell ref="A462:C462"/>
    <mergeCell ref="A390:C390"/>
    <mergeCell ref="A434:C434"/>
    <mergeCell ref="A435:C435"/>
    <mergeCell ref="A436:C436"/>
    <mergeCell ref="A498:C498"/>
    <mergeCell ref="A406:C406"/>
    <mergeCell ref="A407:C407"/>
    <mergeCell ref="A466:C466"/>
    <mergeCell ref="A459:C459"/>
    <mergeCell ref="A480:C480"/>
    <mergeCell ref="A487:C487"/>
    <mergeCell ref="A488:C488"/>
    <mergeCell ref="A489:C489"/>
    <mergeCell ref="A494:C494"/>
    <mergeCell ref="A495:C495"/>
    <mergeCell ref="A496:C496"/>
    <mergeCell ref="A497:C497"/>
    <mergeCell ref="A481:C481"/>
    <mergeCell ref="A580:C580"/>
    <mergeCell ref="A581:C581"/>
    <mergeCell ref="A593:I593"/>
    <mergeCell ref="A595:I595"/>
    <mergeCell ref="A597:I597"/>
    <mergeCell ref="A599:I599"/>
    <mergeCell ref="A601:I601"/>
    <mergeCell ref="A537:C537"/>
    <mergeCell ref="A590:I590"/>
    <mergeCell ref="A589:I589"/>
    <mergeCell ref="A583:C583"/>
    <mergeCell ref="A542:C542"/>
    <mergeCell ref="A552:C552"/>
    <mergeCell ref="A570:C570"/>
    <mergeCell ref="A568:C568"/>
    <mergeCell ref="A538:C538"/>
    <mergeCell ref="A536:C536"/>
    <mergeCell ref="A508:C508"/>
    <mergeCell ref="A509:C509"/>
    <mergeCell ref="A510:C510"/>
    <mergeCell ref="A515:C515"/>
    <mergeCell ref="A522:C522"/>
  </mergeCells>
  <printOptions headings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NASLOVNA U EUR</vt:lpstr>
      <vt:lpstr>OPĆI DIO</vt:lpstr>
      <vt:lpstr>POS.DIO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opcina dragalic</dc:creator>
  <cp:lastModifiedBy>Opcina Dragalic</cp:lastModifiedBy>
  <cp:lastPrinted>2025-04-02T09:19:14Z</cp:lastPrinted>
  <dcterms:created xsi:type="dcterms:W3CDTF">2019-07-05T11:16:58Z</dcterms:created>
  <dcterms:modified xsi:type="dcterms:W3CDTF">2025-08-19T07:22:00Z</dcterms:modified>
</cp:coreProperties>
</file>