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a mapa (2)\OPĆINA DRAGALIĆ\PRORAČUN\PRORAČUN 2025\2025 - radni materijali\2025\"/>
    </mc:Choice>
  </mc:AlternateContent>
  <xr:revisionPtr revIDLastSave="0" documentId="13_ncr:1_{67844397-BB99-465F-AF01-9922525B070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NASLOVNA U EUR" sheetId="1" r:id="rId1"/>
    <sheet name="OPĆI DIO" sheetId="2" r:id="rId2"/>
    <sheet name="POS.DIO" sheetId="3" r:id="rId3"/>
    <sheet name="FUNK.KLASIFIK.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6" l="1"/>
  <c r="C8" i="6"/>
  <c r="I38" i="6"/>
  <c r="I37" i="6"/>
  <c r="I16" i="6"/>
  <c r="L26" i="6"/>
  <c r="L28" i="6"/>
  <c r="E28" i="6"/>
  <c r="E16" i="6"/>
  <c r="E15" i="6"/>
  <c r="E40" i="6"/>
  <c r="E37" i="6"/>
  <c r="E29" i="6"/>
  <c r="J37" i="6"/>
  <c r="J15" i="6"/>
  <c r="J28" i="6"/>
  <c r="J22" i="6"/>
  <c r="J16" i="6"/>
  <c r="J29" i="6"/>
  <c r="K26" i="6"/>
  <c r="K24" i="6"/>
  <c r="K42" i="6"/>
  <c r="K40" i="6"/>
  <c r="K38" i="6"/>
  <c r="K37" i="6"/>
  <c r="K16" i="6"/>
  <c r="K15" i="6"/>
  <c r="F16" i="6"/>
  <c r="F22" i="6"/>
  <c r="F37" i="6"/>
  <c r="F31" i="6"/>
  <c r="F40" i="6"/>
  <c r="F38" i="6"/>
  <c r="F15" i="6"/>
  <c r="F42" i="6"/>
  <c r="C38" i="6"/>
  <c r="C16" i="6"/>
  <c r="C15" i="6"/>
  <c r="C14" i="6"/>
  <c r="C12" i="6"/>
  <c r="C10" i="6"/>
  <c r="C24" i="6"/>
  <c r="C30" i="6"/>
  <c r="C20" i="6"/>
  <c r="C18" i="6"/>
  <c r="C17" i="6"/>
  <c r="C11" i="6"/>
  <c r="C28" i="6"/>
  <c r="L600" i="3" l="1"/>
  <c r="L597" i="3"/>
  <c r="L592" i="3"/>
  <c r="L591" i="3"/>
  <c r="L588" i="3"/>
  <c r="L584" i="3"/>
  <c r="L583" i="3"/>
  <c r="L580" i="3"/>
  <c r="L577" i="3"/>
  <c r="L576" i="3"/>
  <c r="L575" i="3"/>
  <c r="L574" i="3"/>
  <c r="L569" i="3"/>
  <c r="L566" i="3"/>
  <c r="L562" i="3"/>
  <c r="L559" i="3"/>
  <c r="L555" i="3"/>
  <c r="L552" i="3"/>
  <c r="L548" i="3"/>
  <c r="L546" i="3"/>
  <c r="L543" i="3"/>
  <c r="L542" i="3"/>
  <c r="L541" i="3"/>
  <c r="L536" i="3"/>
  <c r="L534" i="3"/>
  <c r="L533" i="3"/>
  <c r="L530" i="3"/>
  <c r="L526" i="3"/>
  <c r="L520" i="3"/>
  <c r="L517" i="3"/>
  <c r="L513" i="3"/>
  <c r="L507" i="3"/>
  <c r="L505" i="3"/>
  <c r="L497" i="3"/>
  <c r="L494" i="3"/>
  <c r="L490" i="3"/>
  <c r="L488" i="3"/>
  <c r="L485" i="3"/>
  <c r="L479" i="3"/>
  <c r="L477" i="3"/>
  <c r="L475" i="3"/>
  <c r="L469" i="3"/>
  <c r="L466" i="3"/>
  <c r="L462" i="3"/>
  <c r="L456" i="3"/>
  <c r="L453" i="3"/>
  <c r="L452" i="3"/>
  <c r="L451" i="3"/>
  <c r="L447" i="3"/>
  <c r="L444" i="3"/>
  <c r="L438" i="3"/>
  <c r="L431" i="3"/>
  <c r="L428" i="3"/>
  <c r="L427" i="3"/>
  <c r="L423" i="3"/>
  <c r="L417" i="3"/>
  <c r="L414" i="3"/>
  <c r="L409" i="3"/>
  <c r="L408" i="3"/>
  <c r="L407" i="3"/>
  <c r="L406" i="3"/>
  <c r="L405" i="3"/>
  <c r="L402" i="3"/>
  <c r="L399" i="3"/>
  <c r="L398" i="3"/>
  <c r="L397" i="3"/>
  <c r="L396" i="3"/>
  <c r="L395" i="3"/>
  <c r="L392" i="3"/>
  <c r="L390" i="3"/>
  <c r="L389" i="3"/>
  <c r="L386" i="3"/>
  <c r="L385" i="3"/>
  <c r="L384" i="3"/>
  <c r="L381" i="3"/>
  <c r="L373" i="3"/>
  <c r="L370" i="3"/>
  <c r="L369" i="3"/>
  <c r="L365" i="3"/>
  <c r="L362" i="3"/>
  <c r="L361" i="3"/>
  <c r="L360" i="3"/>
  <c r="L359" i="3"/>
  <c r="L358" i="3"/>
  <c r="L355" i="3"/>
  <c r="L353" i="3"/>
  <c r="L350" i="3"/>
  <c r="L349" i="3"/>
  <c r="L345" i="3"/>
  <c r="L342" i="3"/>
  <c r="L341" i="3"/>
  <c r="L340" i="3"/>
  <c r="L339" i="3"/>
  <c r="L333" i="3"/>
  <c r="L332" i="3"/>
  <c r="L330" i="3"/>
  <c r="L327" i="3"/>
  <c r="L324" i="3"/>
  <c r="L323" i="3"/>
  <c r="L322" i="3"/>
  <c r="L321" i="3"/>
  <c r="L320" i="3"/>
  <c r="L315" i="3"/>
  <c r="L312" i="3"/>
  <c r="L310" i="3"/>
  <c r="L309" i="3"/>
  <c r="L307" i="3"/>
  <c r="L306" i="3"/>
  <c r="L305" i="3"/>
  <c r="L304" i="3"/>
  <c r="L303" i="3"/>
  <c r="L300" i="3"/>
  <c r="L299" i="3"/>
  <c r="L298" i="3"/>
  <c r="L297" i="3"/>
  <c r="L295" i="3"/>
  <c r="L294" i="3"/>
  <c r="L293" i="3"/>
  <c r="L292" i="3"/>
  <c r="L291" i="3"/>
  <c r="L287" i="3"/>
  <c r="L286" i="3"/>
  <c r="L283" i="3"/>
  <c r="L280" i="3"/>
  <c r="L279" i="3"/>
  <c r="L278" i="3"/>
  <c r="L277" i="3"/>
  <c r="L276" i="3"/>
  <c r="L275" i="3"/>
  <c r="L274" i="3"/>
  <c r="L273" i="3"/>
  <c r="L270" i="3"/>
  <c r="L267" i="3"/>
  <c r="L266" i="3"/>
  <c r="L263" i="3"/>
  <c r="L262" i="3"/>
  <c r="L259" i="3"/>
  <c r="L258" i="3"/>
  <c r="L257" i="3"/>
  <c r="L255" i="3"/>
  <c r="L252" i="3"/>
  <c r="L251" i="3"/>
  <c r="L250" i="3"/>
  <c r="L247" i="3"/>
  <c r="L246" i="3"/>
  <c r="L245" i="3"/>
  <c r="L244" i="3"/>
  <c r="L243" i="3"/>
  <c r="L242" i="3"/>
  <c r="L238" i="3"/>
  <c r="L235" i="3"/>
  <c r="L234" i="3"/>
  <c r="L230" i="3"/>
  <c r="L224" i="3"/>
  <c r="L218" i="3"/>
  <c r="L217" i="3"/>
  <c r="L214" i="3"/>
  <c r="L210" i="3"/>
  <c r="L209" i="3"/>
  <c r="L206" i="3"/>
  <c r="L205" i="3"/>
  <c r="L204" i="3"/>
  <c r="L201" i="3"/>
  <c r="L200" i="3"/>
  <c r="L197" i="3"/>
  <c r="L196" i="3"/>
  <c r="L192" i="3"/>
  <c r="L191" i="3"/>
  <c r="L188" i="3"/>
  <c r="L184" i="3"/>
  <c r="L181" i="3"/>
  <c r="L177" i="3"/>
  <c r="L176" i="3"/>
  <c r="L173" i="3"/>
  <c r="L172" i="3"/>
  <c r="L171" i="3"/>
  <c r="L170" i="3"/>
  <c r="L169" i="3"/>
  <c r="L168" i="3"/>
  <c r="L163" i="3"/>
  <c r="L160" i="3"/>
  <c r="L157" i="3"/>
  <c r="L156" i="3"/>
  <c r="L152" i="3"/>
  <c r="L146" i="3"/>
  <c r="L143" i="3"/>
  <c r="L142" i="3"/>
  <c r="L141" i="3"/>
  <c r="L137" i="3"/>
  <c r="L135" i="3"/>
  <c r="L132" i="3"/>
  <c r="L131" i="3"/>
  <c r="L130" i="3"/>
  <c r="L129" i="3"/>
  <c r="L128" i="3"/>
  <c r="L127" i="3"/>
  <c r="L126" i="3"/>
  <c r="L123" i="3"/>
  <c r="L122" i="3"/>
  <c r="L119" i="3"/>
  <c r="L118" i="3"/>
  <c r="L114" i="3"/>
  <c r="L111" i="3"/>
  <c r="L110" i="3"/>
  <c r="L109" i="3"/>
  <c r="L107" i="3"/>
  <c r="L106" i="3"/>
  <c r="L103" i="3"/>
  <c r="L102" i="3"/>
  <c r="L101" i="3"/>
  <c r="L100" i="3"/>
  <c r="L97" i="3"/>
  <c r="L94" i="3"/>
  <c r="L93" i="3"/>
  <c r="L89" i="3"/>
  <c r="L86" i="3"/>
  <c r="L85" i="3"/>
  <c r="L81" i="3"/>
  <c r="L78" i="3"/>
  <c r="L77" i="3"/>
  <c r="L73" i="3"/>
  <c r="L70" i="3"/>
  <c r="L69" i="3"/>
  <c r="L65" i="3"/>
  <c r="L64" i="3"/>
  <c r="L63" i="3"/>
  <c r="L62" i="3"/>
  <c r="L60" i="3"/>
  <c r="L58" i="3"/>
  <c r="L56" i="3"/>
  <c r="L55" i="3"/>
  <c r="L54" i="3"/>
  <c r="L53" i="3"/>
  <c r="L52" i="3"/>
  <c r="L50" i="3"/>
  <c r="L49" i="3"/>
  <c r="L48" i="3"/>
  <c r="L45" i="3"/>
  <c r="L44" i="3"/>
  <c r="L43" i="3"/>
  <c r="L42" i="3"/>
  <c r="L41" i="3"/>
  <c r="L35" i="3"/>
  <c r="L34" i="3"/>
  <c r="L27" i="3"/>
  <c r="L26" i="3"/>
  <c r="L25" i="3"/>
  <c r="L19" i="3"/>
  <c r="L16" i="3"/>
  <c r="L15" i="3"/>
  <c r="L14" i="3"/>
  <c r="K600" i="3"/>
  <c r="K597" i="3"/>
  <c r="K592" i="3"/>
  <c r="K591" i="3"/>
  <c r="K588" i="3"/>
  <c r="K584" i="3"/>
  <c r="K583" i="3"/>
  <c r="K580" i="3"/>
  <c r="K577" i="3"/>
  <c r="K576" i="3"/>
  <c r="K575" i="3"/>
  <c r="K574" i="3"/>
  <c r="K569" i="3"/>
  <c r="K566" i="3"/>
  <c r="K562" i="3"/>
  <c r="K559" i="3"/>
  <c r="K555" i="3"/>
  <c r="K552" i="3"/>
  <c r="K548" i="3"/>
  <c r="K546" i="3"/>
  <c r="K543" i="3"/>
  <c r="K542" i="3"/>
  <c r="K541" i="3"/>
  <c r="K536" i="3"/>
  <c r="K534" i="3"/>
  <c r="K533" i="3"/>
  <c r="K530" i="3"/>
  <c r="K526" i="3"/>
  <c r="K520" i="3"/>
  <c r="K517" i="3"/>
  <c r="K513" i="3"/>
  <c r="K507" i="3"/>
  <c r="K505" i="3"/>
  <c r="K497" i="3"/>
  <c r="K494" i="3"/>
  <c r="K490" i="3"/>
  <c r="K488" i="3"/>
  <c r="K485" i="3"/>
  <c r="K479" i="3"/>
  <c r="K477" i="3"/>
  <c r="K475" i="3"/>
  <c r="K469" i="3"/>
  <c r="K466" i="3"/>
  <c r="K462" i="3"/>
  <c r="K456" i="3"/>
  <c r="K453" i="3"/>
  <c r="K452" i="3"/>
  <c r="K451" i="3"/>
  <c r="K447" i="3"/>
  <c r="K444" i="3"/>
  <c r="K438" i="3"/>
  <c r="K431" i="3"/>
  <c r="K428" i="3"/>
  <c r="K427" i="3"/>
  <c r="K423" i="3"/>
  <c r="K417" i="3"/>
  <c r="K414" i="3"/>
  <c r="K409" i="3"/>
  <c r="K407" i="3"/>
  <c r="K406" i="3"/>
  <c r="K405" i="3"/>
  <c r="K402" i="3"/>
  <c r="K399" i="3"/>
  <c r="K398" i="3"/>
  <c r="K397" i="3"/>
  <c r="K396" i="3"/>
  <c r="K395" i="3"/>
  <c r="K392" i="3"/>
  <c r="K390" i="3"/>
  <c r="K389" i="3"/>
  <c r="K386" i="3"/>
  <c r="K385" i="3"/>
  <c r="K384" i="3"/>
  <c r="K381" i="3"/>
  <c r="K373" i="3"/>
  <c r="K370" i="3"/>
  <c r="K369" i="3"/>
  <c r="K365" i="3"/>
  <c r="K362" i="3"/>
  <c r="K361" i="3"/>
  <c r="K360" i="3"/>
  <c r="K359" i="3"/>
  <c r="K358" i="3"/>
  <c r="K355" i="3"/>
  <c r="K353" i="3"/>
  <c r="K350" i="3"/>
  <c r="K349" i="3"/>
  <c r="K345" i="3"/>
  <c r="K342" i="3"/>
  <c r="K341" i="3"/>
  <c r="K340" i="3"/>
  <c r="K339" i="3"/>
  <c r="K333" i="3"/>
  <c r="K332" i="3"/>
  <c r="K330" i="3"/>
  <c r="K327" i="3"/>
  <c r="K324" i="3"/>
  <c r="K323" i="3"/>
  <c r="K322" i="3"/>
  <c r="K321" i="3"/>
  <c r="K320" i="3"/>
  <c r="K315" i="3"/>
  <c r="K312" i="3"/>
  <c r="K310" i="3"/>
  <c r="K309" i="3"/>
  <c r="K307" i="3"/>
  <c r="K306" i="3"/>
  <c r="K305" i="3"/>
  <c r="K304" i="3"/>
  <c r="K303" i="3"/>
  <c r="K300" i="3"/>
  <c r="K298" i="3"/>
  <c r="K295" i="3"/>
  <c r="K294" i="3"/>
  <c r="K293" i="3"/>
  <c r="K292" i="3"/>
  <c r="K291" i="3"/>
  <c r="K287" i="3"/>
  <c r="K286" i="3"/>
  <c r="K283" i="3"/>
  <c r="K280" i="3"/>
  <c r="K279" i="3"/>
  <c r="K278" i="3"/>
  <c r="K277" i="3"/>
  <c r="K276" i="3"/>
  <c r="K275" i="3"/>
  <c r="K274" i="3"/>
  <c r="K273" i="3"/>
  <c r="K270" i="3"/>
  <c r="K267" i="3"/>
  <c r="K266" i="3"/>
  <c r="K263" i="3"/>
  <c r="K262" i="3"/>
  <c r="K259" i="3"/>
  <c r="K258" i="3"/>
  <c r="K257" i="3"/>
  <c r="K256" i="3"/>
  <c r="K255" i="3"/>
  <c r="K252" i="3"/>
  <c r="K251" i="3"/>
  <c r="K250" i="3"/>
  <c r="K247" i="3"/>
  <c r="K246" i="3"/>
  <c r="K245" i="3"/>
  <c r="K244" i="3"/>
  <c r="K243" i="3"/>
  <c r="K242" i="3"/>
  <c r="K238" i="3"/>
  <c r="K235" i="3"/>
  <c r="K234" i="3"/>
  <c r="K230" i="3"/>
  <c r="K224" i="3"/>
  <c r="K218" i="3"/>
  <c r="K217" i="3"/>
  <c r="K214" i="3"/>
  <c r="K210" i="3"/>
  <c r="K209" i="3"/>
  <c r="K206" i="3"/>
  <c r="K205" i="3"/>
  <c r="K204" i="3"/>
  <c r="K201" i="3"/>
  <c r="K200" i="3"/>
  <c r="K197" i="3"/>
  <c r="K196" i="3"/>
  <c r="K192" i="3"/>
  <c r="K191" i="3"/>
  <c r="K188" i="3"/>
  <c r="K184" i="3"/>
  <c r="K181" i="3"/>
  <c r="K177" i="3"/>
  <c r="K176" i="3"/>
  <c r="K173" i="3"/>
  <c r="K172" i="3"/>
  <c r="K171" i="3"/>
  <c r="K170" i="3"/>
  <c r="K169" i="3"/>
  <c r="K168" i="3"/>
  <c r="K163" i="3"/>
  <c r="K160" i="3"/>
  <c r="K157" i="3"/>
  <c r="K156" i="3"/>
  <c r="K155" i="3"/>
  <c r="K152" i="3"/>
  <c r="K146" i="3"/>
  <c r="K143" i="3"/>
  <c r="K142" i="3"/>
  <c r="K141" i="3"/>
  <c r="K137" i="3"/>
  <c r="K135" i="3"/>
  <c r="K132" i="3"/>
  <c r="K129" i="3"/>
  <c r="K128" i="3"/>
  <c r="K127" i="3"/>
  <c r="K126" i="3"/>
  <c r="K123" i="3"/>
  <c r="K122" i="3"/>
  <c r="K119" i="3"/>
  <c r="K118" i="3"/>
  <c r="K114" i="3"/>
  <c r="K111" i="3"/>
  <c r="K110" i="3"/>
  <c r="K109" i="3"/>
  <c r="K107" i="3"/>
  <c r="K106" i="3"/>
  <c r="K103" i="3"/>
  <c r="K102" i="3"/>
  <c r="K101" i="3"/>
  <c r="K100" i="3"/>
  <c r="K97" i="3"/>
  <c r="K94" i="3"/>
  <c r="K93" i="3"/>
  <c r="K89" i="3"/>
  <c r="K86" i="3"/>
  <c r="K85" i="3"/>
  <c r="K81" i="3"/>
  <c r="K78" i="3"/>
  <c r="K77" i="3"/>
  <c r="K73" i="3"/>
  <c r="K70" i="3"/>
  <c r="K69" i="3"/>
  <c r="K65" i="3"/>
  <c r="K64" i="3"/>
  <c r="K63" i="3"/>
  <c r="K62" i="3"/>
  <c r="K60" i="3"/>
  <c r="K58" i="3"/>
  <c r="K56" i="3"/>
  <c r="K55" i="3"/>
  <c r="K54" i="3"/>
  <c r="K53" i="3"/>
  <c r="K52" i="3"/>
  <c r="K50" i="3"/>
  <c r="K49" i="3"/>
  <c r="K48" i="3"/>
  <c r="K45" i="3"/>
  <c r="K44" i="3"/>
  <c r="K43" i="3"/>
  <c r="K42" i="3"/>
  <c r="K41" i="3"/>
  <c r="K35" i="3"/>
  <c r="K34" i="3"/>
  <c r="K27" i="3"/>
  <c r="K25" i="3"/>
  <c r="K19" i="3"/>
  <c r="K16" i="3"/>
  <c r="K15" i="3"/>
  <c r="K14" i="3"/>
  <c r="J600" i="3"/>
  <c r="J597" i="3"/>
  <c r="J596" i="3"/>
  <c r="J592" i="3"/>
  <c r="J591" i="3"/>
  <c r="J588" i="3"/>
  <c r="J587" i="3"/>
  <c r="J584" i="3"/>
  <c r="J583" i="3"/>
  <c r="J580" i="3"/>
  <c r="J577" i="3"/>
  <c r="J576" i="3"/>
  <c r="J575" i="3"/>
  <c r="J574" i="3"/>
  <c r="J569" i="3"/>
  <c r="J566" i="3"/>
  <c r="J565" i="3"/>
  <c r="J562" i="3"/>
  <c r="J559" i="3"/>
  <c r="J558" i="3"/>
  <c r="J555" i="3"/>
  <c r="J552" i="3"/>
  <c r="J551" i="3"/>
  <c r="J548" i="3"/>
  <c r="J546" i="3"/>
  <c r="J543" i="3"/>
  <c r="J542" i="3"/>
  <c r="J541" i="3"/>
  <c r="J536" i="3"/>
  <c r="J534" i="3"/>
  <c r="J533" i="3"/>
  <c r="J530" i="3"/>
  <c r="J529" i="3"/>
  <c r="J526" i="3"/>
  <c r="J520" i="3"/>
  <c r="J517" i="3"/>
  <c r="J513" i="3"/>
  <c r="J507" i="3"/>
  <c r="J505" i="3"/>
  <c r="J497" i="3"/>
  <c r="J494" i="3"/>
  <c r="J490" i="3"/>
  <c r="J488" i="3"/>
  <c r="J485" i="3"/>
  <c r="J484" i="3"/>
  <c r="J479" i="3"/>
  <c r="J477" i="3"/>
  <c r="J475" i="3"/>
  <c r="J469" i="3"/>
  <c r="J466" i="3"/>
  <c r="J465" i="3"/>
  <c r="J462" i="3"/>
  <c r="J456" i="3"/>
  <c r="J453" i="3"/>
  <c r="J452" i="3"/>
  <c r="J451" i="3"/>
  <c r="J450" i="3"/>
  <c r="J447" i="3"/>
  <c r="J444" i="3"/>
  <c r="J443" i="3"/>
  <c r="J438" i="3"/>
  <c r="J431" i="3"/>
  <c r="J428" i="3"/>
  <c r="J427" i="3"/>
  <c r="J426" i="3"/>
  <c r="J423" i="3"/>
  <c r="J417" i="3"/>
  <c r="J414" i="3"/>
  <c r="J413" i="3"/>
  <c r="J409" i="3"/>
  <c r="J407" i="3"/>
  <c r="J406" i="3"/>
  <c r="J405" i="3"/>
  <c r="J402" i="3"/>
  <c r="J399" i="3"/>
  <c r="J398" i="3"/>
  <c r="J397" i="3"/>
  <c r="J396" i="3"/>
  <c r="J395" i="3"/>
  <c r="J392" i="3"/>
  <c r="J390" i="3"/>
  <c r="J389" i="3"/>
  <c r="J386" i="3"/>
  <c r="J385" i="3"/>
  <c r="J384" i="3"/>
  <c r="J381" i="3"/>
  <c r="J373" i="3"/>
  <c r="J370" i="3"/>
  <c r="J369" i="3"/>
  <c r="J368" i="3"/>
  <c r="J365" i="3"/>
  <c r="J362" i="3"/>
  <c r="J361" i="3"/>
  <c r="J360" i="3"/>
  <c r="J359" i="3"/>
  <c r="J358" i="3"/>
  <c r="J355" i="3"/>
  <c r="J353" i="3"/>
  <c r="J350" i="3"/>
  <c r="J349" i="3"/>
  <c r="J348" i="3"/>
  <c r="J345" i="3"/>
  <c r="J342" i="3"/>
  <c r="J341" i="3"/>
  <c r="J340" i="3"/>
  <c r="J339" i="3"/>
  <c r="J338" i="3"/>
  <c r="J333" i="3"/>
  <c r="J332" i="3"/>
  <c r="J330" i="3"/>
  <c r="J327" i="3"/>
  <c r="J324" i="3"/>
  <c r="J323" i="3"/>
  <c r="J322" i="3"/>
  <c r="J321" i="3"/>
  <c r="J320" i="3"/>
  <c r="J319" i="3"/>
  <c r="J315" i="3"/>
  <c r="J312" i="3"/>
  <c r="J310" i="3"/>
  <c r="J307" i="3"/>
  <c r="J306" i="3"/>
  <c r="J305" i="3"/>
  <c r="J304" i="3"/>
  <c r="J303" i="3"/>
  <c r="J300" i="3"/>
  <c r="J298" i="3"/>
  <c r="J295" i="3"/>
  <c r="J294" i="3"/>
  <c r="J293" i="3"/>
  <c r="J292" i="3"/>
  <c r="J291" i="3"/>
  <c r="J287" i="3"/>
  <c r="J286" i="3"/>
  <c r="J283" i="3"/>
  <c r="J280" i="3"/>
  <c r="J279" i="3"/>
  <c r="J278" i="3"/>
  <c r="J277" i="3"/>
  <c r="J276" i="3"/>
  <c r="J275" i="3"/>
  <c r="J274" i="3"/>
  <c r="J273" i="3"/>
  <c r="J270" i="3"/>
  <c r="J267" i="3"/>
  <c r="J266" i="3"/>
  <c r="J263" i="3"/>
  <c r="J262" i="3"/>
  <c r="J259" i="3"/>
  <c r="J258" i="3"/>
  <c r="J257" i="3"/>
  <c r="J256" i="3"/>
  <c r="J255" i="3"/>
  <c r="J252" i="3"/>
  <c r="J251" i="3"/>
  <c r="J250" i="3"/>
  <c r="J247" i="3"/>
  <c r="J246" i="3"/>
  <c r="J245" i="3"/>
  <c r="J244" i="3"/>
  <c r="J243" i="3"/>
  <c r="J242" i="3"/>
  <c r="J238" i="3"/>
  <c r="J235" i="3"/>
  <c r="J234" i="3"/>
  <c r="J233" i="3"/>
  <c r="J230" i="3"/>
  <c r="J224" i="3"/>
  <c r="J218" i="3"/>
  <c r="J217" i="3"/>
  <c r="J214" i="3"/>
  <c r="J210" i="3"/>
  <c r="J209" i="3"/>
  <c r="J206" i="3"/>
  <c r="J205" i="3"/>
  <c r="J204" i="3"/>
  <c r="J201" i="3"/>
  <c r="J200" i="3"/>
  <c r="J197" i="3"/>
  <c r="J196" i="3"/>
  <c r="J195" i="3"/>
  <c r="J192" i="3"/>
  <c r="J191" i="3"/>
  <c r="J188" i="3"/>
  <c r="J187" i="3"/>
  <c r="J184" i="3"/>
  <c r="J181" i="3"/>
  <c r="J180" i="3"/>
  <c r="J177" i="3"/>
  <c r="J176" i="3"/>
  <c r="J173" i="3"/>
  <c r="J172" i="3"/>
  <c r="J171" i="3"/>
  <c r="J170" i="3"/>
  <c r="J169" i="3"/>
  <c r="J168" i="3"/>
  <c r="J163" i="3"/>
  <c r="J160" i="3"/>
  <c r="J157" i="3"/>
  <c r="J156" i="3"/>
  <c r="J155" i="3"/>
  <c r="J152" i="3"/>
  <c r="J149" i="3"/>
  <c r="J146" i="3"/>
  <c r="J143" i="3"/>
  <c r="J142" i="3"/>
  <c r="J141" i="3"/>
  <c r="J140" i="3"/>
  <c r="J137" i="3"/>
  <c r="J135" i="3"/>
  <c r="J132" i="3"/>
  <c r="J129" i="3"/>
  <c r="J128" i="3"/>
  <c r="J127" i="3"/>
  <c r="J126" i="3"/>
  <c r="J123" i="3"/>
  <c r="J122" i="3"/>
  <c r="J119" i="3"/>
  <c r="J118" i="3"/>
  <c r="J117" i="3"/>
  <c r="J114" i="3"/>
  <c r="J111" i="3"/>
  <c r="J110" i="3"/>
  <c r="J109" i="3"/>
  <c r="J107" i="3"/>
  <c r="J106" i="3"/>
  <c r="J103" i="3"/>
  <c r="J102" i="3"/>
  <c r="J101" i="3"/>
  <c r="J100" i="3"/>
  <c r="J97" i="3"/>
  <c r="J94" i="3"/>
  <c r="J93" i="3"/>
  <c r="J92" i="3"/>
  <c r="J89" i="3"/>
  <c r="J86" i="3"/>
  <c r="J85" i="3"/>
  <c r="J84" i="3"/>
  <c r="J81" i="3"/>
  <c r="J78" i="3"/>
  <c r="J77" i="3"/>
  <c r="J76" i="3"/>
  <c r="J73" i="3"/>
  <c r="J70" i="3"/>
  <c r="J69" i="3"/>
  <c r="J68" i="3"/>
  <c r="J65" i="3"/>
  <c r="J62" i="3"/>
  <c r="J60" i="3"/>
  <c r="J58" i="3"/>
  <c r="J56" i="3"/>
  <c r="J55" i="3"/>
  <c r="J54" i="3"/>
  <c r="J53" i="3"/>
  <c r="J52" i="3"/>
  <c r="J50" i="3"/>
  <c r="J49" i="3"/>
  <c r="J48" i="3"/>
  <c r="J45" i="3"/>
  <c r="J44" i="3"/>
  <c r="J43" i="3"/>
  <c r="J42" i="3"/>
  <c r="J41" i="3"/>
  <c r="J35" i="3"/>
  <c r="J34" i="3"/>
  <c r="J27" i="3"/>
  <c r="J25" i="3"/>
  <c r="J19" i="3"/>
  <c r="J16" i="3"/>
  <c r="J15" i="3"/>
  <c r="J14" i="3"/>
  <c r="J13" i="3"/>
  <c r="I600" i="3"/>
  <c r="I597" i="3"/>
  <c r="I596" i="3"/>
  <c r="I592" i="3"/>
  <c r="I591" i="3"/>
  <c r="I588" i="3"/>
  <c r="I584" i="3"/>
  <c r="I583" i="3"/>
  <c r="I580" i="3"/>
  <c r="I577" i="3"/>
  <c r="I576" i="3"/>
  <c r="I575" i="3"/>
  <c r="I566" i="3"/>
  <c r="I559" i="3"/>
  <c r="I552" i="3"/>
  <c r="I548" i="3"/>
  <c r="I541" i="3"/>
  <c r="I534" i="3"/>
  <c r="I533" i="3"/>
  <c r="I530" i="3"/>
  <c r="I516" i="3"/>
  <c r="I507" i="3"/>
  <c r="I497" i="3"/>
  <c r="I494" i="3"/>
  <c r="I485" i="3"/>
  <c r="I479" i="3"/>
  <c r="I477" i="3"/>
  <c r="I475" i="3"/>
  <c r="I469" i="3"/>
  <c r="I466" i="3"/>
  <c r="I462" i="3"/>
  <c r="I453" i="3"/>
  <c r="I452" i="3"/>
  <c r="I451" i="3"/>
  <c r="I444" i="3"/>
  <c r="I428" i="3"/>
  <c r="I427" i="3"/>
  <c r="I414" i="3"/>
  <c r="I409" i="3"/>
  <c r="I407" i="3"/>
  <c r="I406" i="3"/>
  <c r="I402" i="3"/>
  <c r="I399" i="3"/>
  <c r="I398" i="3"/>
  <c r="I397" i="3"/>
  <c r="I395" i="3"/>
  <c r="I392" i="3"/>
  <c r="I390" i="3"/>
  <c r="I389" i="3"/>
  <c r="I386" i="3"/>
  <c r="I381" i="3"/>
  <c r="I373" i="3"/>
  <c r="I370" i="3"/>
  <c r="I369" i="3"/>
  <c r="I362" i="3"/>
  <c r="I361" i="3"/>
  <c r="I359" i="3"/>
  <c r="I358" i="3"/>
  <c r="I355" i="3"/>
  <c r="I349" i="3"/>
  <c r="I348" i="3"/>
  <c r="I345" i="3"/>
  <c r="I342" i="3"/>
  <c r="I341" i="3"/>
  <c r="I340" i="3"/>
  <c r="I339" i="3"/>
  <c r="I338" i="3"/>
  <c r="I333" i="3"/>
  <c r="I332" i="3"/>
  <c r="I330" i="3"/>
  <c r="I327" i="3"/>
  <c r="I324" i="3"/>
  <c r="I323" i="3"/>
  <c r="I322" i="3"/>
  <c r="I321" i="3"/>
  <c r="I320" i="3"/>
  <c r="I319" i="3"/>
  <c r="I312" i="3"/>
  <c r="I310" i="3"/>
  <c r="I307" i="3"/>
  <c r="I304" i="3"/>
  <c r="I300" i="3"/>
  <c r="I297" i="3"/>
  <c r="I295" i="3"/>
  <c r="I294" i="3"/>
  <c r="I293" i="3"/>
  <c r="I292" i="3"/>
  <c r="I298" i="3"/>
  <c r="I291" i="3"/>
  <c r="I287" i="3"/>
  <c r="I286" i="3"/>
  <c r="I283" i="3"/>
  <c r="I280" i="3"/>
  <c r="I279" i="3"/>
  <c r="I275" i="3"/>
  <c r="I278" i="3"/>
  <c r="I274" i="3"/>
  <c r="I270" i="3"/>
  <c r="I267" i="3"/>
  <c r="I266" i="3"/>
  <c r="I263" i="3"/>
  <c r="I262" i="3"/>
  <c r="I259" i="3"/>
  <c r="I258" i="3"/>
  <c r="I255" i="3"/>
  <c r="I252" i="3"/>
  <c r="I251" i="3"/>
  <c r="I250" i="3"/>
  <c r="I247" i="3"/>
  <c r="I246" i="3"/>
  <c r="I245" i="3"/>
  <c r="I244" i="3"/>
  <c r="I242" i="3"/>
  <c r="I257" i="3"/>
  <c r="I238" i="3"/>
  <c r="I235" i="3"/>
  <c r="I233" i="3"/>
  <c r="I234" i="3"/>
  <c r="I230" i="3"/>
  <c r="I224" i="3"/>
  <c r="I218" i="3"/>
  <c r="I217" i="3"/>
  <c r="I214" i="3"/>
  <c r="I206" i="3"/>
  <c r="I205" i="3"/>
  <c r="I204" i="3"/>
  <c r="I201" i="3"/>
  <c r="I200" i="3"/>
  <c r="I197" i="3"/>
  <c r="I196" i="3"/>
  <c r="I195" i="3"/>
  <c r="I192" i="3"/>
  <c r="I191" i="3"/>
  <c r="I188" i="3"/>
  <c r="I187" i="3"/>
  <c r="I184" i="3"/>
  <c r="I181" i="3"/>
  <c r="I180" i="3"/>
  <c r="I177" i="3"/>
  <c r="I173" i="3"/>
  <c r="I171" i="3"/>
  <c r="I170" i="3"/>
  <c r="I169" i="3"/>
  <c r="I163" i="3"/>
  <c r="I162" i="3"/>
  <c r="I161" i="3"/>
  <c r="I160" i="3"/>
  <c r="I159" i="3"/>
  <c r="I158" i="3"/>
  <c r="I157" i="3"/>
  <c r="I156" i="3"/>
  <c r="I152" i="3"/>
  <c r="I146" i="3"/>
  <c r="I143" i="3"/>
  <c r="I142" i="3"/>
  <c r="I141" i="3"/>
  <c r="I137" i="3"/>
  <c r="I132" i="3"/>
  <c r="I129" i="3"/>
  <c r="I128" i="3"/>
  <c r="I127" i="3"/>
  <c r="I126" i="3"/>
  <c r="I123" i="3"/>
  <c r="I122" i="3"/>
  <c r="I119" i="3"/>
  <c r="I118" i="3"/>
  <c r="I114" i="3"/>
  <c r="I109" i="3"/>
  <c r="I102" i="3"/>
  <c r="I101" i="3"/>
  <c r="I94" i="3"/>
  <c r="I93" i="3"/>
  <c r="I89" i="3"/>
  <c r="I86" i="3"/>
  <c r="I85" i="3"/>
  <c r="I81" i="3"/>
  <c r="I78" i="3"/>
  <c r="I77" i="3"/>
  <c r="I73" i="3"/>
  <c r="I70" i="3"/>
  <c r="I69" i="3"/>
  <c r="I65" i="3"/>
  <c r="I62" i="3"/>
  <c r="I60" i="3"/>
  <c r="I55" i="3"/>
  <c r="I45" i="3"/>
  <c r="I44" i="3"/>
  <c r="I43" i="3"/>
  <c r="I42" i="3"/>
  <c r="I41" i="3"/>
  <c r="I27" i="3"/>
  <c r="I16" i="3"/>
  <c r="I25" i="3"/>
  <c r="I15" i="3"/>
  <c r="I14" i="3"/>
  <c r="I13" i="3"/>
  <c r="L62" i="2"/>
  <c r="L61" i="2"/>
  <c r="L31" i="2"/>
  <c r="L30" i="2"/>
  <c r="L26" i="2"/>
  <c r="L17" i="2"/>
  <c r="L16" i="2"/>
  <c r="L15" i="2"/>
  <c r="L13" i="2"/>
  <c r="L12" i="2"/>
  <c r="L11" i="2"/>
  <c r="K62" i="2"/>
  <c r="K31" i="2"/>
  <c r="K26" i="2"/>
  <c r="K17" i="2"/>
  <c r="K16" i="2"/>
  <c r="K15" i="2"/>
  <c r="K13" i="2"/>
  <c r="K12" i="2"/>
  <c r="K11" i="2"/>
  <c r="J62" i="2"/>
  <c r="J31" i="2"/>
  <c r="J26" i="2"/>
  <c r="I62" i="2"/>
  <c r="I31" i="2"/>
  <c r="I30" i="2"/>
  <c r="I26" i="2"/>
  <c r="I22" i="2"/>
  <c r="I17" i="2"/>
  <c r="I16" i="2"/>
  <c r="M24" i="1"/>
  <c r="M21" i="1"/>
  <c r="M20" i="1"/>
  <c r="M19" i="1"/>
  <c r="L24" i="1"/>
  <c r="L21" i="1"/>
  <c r="L20" i="1"/>
  <c r="L19" i="1"/>
  <c r="K24" i="1"/>
  <c r="K21" i="1"/>
  <c r="K20" i="1"/>
  <c r="K19" i="1"/>
  <c r="J24" i="1"/>
  <c r="J23" i="1"/>
  <c r="J21" i="1"/>
  <c r="J20" i="1"/>
  <c r="J19" i="1"/>
  <c r="D66" i="2" l="1"/>
  <c r="E66" i="2"/>
  <c r="H66" i="2"/>
  <c r="G66" i="2"/>
  <c r="F582" i="3"/>
  <c r="E582" i="3"/>
  <c r="F66" i="2"/>
  <c r="F261" i="3"/>
  <c r="F68" i="2"/>
  <c r="D643" i="3"/>
  <c r="H183" i="3"/>
  <c r="H182" i="3" s="1"/>
  <c r="G183" i="3"/>
  <c r="G182" i="3" s="1"/>
  <c r="H190" i="3"/>
  <c r="G190" i="3"/>
  <c r="G41" i="2"/>
  <c r="F41" i="2"/>
  <c r="G189" i="3" l="1"/>
  <c r="H189" i="3"/>
  <c r="L190" i="3"/>
  <c r="J582" i="3"/>
  <c r="L182" i="3"/>
  <c r="L183" i="3"/>
  <c r="F190" i="3"/>
  <c r="F183" i="3"/>
  <c r="H41" i="2"/>
  <c r="H40" i="2"/>
  <c r="G40" i="2"/>
  <c r="F40" i="2"/>
  <c r="E41" i="2"/>
  <c r="E40" i="2"/>
  <c r="E190" i="3"/>
  <c r="E183" i="3"/>
  <c r="H187" i="3"/>
  <c r="G187" i="3"/>
  <c r="K187" i="3" s="1"/>
  <c r="D186" i="3"/>
  <c r="D185" i="3" s="1"/>
  <c r="H180" i="3"/>
  <c r="G180" i="3"/>
  <c r="K180" i="3" s="1"/>
  <c r="E179" i="3"/>
  <c r="D179" i="3"/>
  <c r="D178" i="3" s="1"/>
  <c r="L189" i="3" l="1"/>
  <c r="L187" i="3"/>
  <c r="F182" i="3"/>
  <c r="J183" i="3"/>
  <c r="E189" i="3"/>
  <c r="I190" i="3"/>
  <c r="E178" i="3"/>
  <c r="I178" i="3" s="1"/>
  <c r="I179" i="3"/>
  <c r="F189" i="3"/>
  <c r="K189" i="3" s="1"/>
  <c r="J190" i="3"/>
  <c r="K190" i="3"/>
  <c r="E182" i="3"/>
  <c r="I182" i="3" s="1"/>
  <c r="I183" i="3"/>
  <c r="H179" i="3"/>
  <c r="L180" i="3"/>
  <c r="K183" i="3"/>
  <c r="G186" i="3"/>
  <c r="H186" i="3"/>
  <c r="G179" i="3"/>
  <c r="L179" i="3" l="1"/>
  <c r="E186" i="3"/>
  <c r="I189" i="3"/>
  <c r="F186" i="3"/>
  <c r="J189" i="3"/>
  <c r="G178" i="3"/>
  <c r="H178" i="3"/>
  <c r="L178" i="3" s="1"/>
  <c r="L186" i="3"/>
  <c r="F179" i="3"/>
  <c r="K179" i="3" s="1"/>
  <c r="J182" i="3"/>
  <c r="K182" i="3"/>
  <c r="H185" i="3"/>
  <c r="G185" i="3"/>
  <c r="F178" i="3" l="1"/>
  <c r="J178" i="3" s="1"/>
  <c r="J179" i="3"/>
  <c r="E185" i="3"/>
  <c r="I185" i="3" s="1"/>
  <c r="I186" i="3"/>
  <c r="L185" i="3"/>
  <c r="F185" i="3"/>
  <c r="J186" i="3"/>
  <c r="K186" i="3"/>
  <c r="H14" i="2"/>
  <c r="J17" i="2"/>
  <c r="E648" i="3"/>
  <c r="E650" i="3"/>
  <c r="G14" i="2"/>
  <c r="L25" i="2"/>
  <c r="F643" i="3"/>
  <c r="E643" i="3"/>
  <c r="F658" i="3"/>
  <c r="E658" i="3"/>
  <c r="D658" i="3"/>
  <c r="H64" i="2"/>
  <c r="G64" i="2"/>
  <c r="F64" i="2"/>
  <c r="E64" i="2"/>
  <c r="D64" i="2"/>
  <c r="G474" i="3"/>
  <c r="H474" i="3"/>
  <c r="F474" i="3"/>
  <c r="E474" i="3"/>
  <c r="H296" i="3"/>
  <c r="G296" i="3"/>
  <c r="F29" i="2"/>
  <c r="D647" i="3"/>
  <c r="D668" i="3"/>
  <c r="F649" i="3"/>
  <c r="E649" i="3"/>
  <c r="D649" i="3"/>
  <c r="F668" i="3"/>
  <c r="F663" i="3"/>
  <c r="F662" i="3"/>
  <c r="F661" i="3"/>
  <c r="F659" i="3"/>
  <c r="F657" i="3"/>
  <c r="F655" i="3"/>
  <c r="F654" i="3"/>
  <c r="F653" i="3"/>
  <c r="F650" i="3"/>
  <c r="F648" i="3"/>
  <c r="F645" i="3"/>
  <c r="F644" i="3"/>
  <c r="F642" i="3"/>
  <c r="F641" i="3"/>
  <c r="E668" i="3"/>
  <c r="E663" i="3"/>
  <c r="E662" i="3"/>
  <c r="E661" i="3"/>
  <c r="E659" i="3"/>
  <c r="E657" i="3"/>
  <c r="E655" i="3"/>
  <c r="E654" i="3"/>
  <c r="E653" i="3"/>
  <c r="E647" i="3"/>
  <c r="E645" i="3"/>
  <c r="E644" i="3"/>
  <c r="E642" i="3"/>
  <c r="E641" i="3"/>
  <c r="D651" i="3"/>
  <c r="D41" i="2"/>
  <c r="H43" i="2"/>
  <c r="G43" i="2"/>
  <c r="H58" i="2"/>
  <c r="G58" i="2"/>
  <c r="D58" i="2"/>
  <c r="D43" i="2"/>
  <c r="F58" i="2"/>
  <c r="F299" i="3"/>
  <c r="H159" i="3"/>
  <c r="G159" i="3"/>
  <c r="F159" i="3"/>
  <c r="H162" i="3"/>
  <c r="G162" i="3"/>
  <c r="F162" i="3"/>
  <c r="H155" i="3"/>
  <c r="L155" i="3" s="1"/>
  <c r="D155" i="3"/>
  <c r="I155" i="3" s="1"/>
  <c r="E154" i="3"/>
  <c r="D154" i="3"/>
  <c r="D153" i="3" s="1"/>
  <c r="H50" i="2"/>
  <c r="G50" i="2"/>
  <c r="E50" i="2"/>
  <c r="D50" i="2"/>
  <c r="H151" i="3"/>
  <c r="G151" i="3"/>
  <c r="F151" i="3"/>
  <c r="E151" i="3"/>
  <c r="D151" i="3"/>
  <c r="D150" i="3" s="1"/>
  <c r="D148" i="3" s="1"/>
  <c r="D147" i="3" s="1"/>
  <c r="F50" i="2"/>
  <c r="H149" i="3"/>
  <c r="G149" i="3"/>
  <c r="K149" i="3" s="1"/>
  <c r="D149" i="3"/>
  <c r="I149" i="3" s="1"/>
  <c r="H223" i="3"/>
  <c r="G223" i="3"/>
  <c r="F223" i="3"/>
  <c r="E223" i="3"/>
  <c r="D223" i="3"/>
  <c r="D40" i="2"/>
  <c r="K50" i="2" l="1"/>
  <c r="K223" i="3"/>
  <c r="I223" i="3"/>
  <c r="L50" i="2"/>
  <c r="F158" i="3"/>
  <c r="J158" i="3" s="1"/>
  <c r="J159" i="3"/>
  <c r="L58" i="2"/>
  <c r="G290" i="3"/>
  <c r="J185" i="3"/>
  <c r="J223" i="3"/>
  <c r="E150" i="3"/>
  <c r="I151" i="3"/>
  <c r="G158" i="3"/>
  <c r="K158" i="3" s="1"/>
  <c r="K159" i="3"/>
  <c r="H290" i="3"/>
  <c r="L296" i="3"/>
  <c r="F150" i="3"/>
  <c r="J151" i="3"/>
  <c r="E153" i="3"/>
  <c r="I153" i="3" s="1"/>
  <c r="I154" i="3"/>
  <c r="H158" i="3"/>
  <c r="L159" i="3"/>
  <c r="H150" i="3"/>
  <c r="L151" i="3"/>
  <c r="L474" i="3"/>
  <c r="H161" i="3"/>
  <c r="L162" i="3"/>
  <c r="F161" i="3"/>
  <c r="J161" i="3" s="1"/>
  <c r="J162" i="3"/>
  <c r="K474" i="3"/>
  <c r="L223" i="3"/>
  <c r="G150" i="3"/>
  <c r="K151" i="3"/>
  <c r="K299" i="3"/>
  <c r="J474" i="3"/>
  <c r="L149" i="3"/>
  <c r="G161" i="3"/>
  <c r="K162" i="3"/>
  <c r="K178" i="3"/>
  <c r="K185" i="3"/>
  <c r="I50" i="2"/>
  <c r="E640" i="3"/>
  <c r="F640" i="3"/>
  <c r="H154" i="3"/>
  <c r="G148" i="3"/>
  <c r="H148" i="3"/>
  <c r="K161" i="3" l="1"/>
  <c r="L290" i="3"/>
  <c r="F154" i="3"/>
  <c r="F153" i="3" s="1"/>
  <c r="J153" i="3" s="1"/>
  <c r="K150" i="3"/>
  <c r="L150" i="3"/>
  <c r="L158" i="3"/>
  <c r="L148" i="3"/>
  <c r="L161" i="3"/>
  <c r="F148" i="3"/>
  <c r="J150" i="3"/>
  <c r="G154" i="3"/>
  <c r="E148" i="3"/>
  <c r="I150" i="3"/>
  <c r="H153" i="3"/>
  <c r="H147" i="3"/>
  <c r="G147" i="3"/>
  <c r="J154" i="3" l="1"/>
  <c r="L147" i="3"/>
  <c r="G153" i="3"/>
  <c r="K153" i="3" s="1"/>
  <c r="K154" i="3"/>
  <c r="E147" i="3"/>
  <c r="I147" i="3" s="1"/>
  <c r="I148" i="3"/>
  <c r="F147" i="3"/>
  <c r="J148" i="3"/>
  <c r="K148" i="3"/>
  <c r="L154" i="3"/>
  <c r="F14" i="2"/>
  <c r="J147" i="3" l="1"/>
  <c r="K147" i="3"/>
  <c r="L153" i="3"/>
  <c r="F26" i="3"/>
  <c r="F43" i="2"/>
  <c r="K26" i="3" l="1"/>
  <c r="E68" i="2"/>
  <c r="J68" i="2" s="1"/>
  <c r="E65" i="2"/>
  <c r="E58" i="2"/>
  <c r="I58" i="2" s="1"/>
  <c r="E54" i="2"/>
  <c r="E43" i="2"/>
  <c r="E35" i="2"/>
  <c r="E10" i="2"/>
  <c r="E14" i="2"/>
  <c r="E25" i="2"/>
  <c r="D14" i="2"/>
  <c r="D29" i="2"/>
  <c r="D28" i="2" s="1"/>
  <c r="E408" i="3"/>
  <c r="I408" i="3" s="1"/>
  <c r="E331" i="3"/>
  <c r="E299" i="3"/>
  <c r="E296" i="3" l="1"/>
  <c r="I296" i="3" s="1"/>
  <c r="I299" i="3"/>
  <c r="J299" i="3"/>
  <c r="I14" i="2"/>
  <c r="D579" i="3"/>
  <c r="D578" i="3" s="1"/>
  <c r="D532" i="3"/>
  <c r="D474" i="3"/>
  <c r="I474" i="3" s="1"/>
  <c r="D269" i="3"/>
  <c r="D268" i="3" s="1"/>
  <c r="D265" i="3" s="1"/>
  <c r="D232" i="3"/>
  <c r="D26" i="3"/>
  <c r="D653" i="3" l="1"/>
  <c r="D331" i="3"/>
  <c r="I331" i="3" s="1"/>
  <c r="F331" i="3"/>
  <c r="J331" i="3" s="1"/>
  <c r="G331" i="3"/>
  <c r="H331" i="3"/>
  <c r="I543" i="3"/>
  <c r="I542" i="3"/>
  <c r="I517" i="3"/>
  <c r="I484" i="3"/>
  <c r="I465" i="3"/>
  <c r="I450" i="3"/>
  <c r="I396" i="3"/>
  <c r="I385" i="3"/>
  <c r="I384" i="3"/>
  <c r="I350" i="3"/>
  <c r="I360" i="3"/>
  <c r="I306" i="3"/>
  <c r="I305" i="3"/>
  <c r="I303" i="3"/>
  <c r="I277" i="3"/>
  <c r="I276" i="3"/>
  <c r="I273" i="3"/>
  <c r="I256" i="3"/>
  <c r="I243" i="3"/>
  <c r="I172" i="3"/>
  <c r="I168" i="3"/>
  <c r="I490" i="3"/>
  <c r="D645" i="3"/>
  <c r="D644" i="3"/>
  <c r="D642" i="3"/>
  <c r="D654" i="3"/>
  <c r="D648" i="3"/>
  <c r="D655" i="3"/>
  <c r="F130" i="3"/>
  <c r="F65" i="2"/>
  <c r="D663" i="3"/>
  <c r="D662" i="3"/>
  <c r="D661" i="3"/>
  <c r="D650" i="3"/>
  <c r="F408" i="3"/>
  <c r="F25" i="2"/>
  <c r="F297" i="3"/>
  <c r="F216" i="3"/>
  <c r="K331" i="3" l="1"/>
  <c r="L331" i="3"/>
  <c r="K130" i="3"/>
  <c r="K408" i="3"/>
  <c r="J408" i="3"/>
  <c r="F296" i="3"/>
  <c r="K297" i="3"/>
  <c r="J297" i="3"/>
  <c r="J25" i="2"/>
  <c r="K25" i="2"/>
  <c r="D25" i="2"/>
  <c r="I25" i="2" s="1"/>
  <c r="D57" i="2"/>
  <c r="D56" i="2"/>
  <c r="D55" i="2"/>
  <c r="D54" i="2"/>
  <c r="D52" i="2"/>
  <c r="D51" i="2" s="1"/>
  <c r="D49" i="2"/>
  <c r="D47" i="2"/>
  <c r="D46" i="2" s="1"/>
  <c r="D45" i="2"/>
  <c r="D44" i="2" s="1"/>
  <c r="D42" i="2"/>
  <c r="D39" i="2"/>
  <c r="D37" i="2"/>
  <c r="D36" i="2"/>
  <c r="D35" i="2"/>
  <c r="D69" i="2"/>
  <c r="D68" i="2"/>
  <c r="I68" i="2" s="1"/>
  <c r="D65" i="2"/>
  <c r="D61" i="2"/>
  <c r="E52" i="2"/>
  <c r="E56" i="2"/>
  <c r="E579" i="3"/>
  <c r="E532" i="3"/>
  <c r="I532" i="3" s="1"/>
  <c r="E404" i="3"/>
  <c r="E403" i="3" s="1"/>
  <c r="E309" i="3"/>
  <c r="E282" i="3"/>
  <c r="E269" i="3"/>
  <c r="E131" i="3"/>
  <c r="E59" i="3"/>
  <c r="E26" i="3"/>
  <c r="D506" i="3"/>
  <c r="D489" i="3"/>
  <c r="D261" i="3"/>
  <c r="D260" i="3" s="1"/>
  <c r="D254" i="3" s="1"/>
  <c r="D253" i="3" s="1"/>
  <c r="D108" i="3"/>
  <c r="D12" i="3"/>
  <c r="H49" i="2"/>
  <c r="G49" i="2"/>
  <c r="F49" i="2"/>
  <c r="J50" i="2"/>
  <c r="H39" i="2"/>
  <c r="G39" i="2"/>
  <c r="H65" i="2"/>
  <c r="G65" i="2"/>
  <c r="H282" i="3"/>
  <c r="G282" i="3"/>
  <c r="H269" i="3"/>
  <c r="G269" i="3"/>
  <c r="F269" i="3"/>
  <c r="D264" i="3"/>
  <c r="H404" i="3"/>
  <c r="G404" i="3"/>
  <c r="F404" i="3"/>
  <c r="F39" i="2"/>
  <c r="I19" i="2"/>
  <c r="H579" i="3"/>
  <c r="G579" i="3"/>
  <c r="H532" i="3"/>
  <c r="G532" i="3"/>
  <c r="F532" i="3"/>
  <c r="D18" i="3"/>
  <c r="D17" i="3" s="1"/>
  <c r="E18" i="3"/>
  <c r="E17" i="3" s="1"/>
  <c r="E12" i="3" s="1"/>
  <c r="F18" i="3"/>
  <c r="G18" i="3"/>
  <c r="H18" i="3"/>
  <c r="I19" i="3"/>
  <c r="D24" i="3"/>
  <c r="E24" i="3"/>
  <c r="F24" i="3"/>
  <c r="G24" i="3"/>
  <c r="H24" i="3"/>
  <c r="D33" i="3"/>
  <c r="D32" i="3" s="1"/>
  <c r="D31" i="3" s="1"/>
  <c r="D30" i="3" s="1"/>
  <c r="D29" i="3" s="1"/>
  <c r="D28" i="3" s="1"/>
  <c r="E33" i="3"/>
  <c r="E32" i="3" s="1"/>
  <c r="F33" i="3"/>
  <c r="G33" i="3"/>
  <c r="H33" i="3"/>
  <c r="I34" i="3"/>
  <c r="D47" i="3"/>
  <c r="E47" i="3"/>
  <c r="F47" i="3"/>
  <c r="G47" i="3"/>
  <c r="H47" i="3"/>
  <c r="I48" i="3"/>
  <c r="I49" i="3"/>
  <c r="I50" i="3"/>
  <c r="D51" i="3"/>
  <c r="E51" i="3"/>
  <c r="F51" i="3"/>
  <c r="G51" i="3"/>
  <c r="H51" i="3"/>
  <c r="I52" i="3"/>
  <c r="I53" i="3"/>
  <c r="I54" i="3"/>
  <c r="I56" i="3"/>
  <c r="D57" i="3"/>
  <c r="E57" i="3"/>
  <c r="F57" i="3"/>
  <c r="G57" i="3"/>
  <c r="H57" i="3"/>
  <c r="I58" i="3"/>
  <c r="D59" i="3"/>
  <c r="F59" i="3"/>
  <c r="J59" i="3" s="1"/>
  <c r="G59" i="3"/>
  <c r="H59" i="3"/>
  <c r="D61" i="3"/>
  <c r="E61" i="3"/>
  <c r="F61" i="3"/>
  <c r="G61" i="3"/>
  <c r="H61" i="3"/>
  <c r="D64" i="3"/>
  <c r="D63" i="3" s="1"/>
  <c r="E64" i="3"/>
  <c r="D72" i="3"/>
  <c r="D71" i="3" s="1"/>
  <c r="D68" i="3" s="1"/>
  <c r="E72" i="3"/>
  <c r="F72" i="3"/>
  <c r="G72" i="3"/>
  <c r="H72" i="3"/>
  <c r="D80" i="3"/>
  <c r="D79" i="3" s="1"/>
  <c r="D76" i="3" s="1"/>
  <c r="E80" i="3"/>
  <c r="F80" i="3"/>
  <c r="G80" i="3"/>
  <c r="H80" i="3"/>
  <c r="D88" i="3"/>
  <c r="D87" i="3" s="1"/>
  <c r="D84" i="3" s="1"/>
  <c r="E88" i="3"/>
  <c r="F88" i="3"/>
  <c r="G88" i="3"/>
  <c r="H88" i="3"/>
  <c r="D96" i="3"/>
  <c r="D95" i="3" s="1"/>
  <c r="D92" i="3" s="1"/>
  <c r="D91" i="3" s="1"/>
  <c r="D90" i="3" s="1"/>
  <c r="E96" i="3"/>
  <c r="E95" i="3" s="1"/>
  <c r="E91" i="3" s="1"/>
  <c r="F96" i="3"/>
  <c r="G96" i="3"/>
  <c r="H96" i="3"/>
  <c r="I97" i="3"/>
  <c r="I100" i="3"/>
  <c r="I103" i="3"/>
  <c r="D105" i="3"/>
  <c r="E105" i="3"/>
  <c r="F105" i="3"/>
  <c r="G105" i="3"/>
  <c r="H105" i="3"/>
  <c r="I106" i="3"/>
  <c r="I107" i="3"/>
  <c r="E108" i="3"/>
  <c r="F108" i="3"/>
  <c r="G108" i="3"/>
  <c r="H108" i="3"/>
  <c r="I110" i="3"/>
  <c r="I111" i="3"/>
  <c r="D113" i="3"/>
  <c r="D112" i="3" s="1"/>
  <c r="E113" i="3"/>
  <c r="F113" i="3"/>
  <c r="G113" i="3"/>
  <c r="H113" i="3"/>
  <c r="D121" i="3"/>
  <c r="D120" i="3" s="1"/>
  <c r="D117" i="3" s="1"/>
  <c r="E121" i="3"/>
  <c r="F121" i="3"/>
  <c r="G121" i="3"/>
  <c r="H121" i="3"/>
  <c r="F131" i="3"/>
  <c r="D133" i="3"/>
  <c r="D125" i="3" s="1"/>
  <c r="D124" i="3" s="1"/>
  <c r="E133" i="3"/>
  <c r="F133" i="3"/>
  <c r="G133" i="3"/>
  <c r="H133" i="3"/>
  <c r="D134" i="3"/>
  <c r="E134" i="3"/>
  <c r="F134" i="3"/>
  <c r="G134" i="3"/>
  <c r="H134" i="3"/>
  <c r="I135" i="3"/>
  <c r="D136" i="3"/>
  <c r="E136" i="3"/>
  <c r="F136" i="3"/>
  <c r="G136" i="3"/>
  <c r="H136" i="3"/>
  <c r="D145" i="3"/>
  <c r="D144" i="3" s="1"/>
  <c r="D140" i="3" s="1"/>
  <c r="E145" i="3"/>
  <c r="F145" i="3"/>
  <c r="G145" i="3"/>
  <c r="H145" i="3"/>
  <c r="D175" i="3"/>
  <c r="D174" i="3" s="1"/>
  <c r="E175" i="3"/>
  <c r="E174" i="3" s="1"/>
  <c r="F175" i="3"/>
  <c r="G175" i="3"/>
  <c r="H175" i="3"/>
  <c r="I176" i="3"/>
  <c r="D199" i="3"/>
  <c r="D198" i="3" s="1"/>
  <c r="E199" i="3"/>
  <c r="F199" i="3"/>
  <c r="G199" i="3"/>
  <c r="H199" i="3"/>
  <c r="D208" i="3"/>
  <c r="D207" i="3" s="1"/>
  <c r="D203" i="3" s="1"/>
  <c r="D202" i="3" s="1"/>
  <c r="E208" i="3"/>
  <c r="E207" i="3" s="1"/>
  <c r="F208" i="3"/>
  <c r="G208" i="3"/>
  <c r="H208" i="3"/>
  <c r="I209" i="3"/>
  <c r="I210" i="3"/>
  <c r="D216" i="3"/>
  <c r="D215" i="3" s="1"/>
  <c r="E216" i="3"/>
  <c r="G216" i="3"/>
  <c r="H216" i="3"/>
  <c r="D222" i="3"/>
  <c r="D221" i="3" s="1"/>
  <c r="D220" i="3" s="1"/>
  <c r="D219" i="3" s="1"/>
  <c r="E222" i="3"/>
  <c r="D229" i="3"/>
  <c r="D228" i="3" s="1"/>
  <c r="D227" i="3" s="1"/>
  <c r="D226" i="3" s="1"/>
  <c r="D225" i="3" s="1"/>
  <c r="E229" i="3"/>
  <c r="F229" i="3"/>
  <c r="G229" i="3"/>
  <c r="H229" i="3"/>
  <c r="D237" i="3"/>
  <c r="D236" i="3" s="1"/>
  <c r="D231" i="3" s="1"/>
  <c r="E237" i="3"/>
  <c r="F237" i="3"/>
  <c r="G237" i="3"/>
  <c r="H237" i="3"/>
  <c r="D249" i="3"/>
  <c r="D248" i="3" s="1"/>
  <c r="E249" i="3"/>
  <c r="E248" i="3" s="1"/>
  <c r="F249" i="3"/>
  <c r="G249" i="3"/>
  <c r="H249" i="3"/>
  <c r="E261" i="3"/>
  <c r="F260" i="3"/>
  <c r="G261" i="3"/>
  <c r="H261" i="3"/>
  <c r="F282" i="3"/>
  <c r="D285" i="3"/>
  <c r="D284" i="3" s="1"/>
  <c r="D272" i="3" s="1"/>
  <c r="D271" i="3" s="1"/>
  <c r="E285" i="3"/>
  <c r="F285" i="3"/>
  <c r="G285" i="3"/>
  <c r="H285" i="3"/>
  <c r="G289" i="3"/>
  <c r="D290" i="3"/>
  <c r="D289" i="3" s="1"/>
  <c r="E290" i="3"/>
  <c r="D311" i="3"/>
  <c r="D308" i="3" s="1"/>
  <c r="E311" i="3"/>
  <c r="F311" i="3"/>
  <c r="G311" i="3"/>
  <c r="H311" i="3"/>
  <c r="D314" i="3"/>
  <c r="D313" i="3" s="1"/>
  <c r="E314" i="3"/>
  <c r="E313" i="3" s="1"/>
  <c r="F314" i="3"/>
  <c r="G314" i="3"/>
  <c r="H314" i="3"/>
  <c r="I315" i="3"/>
  <c r="D326" i="3"/>
  <c r="D325" i="3" s="1"/>
  <c r="E326" i="3"/>
  <c r="F326" i="3"/>
  <c r="G326" i="3"/>
  <c r="H326" i="3"/>
  <c r="D329" i="3"/>
  <c r="E329" i="3"/>
  <c r="F329" i="3"/>
  <c r="G329" i="3"/>
  <c r="H329" i="3"/>
  <c r="D344" i="3"/>
  <c r="D343" i="3" s="1"/>
  <c r="D337" i="3" s="1"/>
  <c r="D336" i="3" s="1"/>
  <c r="E344" i="3"/>
  <c r="F344" i="3"/>
  <c r="G344" i="3"/>
  <c r="H344" i="3"/>
  <c r="D352" i="3"/>
  <c r="E352" i="3"/>
  <c r="F352" i="3"/>
  <c r="G352" i="3"/>
  <c r="H352" i="3"/>
  <c r="I353" i="3"/>
  <c r="D354" i="3"/>
  <c r="E354" i="3"/>
  <c r="F354" i="3"/>
  <c r="G354" i="3"/>
  <c r="H354" i="3"/>
  <c r="D364" i="3"/>
  <c r="D363" i="3" s="1"/>
  <c r="D357" i="3" s="1"/>
  <c r="D356" i="3" s="1"/>
  <c r="E364" i="3"/>
  <c r="E363" i="3" s="1"/>
  <c r="F364" i="3"/>
  <c r="G364" i="3"/>
  <c r="H364" i="3"/>
  <c r="I365" i="3"/>
  <c r="D372" i="3"/>
  <c r="D371" i="3" s="1"/>
  <c r="D368" i="3" s="1"/>
  <c r="I368" i="3" s="1"/>
  <c r="E372" i="3"/>
  <c r="F372" i="3"/>
  <c r="G372" i="3"/>
  <c r="H372" i="3"/>
  <c r="D380" i="3"/>
  <c r="D379" i="3" s="1"/>
  <c r="D378" i="3" s="1"/>
  <c r="D377" i="3" s="1"/>
  <c r="D376" i="3" s="1"/>
  <c r="E380" i="3"/>
  <c r="F380" i="3"/>
  <c r="G380" i="3"/>
  <c r="H380" i="3"/>
  <c r="D388" i="3"/>
  <c r="E388" i="3"/>
  <c r="F388" i="3"/>
  <c r="G388" i="3"/>
  <c r="H388" i="3"/>
  <c r="D391" i="3"/>
  <c r="E391" i="3"/>
  <c r="F391" i="3"/>
  <c r="G391" i="3"/>
  <c r="H391" i="3"/>
  <c r="D401" i="3"/>
  <c r="D400" i="3" s="1"/>
  <c r="E401" i="3"/>
  <c r="F401" i="3"/>
  <c r="G401" i="3"/>
  <c r="H401" i="3"/>
  <c r="D404" i="3"/>
  <c r="D403" i="3" s="1"/>
  <c r="I405" i="3"/>
  <c r="D416" i="3"/>
  <c r="D415" i="3" s="1"/>
  <c r="E416" i="3"/>
  <c r="E415" i="3" s="1"/>
  <c r="E412" i="3" s="1"/>
  <c r="F416" i="3"/>
  <c r="G416" i="3"/>
  <c r="H416" i="3"/>
  <c r="I417" i="3"/>
  <c r="D422" i="3"/>
  <c r="D421" i="3" s="1"/>
  <c r="D420" i="3" s="1"/>
  <c r="D419" i="3" s="1"/>
  <c r="D418" i="3" s="1"/>
  <c r="E422" i="3"/>
  <c r="E421" i="3" s="1"/>
  <c r="F422" i="3"/>
  <c r="G422" i="3"/>
  <c r="H422" i="3"/>
  <c r="I423" i="3"/>
  <c r="D430" i="3"/>
  <c r="D429" i="3" s="1"/>
  <c r="D425" i="3" s="1"/>
  <c r="E430" i="3"/>
  <c r="E429" i="3" s="1"/>
  <c r="E425" i="3" s="1"/>
  <c r="F430" i="3"/>
  <c r="G430" i="3"/>
  <c r="H430" i="3"/>
  <c r="I431" i="3"/>
  <c r="D437" i="3"/>
  <c r="D436" i="3" s="1"/>
  <c r="D435" i="3" s="1"/>
  <c r="D434" i="3" s="1"/>
  <c r="D433" i="3" s="1"/>
  <c r="D432" i="3" s="1"/>
  <c r="E437" i="3"/>
  <c r="E436" i="3" s="1"/>
  <c r="F437" i="3"/>
  <c r="G437" i="3"/>
  <c r="H437" i="3"/>
  <c r="I438" i="3"/>
  <c r="D446" i="3"/>
  <c r="D445" i="3" s="1"/>
  <c r="D442" i="3" s="1"/>
  <c r="D441" i="3" s="1"/>
  <c r="E446" i="3"/>
  <c r="E445" i="3" s="1"/>
  <c r="E442" i="3" s="1"/>
  <c r="F446" i="3"/>
  <c r="G446" i="3"/>
  <c r="H446" i="3"/>
  <c r="I447" i="3"/>
  <c r="D455" i="3"/>
  <c r="D454" i="3" s="1"/>
  <c r="D449" i="3" s="1"/>
  <c r="D448" i="3" s="1"/>
  <c r="E455" i="3"/>
  <c r="E454" i="3" s="1"/>
  <c r="E449" i="3" s="1"/>
  <c r="F455" i="3"/>
  <c r="G455" i="3"/>
  <c r="H455" i="3"/>
  <c r="I456" i="3"/>
  <c r="D461" i="3"/>
  <c r="D460" i="3" s="1"/>
  <c r="D459" i="3" s="1"/>
  <c r="D458" i="3" s="1"/>
  <c r="D457" i="3" s="1"/>
  <c r="E461" i="3"/>
  <c r="F461" i="3"/>
  <c r="G461" i="3"/>
  <c r="H461" i="3"/>
  <c r="D468" i="3"/>
  <c r="D467" i="3" s="1"/>
  <c r="D464" i="3" s="1"/>
  <c r="D463" i="3" s="1"/>
  <c r="E468" i="3"/>
  <c r="F468" i="3"/>
  <c r="G468" i="3"/>
  <c r="H468" i="3"/>
  <c r="D476" i="3"/>
  <c r="E476" i="3"/>
  <c r="F476" i="3"/>
  <c r="G476" i="3"/>
  <c r="H476" i="3"/>
  <c r="D478" i="3"/>
  <c r="E478" i="3"/>
  <c r="F478" i="3"/>
  <c r="G478" i="3"/>
  <c r="H478" i="3"/>
  <c r="D487" i="3"/>
  <c r="E487" i="3"/>
  <c r="F487" i="3"/>
  <c r="G487" i="3"/>
  <c r="H487" i="3"/>
  <c r="I488" i="3"/>
  <c r="E489" i="3"/>
  <c r="F489" i="3"/>
  <c r="G489" i="3"/>
  <c r="H489" i="3"/>
  <c r="D496" i="3"/>
  <c r="D495" i="3" s="1"/>
  <c r="D493" i="3" s="1"/>
  <c r="E496" i="3"/>
  <c r="F496" i="3"/>
  <c r="G496" i="3"/>
  <c r="H496" i="3"/>
  <c r="D504" i="3"/>
  <c r="E504" i="3"/>
  <c r="F504" i="3"/>
  <c r="G504" i="3"/>
  <c r="H504" i="3"/>
  <c r="I505" i="3"/>
  <c r="E506" i="3"/>
  <c r="F506" i="3"/>
  <c r="G506" i="3"/>
  <c r="H506" i="3"/>
  <c r="D512" i="3"/>
  <c r="D511" i="3" s="1"/>
  <c r="D510" i="3" s="1"/>
  <c r="D509" i="3" s="1"/>
  <c r="D508" i="3" s="1"/>
  <c r="E512" i="3"/>
  <c r="E511" i="3" s="1"/>
  <c r="F512" i="3"/>
  <c r="G512" i="3"/>
  <c r="H512" i="3"/>
  <c r="I513" i="3"/>
  <c r="D519" i="3"/>
  <c r="D518" i="3" s="1"/>
  <c r="E519" i="3"/>
  <c r="E518" i="3" s="1"/>
  <c r="F519" i="3"/>
  <c r="G519" i="3"/>
  <c r="H519" i="3"/>
  <c r="I520" i="3"/>
  <c r="D525" i="3"/>
  <c r="D524" i="3" s="1"/>
  <c r="D523" i="3" s="1"/>
  <c r="D522" i="3" s="1"/>
  <c r="D521" i="3" s="1"/>
  <c r="E525" i="3"/>
  <c r="E524" i="3" s="1"/>
  <c r="F525" i="3"/>
  <c r="G525" i="3"/>
  <c r="H525" i="3"/>
  <c r="I526" i="3"/>
  <c r="D535" i="3"/>
  <c r="E535" i="3"/>
  <c r="F535" i="3"/>
  <c r="G535" i="3"/>
  <c r="H535" i="3"/>
  <c r="I536" i="3"/>
  <c r="D545" i="3"/>
  <c r="D544" i="3" s="1"/>
  <c r="D540" i="3" s="1"/>
  <c r="D539" i="3" s="1"/>
  <c r="E545" i="3"/>
  <c r="F545" i="3"/>
  <c r="G545" i="3"/>
  <c r="H545" i="3"/>
  <c r="I546" i="3"/>
  <c r="E547" i="3"/>
  <c r="I547" i="3" s="1"/>
  <c r="F547" i="3"/>
  <c r="G547" i="3"/>
  <c r="H547" i="3"/>
  <c r="D554" i="3"/>
  <c r="D553" i="3" s="1"/>
  <c r="D550" i="3" s="1"/>
  <c r="D549" i="3" s="1"/>
  <c r="E554" i="3"/>
  <c r="E553" i="3" s="1"/>
  <c r="E550" i="3" s="1"/>
  <c r="F554" i="3"/>
  <c r="G554" i="3"/>
  <c r="H554" i="3"/>
  <c r="I555" i="3"/>
  <c r="D561" i="3"/>
  <c r="D560" i="3" s="1"/>
  <c r="D557" i="3" s="1"/>
  <c r="D556" i="3" s="1"/>
  <c r="E561" i="3"/>
  <c r="E560" i="3" s="1"/>
  <c r="E557" i="3" s="1"/>
  <c r="F561" i="3"/>
  <c r="G561" i="3"/>
  <c r="H561" i="3"/>
  <c r="I562" i="3"/>
  <c r="D568" i="3"/>
  <c r="D567" i="3" s="1"/>
  <c r="D564" i="3" s="1"/>
  <c r="D563" i="3" s="1"/>
  <c r="E568" i="3"/>
  <c r="E567" i="3" s="1"/>
  <c r="E564" i="3" s="1"/>
  <c r="F568" i="3"/>
  <c r="G568" i="3"/>
  <c r="H568" i="3"/>
  <c r="I569" i="3"/>
  <c r="F579" i="3"/>
  <c r="D582" i="3"/>
  <c r="D581" i="3" s="1"/>
  <c r="D573" i="3" s="1"/>
  <c r="F581" i="3"/>
  <c r="G582" i="3"/>
  <c r="H582" i="3"/>
  <c r="D590" i="3"/>
  <c r="D589" i="3" s="1"/>
  <c r="D587" i="3" s="1"/>
  <c r="I587" i="3" s="1"/>
  <c r="E590" i="3"/>
  <c r="F590" i="3"/>
  <c r="G590" i="3"/>
  <c r="H590" i="3"/>
  <c r="D599" i="3"/>
  <c r="D598" i="3" s="1"/>
  <c r="D595" i="3" s="1"/>
  <c r="D594" i="3" s="1"/>
  <c r="E599" i="3"/>
  <c r="F599" i="3"/>
  <c r="G599" i="3"/>
  <c r="H599" i="3"/>
  <c r="D641" i="3"/>
  <c r="D640" i="3" s="1"/>
  <c r="D646" i="3"/>
  <c r="D657" i="3"/>
  <c r="D659" i="3"/>
  <c r="I12" i="3" l="1"/>
  <c r="L535" i="3"/>
  <c r="K506" i="3"/>
  <c r="J489" i="3"/>
  <c r="L478" i="3"/>
  <c r="I476" i="3"/>
  <c r="I449" i="3"/>
  <c r="K391" i="3"/>
  <c r="K352" i="3"/>
  <c r="K136" i="3"/>
  <c r="L61" i="3"/>
  <c r="K532" i="3"/>
  <c r="I550" i="3"/>
  <c r="K545" i="3"/>
  <c r="J554" i="3"/>
  <c r="L545" i="3"/>
  <c r="J535" i="3"/>
  <c r="J478" i="3"/>
  <c r="I557" i="3"/>
  <c r="L547" i="3"/>
  <c r="K504" i="3"/>
  <c r="J487" i="3"/>
  <c r="L476" i="3"/>
  <c r="K388" i="3"/>
  <c r="L134" i="3"/>
  <c r="K108" i="3"/>
  <c r="L59" i="3"/>
  <c r="J51" i="3"/>
  <c r="J47" i="3"/>
  <c r="L579" i="3"/>
  <c r="J547" i="3"/>
  <c r="L506" i="3"/>
  <c r="K489" i="3"/>
  <c r="J476" i="3"/>
  <c r="L391" i="3"/>
  <c r="I388" i="3"/>
  <c r="L352" i="3"/>
  <c r="L136" i="3"/>
  <c r="J134" i="3"/>
  <c r="I59" i="3"/>
  <c r="I56" i="2"/>
  <c r="I425" i="3"/>
  <c r="I391" i="3"/>
  <c r="K354" i="3"/>
  <c r="K329" i="3"/>
  <c r="I136" i="3"/>
  <c r="L105" i="3"/>
  <c r="J61" i="3"/>
  <c r="L57" i="3"/>
  <c r="G598" i="3"/>
  <c r="K599" i="3"/>
  <c r="F248" i="3"/>
  <c r="J248" i="3" s="1"/>
  <c r="J249" i="3"/>
  <c r="G79" i="3"/>
  <c r="G76" i="3" s="1"/>
  <c r="K76" i="3" s="1"/>
  <c r="K80" i="3"/>
  <c r="G17" i="3"/>
  <c r="G13" i="3" s="1"/>
  <c r="K13" i="3" s="1"/>
  <c r="K18" i="3"/>
  <c r="G265" i="3"/>
  <c r="K269" i="3"/>
  <c r="F598" i="3"/>
  <c r="J599" i="3"/>
  <c r="H581" i="3"/>
  <c r="L582" i="3"/>
  <c r="F567" i="3"/>
  <c r="J568" i="3"/>
  <c r="K547" i="3"/>
  <c r="H524" i="3"/>
  <c r="H523" i="3" s="1"/>
  <c r="L525" i="3"/>
  <c r="F518" i="3"/>
  <c r="F516" i="3" s="1"/>
  <c r="J516" i="3" s="1"/>
  <c r="J519" i="3"/>
  <c r="J504" i="3"/>
  <c r="L489" i="3"/>
  <c r="K476" i="3"/>
  <c r="G454" i="3"/>
  <c r="K455" i="3"/>
  <c r="I442" i="3"/>
  <c r="G421" i="3"/>
  <c r="K422" i="3"/>
  <c r="J388" i="3"/>
  <c r="H371" i="3"/>
  <c r="H368" i="3" s="1"/>
  <c r="L372" i="3"/>
  <c r="F363" i="3"/>
  <c r="J363" i="3" s="1"/>
  <c r="J364" i="3"/>
  <c r="F343" i="3"/>
  <c r="J344" i="3"/>
  <c r="H325" i="3"/>
  <c r="L326" i="3"/>
  <c r="F313" i="3"/>
  <c r="J313" i="3" s="1"/>
  <c r="J314" i="3"/>
  <c r="E289" i="3"/>
  <c r="I289" i="3" s="1"/>
  <c r="I290" i="3"/>
  <c r="F281" i="3"/>
  <c r="J282" i="3"/>
  <c r="G228" i="3"/>
  <c r="G227" i="3" s="1"/>
  <c r="K229" i="3"/>
  <c r="E215" i="3"/>
  <c r="I215" i="3" s="1"/>
  <c r="I216" i="3"/>
  <c r="G174" i="3"/>
  <c r="G166" i="3" s="1"/>
  <c r="K175" i="3"/>
  <c r="D139" i="3"/>
  <c r="D138" i="3" s="1"/>
  <c r="I140" i="3"/>
  <c r="K134" i="3"/>
  <c r="G112" i="3"/>
  <c r="K113" i="3"/>
  <c r="J108" i="3"/>
  <c r="F79" i="3"/>
  <c r="J80" i="3"/>
  <c r="E63" i="3"/>
  <c r="J64" i="3"/>
  <c r="I64" i="3"/>
  <c r="K59" i="3"/>
  <c r="H23" i="3"/>
  <c r="H22" i="3" s="1"/>
  <c r="L24" i="3"/>
  <c r="F17" i="3"/>
  <c r="J17" i="3" s="1"/>
  <c r="J18" i="3"/>
  <c r="H265" i="3"/>
  <c r="L269" i="3"/>
  <c r="I26" i="3"/>
  <c r="J26" i="3"/>
  <c r="E578" i="3"/>
  <c r="I578" i="3" s="1"/>
  <c r="I579" i="3"/>
  <c r="H174" i="3"/>
  <c r="L174" i="3" s="1"/>
  <c r="L175" i="3"/>
  <c r="G524" i="3"/>
  <c r="G523" i="3" s="1"/>
  <c r="K525" i="3"/>
  <c r="H460" i="3"/>
  <c r="L461" i="3"/>
  <c r="F421" i="3"/>
  <c r="F420" i="3" s="1"/>
  <c r="J422" i="3"/>
  <c r="K131" i="3"/>
  <c r="J131" i="3"/>
  <c r="H553" i="3"/>
  <c r="H551" i="3" s="1"/>
  <c r="L554" i="3"/>
  <c r="F524" i="3"/>
  <c r="F523" i="3" s="1"/>
  <c r="J525" i="3"/>
  <c r="G460" i="3"/>
  <c r="K461" i="3"/>
  <c r="G429" i="3"/>
  <c r="G426" i="3" s="1"/>
  <c r="K426" i="3" s="1"/>
  <c r="K430" i="3"/>
  <c r="F371" i="3"/>
  <c r="J372" i="3"/>
  <c r="F325" i="3"/>
  <c r="J326" i="3"/>
  <c r="G260" i="3"/>
  <c r="K260" i="3" s="1"/>
  <c r="K261" i="3"/>
  <c r="H236" i="3"/>
  <c r="H233" i="3" s="1"/>
  <c r="L237" i="3"/>
  <c r="E228" i="3"/>
  <c r="I229" i="3"/>
  <c r="G198" i="3"/>
  <c r="G195" i="3" s="1"/>
  <c r="K195" i="3" s="1"/>
  <c r="K199" i="3"/>
  <c r="H120" i="3"/>
  <c r="L121" i="3"/>
  <c r="E112" i="3"/>
  <c r="I112" i="3" s="1"/>
  <c r="I113" i="3"/>
  <c r="G87" i="3"/>
  <c r="G84" i="3" s="1"/>
  <c r="K84" i="3" s="1"/>
  <c r="K88" i="3"/>
  <c r="D75" i="3"/>
  <c r="D74" i="3" s="1"/>
  <c r="I76" i="3"/>
  <c r="F23" i="3"/>
  <c r="J24" i="3"/>
  <c r="F403" i="3"/>
  <c r="J403" i="3" s="1"/>
  <c r="J404" i="3"/>
  <c r="L282" i="3"/>
  <c r="E130" i="3"/>
  <c r="I131" i="3"/>
  <c r="G567" i="3"/>
  <c r="G565" i="3" s="1"/>
  <c r="K565" i="3" s="1"/>
  <c r="K568" i="3"/>
  <c r="E467" i="3"/>
  <c r="I468" i="3"/>
  <c r="F415" i="3"/>
  <c r="J416" i="3"/>
  <c r="G313" i="3"/>
  <c r="K314" i="3"/>
  <c r="H112" i="3"/>
  <c r="L112" i="3" s="1"/>
  <c r="L113" i="3"/>
  <c r="G325" i="3"/>
  <c r="K326" i="3"/>
  <c r="H589" i="3"/>
  <c r="L590" i="3"/>
  <c r="G553" i="3"/>
  <c r="K554" i="3"/>
  <c r="K535" i="3"/>
  <c r="J506" i="3"/>
  <c r="H495" i="3"/>
  <c r="L496" i="3"/>
  <c r="K478" i="3"/>
  <c r="F460" i="3"/>
  <c r="F459" i="3" s="1"/>
  <c r="J461" i="3"/>
  <c r="H436" i="3"/>
  <c r="H435" i="3" s="1"/>
  <c r="L437" i="3"/>
  <c r="F429" i="3"/>
  <c r="J429" i="3" s="1"/>
  <c r="J430" i="3"/>
  <c r="J391" i="3"/>
  <c r="H379" i="3"/>
  <c r="H378" i="3" s="1"/>
  <c r="L380" i="3"/>
  <c r="E371" i="3"/>
  <c r="I372" i="3"/>
  <c r="L354" i="3"/>
  <c r="J352" i="3"/>
  <c r="L329" i="3"/>
  <c r="E325" i="3"/>
  <c r="I325" i="3" s="1"/>
  <c r="I326" i="3"/>
  <c r="H308" i="3"/>
  <c r="L311" i="3"/>
  <c r="H284" i="3"/>
  <c r="H272" i="3" s="1"/>
  <c r="L285" i="3"/>
  <c r="G236" i="3"/>
  <c r="K237" i="3"/>
  <c r="F198" i="3"/>
  <c r="J199" i="3"/>
  <c r="J136" i="3"/>
  <c r="G120" i="3"/>
  <c r="G117" i="3" s="1"/>
  <c r="K117" i="3" s="1"/>
  <c r="K121" i="3"/>
  <c r="F87" i="3"/>
  <c r="J88" i="3"/>
  <c r="H71" i="3"/>
  <c r="H68" i="3" s="1"/>
  <c r="L72" i="3"/>
  <c r="K61" i="3"/>
  <c r="H32" i="3"/>
  <c r="H31" i="3" s="1"/>
  <c r="L33" i="3"/>
  <c r="I24" i="3"/>
  <c r="J532" i="3"/>
  <c r="G403" i="3"/>
  <c r="K404" i="3"/>
  <c r="E268" i="3"/>
  <c r="I269" i="3"/>
  <c r="G518" i="3"/>
  <c r="G516" i="3" s="1"/>
  <c r="K519" i="3"/>
  <c r="H421" i="3"/>
  <c r="H420" i="3" s="1"/>
  <c r="L422" i="3"/>
  <c r="G363" i="3"/>
  <c r="K364" i="3"/>
  <c r="H228" i="3"/>
  <c r="L229" i="3"/>
  <c r="E144" i="3"/>
  <c r="I144" i="3" s="1"/>
  <c r="I145" i="3"/>
  <c r="D67" i="3"/>
  <c r="D66" i="3" s="1"/>
  <c r="I68" i="3"/>
  <c r="E563" i="3"/>
  <c r="I564" i="3"/>
  <c r="E343" i="3"/>
  <c r="I343" i="3" s="1"/>
  <c r="I344" i="3"/>
  <c r="H198" i="3"/>
  <c r="H195" i="3" s="1"/>
  <c r="L199" i="3"/>
  <c r="H87" i="3"/>
  <c r="H84" i="3" s="1"/>
  <c r="L88" i="3"/>
  <c r="G589" i="3"/>
  <c r="K590" i="3"/>
  <c r="F578" i="3"/>
  <c r="J579" i="3"/>
  <c r="H560" i="3"/>
  <c r="H558" i="3" s="1"/>
  <c r="L561" i="3"/>
  <c r="H511" i="3"/>
  <c r="H510" i="3" s="1"/>
  <c r="L512" i="3"/>
  <c r="I506" i="3"/>
  <c r="G495" i="3"/>
  <c r="G493" i="3" s="1"/>
  <c r="K496" i="3"/>
  <c r="H467" i="3"/>
  <c r="H464" i="3" s="1"/>
  <c r="L468" i="3"/>
  <c r="E460" i="3"/>
  <c r="I461" i="3"/>
  <c r="G436" i="3"/>
  <c r="K437" i="3"/>
  <c r="H400" i="3"/>
  <c r="L401" i="3"/>
  <c r="G379" i="3"/>
  <c r="K380" i="3"/>
  <c r="G308" i="3"/>
  <c r="K311" i="3"/>
  <c r="G284" i="3"/>
  <c r="K285" i="3"/>
  <c r="E260" i="3"/>
  <c r="J260" i="3" s="1"/>
  <c r="I261" i="3"/>
  <c r="J261" i="3"/>
  <c r="F236" i="3"/>
  <c r="F232" i="3" s="1"/>
  <c r="J237" i="3"/>
  <c r="E221" i="3"/>
  <c r="E220" i="3" s="1"/>
  <c r="I222" i="3"/>
  <c r="H207" i="3"/>
  <c r="H203" i="3" s="1"/>
  <c r="L208" i="3"/>
  <c r="E198" i="3"/>
  <c r="I198" i="3" s="1"/>
  <c r="I199" i="3"/>
  <c r="H144" i="3"/>
  <c r="H140" i="3" s="1"/>
  <c r="L145" i="3"/>
  <c r="H125" i="3"/>
  <c r="H124" i="3" s="1"/>
  <c r="L133" i="3"/>
  <c r="F120" i="3"/>
  <c r="J121" i="3"/>
  <c r="H95" i="3"/>
  <c r="L96" i="3"/>
  <c r="E87" i="3"/>
  <c r="I87" i="3" s="1"/>
  <c r="I88" i="3"/>
  <c r="G71" i="3"/>
  <c r="G68" i="3" s="1"/>
  <c r="K68" i="3" s="1"/>
  <c r="K72" i="3"/>
  <c r="G32" i="3"/>
  <c r="K33" i="3"/>
  <c r="H403" i="3"/>
  <c r="L404" i="3"/>
  <c r="E281" i="3"/>
  <c r="I281" i="3" s="1"/>
  <c r="I282" i="3"/>
  <c r="D492" i="3"/>
  <c r="D491" i="3" s="1"/>
  <c r="I493" i="3"/>
  <c r="H454" i="3"/>
  <c r="L455" i="3"/>
  <c r="F445" i="3"/>
  <c r="J446" i="3"/>
  <c r="E400" i="3"/>
  <c r="I400" i="3" s="1"/>
  <c r="I401" i="3"/>
  <c r="G343" i="3"/>
  <c r="G337" i="3" s="1"/>
  <c r="K344" i="3"/>
  <c r="E598" i="3"/>
  <c r="I599" i="3"/>
  <c r="F454" i="3"/>
  <c r="J455" i="3"/>
  <c r="H260" i="3"/>
  <c r="H256" i="3" s="1"/>
  <c r="L261" i="3"/>
  <c r="F228" i="3"/>
  <c r="F226" i="3" s="1"/>
  <c r="J229" i="3"/>
  <c r="F174" i="3"/>
  <c r="J175" i="3"/>
  <c r="E79" i="3"/>
  <c r="I79" i="3" s="1"/>
  <c r="I80" i="3"/>
  <c r="G23" i="3"/>
  <c r="G22" i="3" s="1"/>
  <c r="K24" i="3"/>
  <c r="F589" i="3"/>
  <c r="J590" i="3"/>
  <c r="G560" i="3"/>
  <c r="G558" i="3" s="1"/>
  <c r="K558" i="3" s="1"/>
  <c r="K561" i="3"/>
  <c r="G511" i="3"/>
  <c r="G510" i="3" s="1"/>
  <c r="K512" i="3"/>
  <c r="F495" i="3"/>
  <c r="F492" i="3" s="1"/>
  <c r="J496" i="3"/>
  <c r="L487" i="3"/>
  <c r="I478" i="3"/>
  <c r="G467" i="3"/>
  <c r="G465" i="3" s="1"/>
  <c r="K465" i="3" s="1"/>
  <c r="K468" i="3"/>
  <c r="H445" i="3"/>
  <c r="L446" i="3"/>
  <c r="F436" i="3"/>
  <c r="F435" i="3" s="1"/>
  <c r="J437" i="3"/>
  <c r="H415" i="3"/>
  <c r="H413" i="3" s="1"/>
  <c r="L416" i="3"/>
  <c r="G400" i="3"/>
  <c r="K401" i="3"/>
  <c r="F379" i="3"/>
  <c r="F378" i="3" s="1"/>
  <c r="J380" i="3"/>
  <c r="J354" i="3"/>
  <c r="J329" i="3"/>
  <c r="F308" i="3"/>
  <c r="J311" i="3"/>
  <c r="F284" i="3"/>
  <c r="J285" i="3"/>
  <c r="H248" i="3"/>
  <c r="L249" i="3"/>
  <c r="E236" i="3"/>
  <c r="I236" i="3" s="1"/>
  <c r="I237" i="3"/>
  <c r="G207" i="3"/>
  <c r="G203" i="3" s="1"/>
  <c r="K208" i="3"/>
  <c r="G144" i="3"/>
  <c r="K145" i="3"/>
  <c r="G125" i="3"/>
  <c r="K133" i="3"/>
  <c r="E120" i="3"/>
  <c r="I120" i="3" s="1"/>
  <c r="I121" i="3"/>
  <c r="K105" i="3"/>
  <c r="G95" i="3"/>
  <c r="K96" i="3"/>
  <c r="D83" i="3"/>
  <c r="D82" i="3" s="1"/>
  <c r="I84" i="3"/>
  <c r="F71" i="3"/>
  <c r="J72" i="3"/>
  <c r="I61" i="3"/>
  <c r="K57" i="3"/>
  <c r="L51" i="3"/>
  <c r="L47" i="3"/>
  <c r="F32" i="3"/>
  <c r="J32" i="3" s="1"/>
  <c r="J33" i="3"/>
  <c r="L532" i="3"/>
  <c r="I309" i="3"/>
  <c r="J309" i="3"/>
  <c r="G215" i="3"/>
  <c r="G211" i="3" s="1"/>
  <c r="K216" i="3"/>
  <c r="G581" i="3"/>
  <c r="K581" i="3" s="1"/>
  <c r="K582" i="3"/>
  <c r="H429" i="3"/>
  <c r="H426" i="3" s="1"/>
  <c r="L430" i="3"/>
  <c r="G371" i="3"/>
  <c r="G368" i="3" s="1"/>
  <c r="K368" i="3" s="1"/>
  <c r="K372" i="3"/>
  <c r="F112" i="3"/>
  <c r="J113" i="3"/>
  <c r="G281" i="3"/>
  <c r="K282" i="3"/>
  <c r="F290" i="3"/>
  <c r="J296" i="3"/>
  <c r="K296" i="3"/>
  <c r="H598" i="3"/>
  <c r="L599" i="3"/>
  <c r="E589" i="3"/>
  <c r="I590" i="3"/>
  <c r="H567" i="3"/>
  <c r="L568" i="3"/>
  <c r="F560" i="3"/>
  <c r="J561" i="3"/>
  <c r="J545" i="3"/>
  <c r="H518" i="3"/>
  <c r="L519" i="3"/>
  <c r="F511" i="3"/>
  <c r="F510" i="3" s="1"/>
  <c r="J512" i="3"/>
  <c r="L504" i="3"/>
  <c r="E495" i="3"/>
  <c r="I496" i="3"/>
  <c r="K487" i="3"/>
  <c r="F467" i="3"/>
  <c r="J467" i="3" s="1"/>
  <c r="J468" i="3"/>
  <c r="G445" i="3"/>
  <c r="G443" i="3" s="1"/>
  <c r="K443" i="3" s="1"/>
  <c r="K446" i="3"/>
  <c r="G415" i="3"/>
  <c r="K416" i="3"/>
  <c r="F400" i="3"/>
  <c r="J400" i="3" s="1"/>
  <c r="J401" i="3"/>
  <c r="L388" i="3"/>
  <c r="E379" i="3"/>
  <c r="I379" i="3" s="1"/>
  <c r="I380" i="3"/>
  <c r="H363" i="3"/>
  <c r="L364" i="3"/>
  <c r="I354" i="3"/>
  <c r="H343" i="3"/>
  <c r="H337" i="3" s="1"/>
  <c r="L344" i="3"/>
  <c r="E328" i="3"/>
  <c r="I329" i="3"/>
  <c r="H313" i="3"/>
  <c r="L314" i="3"/>
  <c r="I311" i="3"/>
  <c r="E284" i="3"/>
  <c r="I284" i="3" s="1"/>
  <c r="I285" i="3"/>
  <c r="G248" i="3"/>
  <c r="K249" i="3"/>
  <c r="H215" i="3"/>
  <c r="H211" i="3" s="1"/>
  <c r="L216" i="3"/>
  <c r="F207" i="3"/>
  <c r="J207" i="3" s="1"/>
  <c r="J208" i="3"/>
  <c r="F144" i="3"/>
  <c r="F139" i="3" s="1"/>
  <c r="J145" i="3"/>
  <c r="F125" i="3"/>
  <c r="J133" i="3"/>
  <c r="D116" i="3"/>
  <c r="D115" i="3" s="1"/>
  <c r="I117" i="3"/>
  <c r="L108" i="3"/>
  <c r="J105" i="3"/>
  <c r="F95" i="3"/>
  <c r="J95" i="3" s="1"/>
  <c r="J96" i="3"/>
  <c r="H79" i="3"/>
  <c r="L80" i="3"/>
  <c r="E71" i="3"/>
  <c r="I71" i="3" s="1"/>
  <c r="I72" i="3"/>
  <c r="J57" i="3"/>
  <c r="K51" i="3"/>
  <c r="K47" i="3"/>
  <c r="H17" i="3"/>
  <c r="L18" i="3"/>
  <c r="K579" i="3"/>
  <c r="F268" i="3"/>
  <c r="J269" i="3"/>
  <c r="J216" i="3"/>
  <c r="G104" i="3"/>
  <c r="F104" i="3"/>
  <c r="F493" i="3"/>
  <c r="J493" i="3" s="1"/>
  <c r="E531" i="3"/>
  <c r="E528" i="3" s="1"/>
  <c r="E308" i="3"/>
  <c r="I308" i="3" s="1"/>
  <c r="G531" i="3"/>
  <c r="F531" i="3"/>
  <c r="H268" i="3"/>
  <c r="I446" i="3"/>
  <c r="E125" i="3"/>
  <c r="I108" i="3"/>
  <c r="D11" i="3"/>
  <c r="G268" i="3"/>
  <c r="K268" i="3" s="1"/>
  <c r="I51" i="3"/>
  <c r="E473" i="3"/>
  <c r="I57" i="3"/>
  <c r="I545" i="3"/>
  <c r="I313" i="3"/>
  <c r="I489" i="3"/>
  <c r="I525" i="3"/>
  <c r="I352" i="3"/>
  <c r="I504" i="3"/>
  <c r="I175" i="3"/>
  <c r="I96" i="3"/>
  <c r="I404" i="3"/>
  <c r="I134" i="3"/>
  <c r="I105" i="3"/>
  <c r="I554" i="3"/>
  <c r="I422" i="3"/>
  <c r="E23" i="3"/>
  <c r="D53" i="2"/>
  <c r="D67" i="2"/>
  <c r="D48" i="2"/>
  <c r="D38" i="2"/>
  <c r="D34" i="2"/>
  <c r="D473" i="3"/>
  <c r="D472" i="3" s="1"/>
  <c r="D471" i="3" s="1"/>
  <c r="D470" i="3" s="1"/>
  <c r="D440" i="3" s="1"/>
  <c r="D439" i="3" s="1"/>
  <c r="D412" i="3"/>
  <c r="D411" i="3" s="1"/>
  <c r="I487" i="3"/>
  <c r="I47" i="3"/>
  <c r="D21" i="3"/>
  <c r="D23" i="3"/>
  <c r="D20" i="3" s="1"/>
  <c r="D63" i="2"/>
  <c r="I33" i="3"/>
  <c r="I512" i="3"/>
  <c r="I455" i="3"/>
  <c r="I364" i="3"/>
  <c r="H473" i="3"/>
  <c r="I430" i="3"/>
  <c r="I18" i="3"/>
  <c r="I568" i="3"/>
  <c r="I535" i="3"/>
  <c r="G473" i="3"/>
  <c r="I437" i="3"/>
  <c r="I249" i="3"/>
  <c r="I561" i="3"/>
  <c r="H531" i="3"/>
  <c r="I519" i="3"/>
  <c r="F473" i="3"/>
  <c r="I416" i="3"/>
  <c r="I314" i="3"/>
  <c r="I208" i="3"/>
  <c r="I133" i="3"/>
  <c r="D586" i="3"/>
  <c r="D585" i="3" s="1"/>
  <c r="D572" i="3"/>
  <c r="I574" i="3"/>
  <c r="D424" i="3"/>
  <c r="I426" i="3"/>
  <c r="D367" i="3"/>
  <c r="D366" i="3" s="1"/>
  <c r="H222" i="3"/>
  <c r="G222" i="3"/>
  <c r="F222" i="3"/>
  <c r="J222" i="3" s="1"/>
  <c r="F46" i="3"/>
  <c r="F553" i="3"/>
  <c r="J553" i="3" s="1"/>
  <c r="D515" i="3"/>
  <c r="D514" i="3" s="1"/>
  <c r="E194" i="3"/>
  <c r="D503" i="3"/>
  <c r="D502" i="3" s="1"/>
  <c r="D501" i="3" s="1"/>
  <c r="D500" i="3" s="1"/>
  <c r="D486" i="3"/>
  <c r="D483" i="3" s="1"/>
  <c r="D482" i="3" s="1"/>
  <c r="H281" i="3"/>
  <c r="E581" i="3"/>
  <c r="E573" i="3" s="1"/>
  <c r="I573" i="3" s="1"/>
  <c r="I582" i="3"/>
  <c r="G578" i="3"/>
  <c r="K578" i="3" s="1"/>
  <c r="H578" i="3"/>
  <c r="F573" i="3"/>
  <c r="I567" i="3"/>
  <c r="I560" i="3"/>
  <c r="G551" i="3"/>
  <c r="K551" i="3" s="1"/>
  <c r="I553" i="3"/>
  <c r="H544" i="3"/>
  <c r="G544" i="3"/>
  <c r="F544" i="3"/>
  <c r="E544" i="3"/>
  <c r="D538" i="3"/>
  <c r="E521" i="3"/>
  <c r="I521" i="3" s="1"/>
  <c r="E523" i="3"/>
  <c r="I524" i="3"/>
  <c r="E515" i="3"/>
  <c r="I518" i="3"/>
  <c r="E510" i="3"/>
  <c r="I511" i="3"/>
  <c r="H503" i="3"/>
  <c r="G503" i="3"/>
  <c r="F503" i="3"/>
  <c r="E503" i="3"/>
  <c r="H486" i="3"/>
  <c r="G486" i="3"/>
  <c r="F486" i="3"/>
  <c r="E486" i="3"/>
  <c r="G450" i="3"/>
  <c r="K450" i="3" s="1"/>
  <c r="E448" i="3"/>
  <c r="I448" i="3" s="1"/>
  <c r="I454" i="3"/>
  <c r="H443" i="3"/>
  <c r="I445" i="3"/>
  <c r="E435" i="3"/>
  <c r="I436" i="3"/>
  <c r="E424" i="3"/>
  <c r="I429" i="3"/>
  <c r="E420" i="3"/>
  <c r="I421" i="3"/>
  <c r="I415" i="3"/>
  <c r="D394" i="3"/>
  <c r="D393" i="3" s="1"/>
  <c r="H387" i="3"/>
  <c r="G387" i="3"/>
  <c r="F387" i="3"/>
  <c r="E387" i="3"/>
  <c r="D387" i="3"/>
  <c r="D383" i="3" s="1"/>
  <c r="H357" i="3"/>
  <c r="F357" i="3"/>
  <c r="E357" i="3"/>
  <c r="I363" i="3"/>
  <c r="H351" i="3"/>
  <c r="G351" i="3"/>
  <c r="F351" i="3"/>
  <c r="E351" i="3"/>
  <c r="D351" i="3"/>
  <c r="D347" i="3" s="1"/>
  <c r="D346" i="3" s="1"/>
  <c r="H328" i="3"/>
  <c r="G328" i="3"/>
  <c r="F328" i="3"/>
  <c r="D328" i="3"/>
  <c r="D318" i="3" s="1"/>
  <c r="D317" i="3" s="1"/>
  <c r="D316" i="3" s="1"/>
  <c r="G302" i="3"/>
  <c r="D302" i="3"/>
  <c r="D301" i="3" s="1"/>
  <c r="D288" i="3" s="1"/>
  <c r="H289" i="3"/>
  <c r="L289" i="3" s="1"/>
  <c r="F254" i="3"/>
  <c r="H241" i="3"/>
  <c r="D241" i="3"/>
  <c r="D240" i="3" s="1"/>
  <c r="D239" i="3" s="1"/>
  <c r="F215" i="3"/>
  <c r="E211" i="3"/>
  <c r="D211" i="3"/>
  <c r="D213" i="3"/>
  <c r="D212" i="3" s="1"/>
  <c r="F203" i="3"/>
  <c r="E203" i="3"/>
  <c r="I207" i="3"/>
  <c r="D194" i="3"/>
  <c r="D193" i="3" s="1"/>
  <c r="H166" i="3"/>
  <c r="E166" i="3"/>
  <c r="I174" i="3"/>
  <c r="D166" i="3"/>
  <c r="D167" i="3"/>
  <c r="I167" i="3" s="1"/>
  <c r="G124" i="3"/>
  <c r="H104" i="3"/>
  <c r="E104" i="3"/>
  <c r="D104" i="3"/>
  <c r="D99" i="3" s="1"/>
  <c r="D98" i="3" s="1"/>
  <c r="I95" i="3"/>
  <c r="F83" i="3"/>
  <c r="H46" i="3"/>
  <c r="G46" i="3"/>
  <c r="E46" i="3"/>
  <c r="D46" i="3"/>
  <c r="D40" i="3" s="1"/>
  <c r="D39" i="3" s="1"/>
  <c r="F30" i="3"/>
  <c r="E31" i="3"/>
  <c r="I32" i="3"/>
  <c r="E11" i="3"/>
  <c r="I17" i="3"/>
  <c r="J435" i="3" l="1"/>
  <c r="J578" i="3"/>
  <c r="H254" i="3"/>
  <c r="H338" i="3"/>
  <c r="J544" i="3"/>
  <c r="E83" i="3"/>
  <c r="J83" i="3" s="1"/>
  <c r="E116" i="3"/>
  <c r="J144" i="3"/>
  <c r="E139" i="3"/>
  <c r="I139" i="3" s="1"/>
  <c r="L222" i="3"/>
  <c r="E394" i="3"/>
  <c r="F394" i="3"/>
  <c r="F393" i="3" s="1"/>
  <c r="E232" i="3"/>
  <c r="J232" i="3" s="1"/>
  <c r="L518" i="3"/>
  <c r="J523" i="3"/>
  <c r="K248" i="3"/>
  <c r="K436" i="3"/>
  <c r="J87" i="3"/>
  <c r="K486" i="3"/>
  <c r="H213" i="3"/>
  <c r="H212" i="3" s="1"/>
  <c r="J387" i="3"/>
  <c r="L443" i="3"/>
  <c r="D481" i="3"/>
  <c r="D480" i="3" s="1"/>
  <c r="K104" i="3"/>
  <c r="K415" i="3"/>
  <c r="J351" i="3"/>
  <c r="L313" i="3"/>
  <c r="G213" i="3"/>
  <c r="K213" i="3" s="1"/>
  <c r="L79" i="3"/>
  <c r="L337" i="3"/>
  <c r="L343" i="3"/>
  <c r="L308" i="3"/>
  <c r="L228" i="3"/>
  <c r="L203" i="3"/>
  <c r="G338" i="3"/>
  <c r="K338" i="3" s="1"/>
  <c r="L567" i="3"/>
  <c r="H394" i="3"/>
  <c r="H393" i="3" s="1"/>
  <c r="K493" i="3"/>
  <c r="L68" i="3"/>
  <c r="L211" i="3"/>
  <c r="F227" i="3"/>
  <c r="K227" i="3" s="1"/>
  <c r="G413" i="3"/>
  <c r="K413" i="3" s="1"/>
  <c r="I221" i="3"/>
  <c r="E75" i="3"/>
  <c r="I75" i="3" s="1"/>
  <c r="J23" i="3"/>
  <c r="L120" i="3"/>
  <c r="L215" i="3"/>
  <c r="L486" i="3"/>
  <c r="J510" i="3"/>
  <c r="L544" i="3"/>
  <c r="J79" i="3"/>
  <c r="K454" i="3"/>
  <c r="L46" i="3"/>
  <c r="F91" i="3"/>
  <c r="J91" i="3" s="1"/>
  <c r="L195" i="3"/>
  <c r="E213" i="3"/>
  <c r="J213" i="3" s="1"/>
  <c r="H565" i="3"/>
  <c r="H564" i="3" s="1"/>
  <c r="K445" i="3"/>
  <c r="K281" i="3"/>
  <c r="K144" i="3"/>
  <c r="J284" i="3"/>
  <c r="K400" i="3"/>
  <c r="K467" i="3"/>
  <c r="K560" i="3"/>
  <c r="L454" i="3"/>
  <c r="K32" i="3"/>
  <c r="J120" i="3"/>
  <c r="L207" i="3"/>
  <c r="K363" i="3"/>
  <c r="K403" i="3"/>
  <c r="K236" i="3"/>
  <c r="L495" i="3"/>
  <c r="K325" i="3"/>
  <c r="L510" i="3"/>
  <c r="K95" i="3"/>
  <c r="F31" i="3"/>
  <c r="J31" i="3" s="1"/>
  <c r="H227" i="3"/>
  <c r="L227" i="3" s="1"/>
  <c r="E337" i="3"/>
  <c r="I337" i="3" s="1"/>
  <c r="G435" i="3"/>
  <c r="K435" i="3" s="1"/>
  <c r="J503" i="3"/>
  <c r="K222" i="3"/>
  <c r="E318" i="3"/>
  <c r="E317" i="3" s="1"/>
  <c r="J112" i="3"/>
  <c r="K343" i="3"/>
  <c r="K567" i="3"/>
  <c r="K46" i="3"/>
  <c r="L104" i="3"/>
  <c r="F12" i="3"/>
  <c r="F11" i="3" s="1"/>
  <c r="J11" i="3" s="1"/>
  <c r="H76" i="3"/>
  <c r="L76" i="3" s="1"/>
  <c r="G167" i="3"/>
  <c r="K203" i="3"/>
  <c r="F302" i="3"/>
  <c r="K302" i="3" s="1"/>
  <c r="K473" i="3"/>
  <c r="K371" i="3"/>
  <c r="L198" i="3"/>
  <c r="K313" i="3"/>
  <c r="K421" i="3"/>
  <c r="K379" i="3"/>
  <c r="L368" i="3"/>
  <c r="K503" i="3"/>
  <c r="E527" i="3"/>
  <c r="F116" i="3"/>
  <c r="L351" i="3"/>
  <c r="E378" i="3"/>
  <c r="I378" i="3" s="1"/>
  <c r="H383" i="3"/>
  <c r="L387" i="3"/>
  <c r="F425" i="3"/>
  <c r="H450" i="3"/>
  <c r="L450" i="3" s="1"/>
  <c r="J486" i="3"/>
  <c r="L503" i="3"/>
  <c r="L523" i="3"/>
  <c r="L551" i="3"/>
  <c r="L124" i="3"/>
  <c r="E67" i="3"/>
  <c r="F491" i="3"/>
  <c r="J125" i="3"/>
  <c r="H596" i="3"/>
  <c r="L598" i="3"/>
  <c r="K215" i="3"/>
  <c r="K207" i="3"/>
  <c r="J308" i="3"/>
  <c r="L415" i="3"/>
  <c r="F586" i="3"/>
  <c r="J589" i="3"/>
  <c r="J228" i="3"/>
  <c r="K71" i="3"/>
  <c r="L125" i="3"/>
  <c r="L511" i="3"/>
  <c r="L87" i="3"/>
  <c r="L421" i="3"/>
  <c r="G459" i="3"/>
  <c r="K460" i="3"/>
  <c r="F419" i="3"/>
  <c r="F418" i="3" s="1"/>
  <c r="J421" i="3"/>
  <c r="L23" i="3"/>
  <c r="L371" i="3"/>
  <c r="F564" i="3"/>
  <c r="J567" i="3"/>
  <c r="K17" i="3"/>
  <c r="K351" i="3"/>
  <c r="G383" i="3"/>
  <c r="K387" i="3"/>
  <c r="E514" i="3"/>
  <c r="I514" i="3" s="1"/>
  <c r="I515" i="3"/>
  <c r="I328" i="3"/>
  <c r="G272" i="3"/>
  <c r="L272" i="3" s="1"/>
  <c r="K284" i="3"/>
  <c r="E30" i="3"/>
  <c r="I31" i="3"/>
  <c r="L84" i="3"/>
  <c r="F225" i="3"/>
  <c r="F253" i="3"/>
  <c r="K516" i="3"/>
  <c r="J573" i="3"/>
  <c r="L281" i="3"/>
  <c r="J46" i="3"/>
  <c r="F471" i="3"/>
  <c r="J473" i="3"/>
  <c r="E272" i="3"/>
  <c r="E124" i="3"/>
  <c r="I124" i="3" s="1"/>
  <c r="I125" i="3"/>
  <c r="H13" i="3"/>
  <c r="L13" i="3" s="1"/>
  <c r="L17" i="3"/>
  <c r="J581" i="3"/>
  <c r="K308" i="3"/>
  <c r="E459" i="3"/>
  <c r="J459" i="3" s="1"/>
  <c r="I460" i="3"/>
  <c r="K120" i="3"/>
  <c r="L284" i="3"/>
  <c r="L436" i="3"/>
  <c r="K198" i="3"/>
  <c r="K112" i="3"/>
  <c r="K523" i="3"/>
  <c r="H117" i="3"/>
  <c r="L117" i="3" s="1"/>
  <c r="G254" i="3"/>
  <c r="K254" i="3" s="1"/>
  <c r="H302" i="3"/>
  <c r="E356" i="3"/>
  <c r="I356" i="3" s="1"/>
  <c r="I357" i="3"/>
  <c r="G378" i="3"/>
  <c r="K378" i="3" s="1"/>
  <c r="E393" i="3"/>
  <c r="I393" i="3" s="1"/>
  <c r="I394" i="3"/>
  <c r="E419" i="3"/>
  <c r="I420" i="3"/>
  <c r="L426" i="3"/>
  <c r="F464" i="3"/>
  <c r="H516" i="3"/>
  <c r="L516" i="3" s="1"/>
  <c r="H271" i="3"/>
  <c r="D10" i="3"/>
  <c r="D9" i="3" s="1"/>
  <c r="D8" i="3" s="1"/>
  <c r="E115" i="3"/>
  <c r="I115" i="3" s="1"/>
  <c r="I116" i="3"/>
  <c r="J104" i="3"/>
  <c r="E492" i="3"/>
  <c r="I495" i="3"/>
  <c r="F557" i="3"/>
  <c r="J560" i="3"/>
  <c r="F434" i="3"/>
  <c r="F433" i="3" s="1"/>
  <c r="J436" i="3"/>
  <c r="J495" i="3"/>
  <c r="K23" i="3"/>
  <c r="L260" i="3"/>
  <c r="L144" i="3"/>
  <c r="J236" i="3"/>
  <c r="L560" i="3"/>
  <c r="K518" i="3"/>
  <c r="L32" i="3"/>
  <c r="E367" i="3"/>
  <c r="I371" i="3"/>
  <c r="K553" i="3"/>
  <c r="I130" i="3"/>
  <c r="J130" i="3"/>
  <c r="J325" i="3"/>
  <c r="F522" i="3"/>
  <c r="F521" i="3" s="1"/>
  <c r="J521" i="3" s="1"/>
  <c r="J524" i="3"/>
  <c r="H459" i="3"/>
  <c r="L460" i="3"/>
  <c r="K228" i="3"/>
  <c r="L325" i="3"/>
  <c r="L581" i="3"/>
  <c r="K79" i="3"/>
  <c r="F212" i="3"/>
  <c r="J215" i="3"/>
  <c r="F647" i="3"/>
  <c r="L256" i="3"/>
  <c r="F356" i="3"/>
  <c r="J357" i="3"/>
  <c r="H529" i="3"/>
  <c r="H528" i="3" s="1"/>
  <c r="L531" i="3"/>
  <c r="L268" i="3"/>
  <c r="E227" i="3"/>
  <c r="I228" i="3"/>
  <c r="F515" i="3"/>
  <c r="J515" i="3" s="1"/>
  <c r="J518" i="3"/>
  <c r="E193" i="3"/>
  <c r="I193" i="3" s="1"/>
  <c r="I194" i="3"/>
  <c r="L22" i="3"/>
  <c r="L467" i="3"/>
  <c r="F458" i="3"/>
  <c r="F457" i="3" s="1"/>
  <c r="J460" i="3"/>
  <c r="K87" i="3"/>
  <c r="F22" i="3"/>
  <c r="K22" i="3" s="1"/>
  <c r="G31" i="3"/>
  <c r="L31" i="3" s="1"/>
  <c r="F75" i="3"/>
  <c r="J75" i="3" s="1"/>
  <c r="G92" i="3"/>
  <c r="K92" i="3" s="1"/>
  <c r="F138" i="3"/>
  <c r="J139" i="3"/>
  <c r="F202" i="3"/>
  <c r="J203" i="3"/>
  <c r="F231" i="3"/>
  <c r="J328" i="3"/>
  <c r="G357" i="3"/>
  <c r="K357" i="3" s="1"/>
  <c r="G394" i="3"/>
  <c r="K394" i="3" s="1"/>
  <c r="G420" i="3"/>
  <c r="K420" i="3" s="1"/>
  <c r="G464" i="3"/>
  <c r="H493" i="3"/>
  <c r="L493" i="3" s="1"/>
  <c r="K510" i="3"/>
  <c r="K544" i="3"/>
  <c r="L558" i="3"/>
  <c r="L578" i="3"/>
  <c r="H472" i="3"/>
  <c r="H471" i="3" s="1"/>
  <c r="L473" i="3"/>
  <c r="E138" i="3"/>
  <c r="I138" i="3" s="1"/>
  <c r="I23" i="3"/>
  <c r="E472" i="3"/>
  <c r="I473" i="3"/>
  <c r="J531" i="3"/>
  <c r="L363" i="3"/>
  <c r="J290" i="3"/>
  <c r="K290" i="3"/>
  <c r="L429" i="3"/>
  <c r="K125" i="3"/>
  <c r="L248" i="3"/>
  <c r="F377" i="3"/>
  <c r="J379" i="3"/>
  <c r="L445" i="3"/>
  <c r="K511" i="3"/>
  <c r="F449" i="3"/>
  <c r="J454" i="3"/>
  <c r="F442" i="3"/>
  <c r="J445" i="3"/>
  <c r="L403" i="3"/>
  <c r="H92" i="3"/>
  <c r="L95" i="3"/>
  <c r="E265" i="3"/>
  <c r="I268" i="3"/>
  <c r="F194" i="3"/>
  <c r="J194" i="3" s="1"/>
  <c r="J198" i="3"/>
  <c r="L379" i="3"/>
  <c r="H587" i="3"/>
  <c r="L589" i="3"/>
  <c r="F412" i="3"/>
  <c r="J412" i="3" s="1"/>
  <c r="J415" i="3"/>
  <c r="F367" i="3"/>
  <c r="J371" i="3"/>
  <c r="L553" i="3"/>
  <c r="K524" i="3"/>
  <c r="H264" i="3"/>
  <c r="L265" i="3"/>
  <c r="J63" i="3"/>
  <c r="I63" i="3"/>
  <c r="J281" i="3"/>
  <c r="F337" i="3"/>
  <c r="J343" i="3"/>
  <c r="F595" i="3"/>
  <c r="J598" i="3"/>
  <c r="L166" i="3"/>
  <c r="H319" i="3"/>
  <c r="H318" i="3" s="1"/>
  <c r="L328" i="3"/>
  <c r="E202" i="3"/>
  <c r="I202" i="3" s="1"/>
  <c r="I203" i="3"/>
  <c r="J420" i="3"/>
  <c r="F272" i="3"/>
  <c r="E219" i="3"/>
  <c r="I219" i="3" s="1"/>
  <c r="I220" i="3"/>
  <c r="F67" i="3"/>
  <c r="J71" i="3"/>
  <c r="F21" i="3"/>
  <c r="G140" i="3"/>
  <c r="K140" i="3" s="1"/>
  <c r="H167" i="3"/>
  <c r="L167" i="3" s="1"/>
  <c r="G233" i="3"/>
  <c r="K233" i="3" s="1"/>
  <c r="G319" i="3"/>
  <c r="K319" i="3" s="1"/>
  <c r="K328" i="3"/>
  <c r="E383" i="3"/>
  <c r="E382" i="3" s="1"/>
  <c r="I387" i="3"/>
  <c r="H465" i="3"/>
  <c r="L465" i="3" s="1"/>
  <c r="I232" i="3"/>
  <c r="G529" i="3"/>
  <c r="K529" i="3" s="1"/>
  <c r="K531" i="3"/>
  <c r="F509" i="3"/>
  <c r="F508" i="3" s="1"/>
  <c r="J511" i="3"/>
  <c r="E254" i="3"/>
  <c r="J254" i="3" s="1"/>
  <c r="I260" i="3"/>
  <c r="L400" i="3"/>
  <c r="K495" i="3"/>
  <c r="L71" i="3"/>
  <c r="L236" i="3"/>
  <c r="L524" i="3"/>
  <c r="F265" i="3"/>
  <c r="K265" i="3" s="1"/>
  <c r="J268" i="3"/>
  <c r="E586" i="3"/>
  <c r="I589" i="3"/>
  <c r="F167" i="3"/>
  <c r="J174" i="3"/>
  <c r="E595" i="3"/>
  <c r="I598" i="3"/>
  <c r="G587" i="3"/>
  <c r="E660" i="3" s="1"/>
  <c r="E656" i="3" s="1"/>
  <c r="K589" i="3"/>
  <c r="E464" i="3"/>
  <c r="I467" i="3"/>
  <c r="K429" i="3"/>
  <c r="K174" i="3"/>
  <c r="G264" i="3"/>
  <c r="G596" i="3"/>
  <c r="K598" i="3"/>
  <c r="D660" i="3"/>
  <c r="D656" i="3" s="1"/>
  <c r="F550" i="3"/>
  <c r="D410" i="3"/>
  <c r="E302" i="3"/>
  <c r="F528" i="3"/>
  <c r="E22" i="3"/>
  <c r="F221" i="3"/>
  <c r="J221" i="3" s="1"/>
  <c r="F220" i="3"/>
  <c r="I424" i="3"/>
  <c r="G472" i="3"/>
  <c r="D33" i="2"/>
  <c r="D60" i="2"/>
  <c r="D571" i="3"/>
  <c r="D570" i="3" s="1"/>
  <c r="D335" i="3"/>
  <c r="D334" i="3" s="1"/>
  <c r="F472" i="3"/>
  <c r="I403" i="3"/>
  <c r="D38" i="3"/>
  <c r="I211" i="3"/>
  <c r="G212" i="3"/>
  <c r="E434" i="3"/>
  <c r="I435" i="3"/>
  <c r="E441" i="3"/>
  <c r="I441" i="3" s="1"/>
  <c r="I443" i="3"/>
  <c r="E509" i="3"/>
  <c r="I510" i="3"/>
  <c r="E522" i="3"/>
  <c r="I522" i="3" s="1"/>
  <c r="I523" i="3"/>
  <c r="I529" i="3"/>
  <c r="E549" i="3"/>
  <c r="I549" i="3" s="1"/>
  <c r="I551" i="3"/>
  <c r="E556" i="3"/>
  <c r="I556" i="3" s="1"/>
  <c r="I558" i="3"/>
  <c r="I563" i="3"/>
  <c r="I565" i="3"/>
  <c r="G221" i="3"/>
  <c r="H221" i="3"/>
  <c r="F318" i="3"/>
  <c r="H240" i="3"/>
  <c r="H573" i="3"/>
  <c r="G573" i="3"/>
  <c r="K573" i="3" s="1"/>
  <c r="E572" i="3"/>
  <c r="I581" i="3"/>
  <c r="I11" i="3"/>
  <c r="G12" i="3"/>
  <c r="H12" i="3"/>
  <c r="G21" i="3"/>
  <c r="H21" i="3"/>
  <c r="F29" i="3"/>
  <c r="H30" i="3"/>
  <c r="E40" i="3"/>
  <c r="I46" i="3"/>
  <c r="F40" i="3"/>
  <c r="G40" i="3"/>
  <c r="H39" i="3"/>
  <c r="H40" i="3"/>
  <c r="G67" i="3"/>
  <c r="H67" i="3"/>
  <c r="G75" i="3"/>
  <c r="F82" i="3"/>
  <c r="G83" i="3"/>
  <c r="K83" i="3" s="1"/>
  <c r="H83" i="3"/>
  <c r="I92" i="3"/>
  <c r="E99" i="3"/>
  <c r="I104" i="3"/>
  <c r="G99" i="3"/>
  <c r="H99" i="3"/>
  <c r="G116" i="3"/>
  <c r="F124" i="3"/>
  <c r="H139" i="3"/>
  <c r="D164" i="3"/>
  <c r="D165" i="3"/>
  <c r="I166" i="3"/>
  <c r="G194" i="3"/>
  <c r="H194" i="3"/>
  <c r="G202" i="3"/>
  <c r="H202" i="3"/>
  <c r="G226" i="3"/>
  <c r="K226" i="3" s="1"/>
  <c r="H232" i="3"/>
  <c r="E241" i="3"/>
  <c r="I248" i="3"/>
  <c r="F241" i="3"/>
  <c r="G241" i="3"/>
  <c r="H253" i="3"/>
  <c r="F289" i="3"/>
  <c r="G301" i="3"/>
  <c r="G336" i="3"/>
  <c r="H336" i="3"/>
  <c r="E347" i="3"/>
  <c r="I351" i="3"/>
  <c r="F347" i="3"/>
  <c r="G348" i="3"/>
  <c r="F651" i="3"/>
  <c r="H356" i="3"/>
  <c r="G367" i="3"/>
  <c r="H367" i="3"/>
  <c r="H377" i="3"/>
  <c r="F383" i="3"/>
  <c r="I413" i="3"/>
  <c r="H412" i="3"/>
  <c r="H419" i="3"/>
  <c r="G425" i="3"/>
  <c r="H425" i="3"/>
  <c r="H434" i="3"/>
  <c r="G442" i="3"/>
  <c r="H442" i="3"/>
  <c r="G449" i="3"/>
  <c r="H449" i="3"/>
  <c r="H463" i="3"/>
  <c r="E483" i="3"/>
  <c r="I486" i="3"/>
  <c r="F483" i="3"/>
  <c r="G484" i="3"/>
  <c r="K484" i="3" s="1"/>
  <c r="H483" i="3"/>
  <c r="H484" i="3"/>
  <c r="G492" i="3"/>
  <c r="K492" i="3" s="1"/>
  <c r="E501" i="3"/>
  <c r="E502" i="3"/>
  <c r="I502" i="3" s="1"/>
  <c r="I503" i="3"/>
  <c r="F501" i="3"/>
  <c r="F502" i="3"/>
  <c r="G502" i="3"/>
  <c r="H502" i="3"/>
  <c r="G509" i="3"/>
  <c r="H509" i="3"/>
  <c r="G515" i="3"/>
  <c r="G522" i="3"/>
  <c r="H522" i="3"/>
  <c r="E540" i="3"/>
  <c r="I544" i="3"/>
  <c r="F540" i="3"/>
  <c r="G540" i="3"/>
  <c r="H540" i="3"/>
  <c r="G550" i="3"/>
  <c r="H550" i="3"/>
  <c r="G557" i="3"/>
  <c r="H557" i="3"/>
  <c r="G564" i="3"/>
  <c r="F572" i="3"/>
  <c r="E39" i="2"/>
  <c r="F54" i="2"/>
  <c r="H54" i="2"/>
  <c r="E49" i="2"/>
  <c r="H69" i="2"/>
  <c r="G69" i="2"/>
  <c r="F69" i="2"/>
  <c r="E69" i="2"/>
  <c r="I69" i="2" s="1"/>
  <c r="E11" i="1"/>
  <c r="D18" i="2"/>
  <c r="D10" i="2"/>
  <c r="D21" i="2"/>
  <c r="K212" i="3" l="1"/>
  <c r="E231" i="3"/>
  <c r="I231" i="3" s="1"/>
  <c r="E82" i="3"/>
  <c r="I82" i="3" s="1"/>
  <c r="H226" i="3"/>
  <c r="F90" i="3"/>
  <c r="E74" i="3"/>
  <c r="I74" i="3" s="1"/>
  <c r="J501" i="3"/>
  <c r="F74" i="3"/>
  <c r="I83" i="3"/>
  <c r="L550" i="3"/>
  <c r="J272" i="3"/>
  <c r="G232" i="3"/>
  <c r="K232" i="3" s="1"/>
  <c r="I318" i="3"/>
  <c r="F646" i="3"/>
  <c r="L394" i="3"/>
  <c r="L557" i="3"/>
  <c r="J393" i="3"/>
  <c r="G91" i="3"/>
  <c r="H116" i="3"/>
  <c r="K116" i="3"/>
  <c r="J394" i="3"/>
  <c r="L449" i="3"/>
  <c r="G356" i="3"/>
  <c r="L356" i="3" s="1"/>
  <c r="K522" i="3"/>
  <c r="L425" i="3"/>
  <c r="F514" i="3"/>
  <c r="L357" i="3"/>
  <c r="K464" i="3"/>
  <c r="E212" i="3"/>
  <c r="I212" i="3" s="1"/>
  <c r="K515" i="3"/>
  <c r="J572" i="3"/>
  <c r="E336" i="3"/>
  <c r="I336" i="3" s="1"/>
  <c r="L213" i="3"/>
  <c r="H75" i="3"/>
  <c r="F193" i="3"/>
  <c r="J193" i="3" s="1"/>
  <c r="G528" i="3"/>
  <c r="J502" i="3"/>
  <c r="G139" i="3"/>
  <c r="K139" i="3" s="1"/>
  <c r="K91" i="3"/>
  <c r="I213" i="3"/>
  <c r="F301" i="3"/>
  <c r="K301" i="3" s="1"/>
  <c r="K75" i="3"/>
  <c r="L378" i="3"/>
  <c r="H492" i="3"/>
  <c r="L492" i="3" s="1"/>
  <c r="G377" i="3"/>
  <c r="K377" i="3" s="1"/>
  <c r="K221" i="3"/>
  <c r="K31" i="3"/>
  <c r="L413" i="3"/>
  <c r="L338" i="3"/>
  <c r="G419" i="3"/>
  <c r="K419" i="3" s="1"/>
  <c r="K21" i="3"/>
  <c r="L69" i="2"/>
  <c r="K528" i="3"/>
  <c r="L565" i="3"/>
  <c r="L540" i="3"/>
  <c r="L226" i="3"/>
  <c r="K12" i="3"/>
  <c r="G412" i="3"/>
  <c r="K412" i="3" s="1"/>
  <c r="K564" i="3"/>
  <c r="L419" i="3"/>
  <c r="J12" i="3"/>
  <c r="K540" i="3"/>
  <c r="J124" i="3"/>
  <c r="L67" i="3"/>
  <c r="L221" i="3"/>
  <c r="K167" i="3"/>
  <c r="J67" i="3"/>
  <c r="J378" i="3"/>
  <c r="K383" i="3"/>
  <c r="J419" i="3"/>
  <c r="K509" i="3"/>
  <c r="G434" i="3"/>
  <c r="K434" i="3" s="1"/>
  <c r="G393" i="3"/>
  <c r="L393" i="3" s="1"/>
  <c r="K194" i="3"/>
  <c r="L83" i="3"/>
  <c r="L21" i="3"/>
  <c r="K557" i="3"/>
  <c r="L502" i="3"/>
  <c r="K425" i="3"/>
  <c r="F271" i="3"/>
  <c r="J82" i="3"/>
  <c r="K40" i="3"/>
  <c r="J514" i="3"/>
  <c r="L212" i="3"/>
  <c r="L254" i="3"/>
  <c r="G253" i="3"/>
  <c r="L253" i="3" s="1"/>
  <c r="L435" i="3"/>
  <c r="F346" i="3"/>
  <c r="J347" i="3"/>
  <c r="F366" i="3"/>
  <c r="J367" i="3"/>
  <c r="F39" i="3"/>
  <c r="J40" i="3"/>
  <c r="E264" i="3"/>
  <c r="I264" i="3" s="1"/>
  <c r="I265" i="3"/>
  <c r="J202" i="3"/>
  <c r="I492" i="3"/>
  <c r="E491" i="3"/>
  <c r="I491" i="3" s="1"/>
  <c r="F463" i="3"/>
  <c r="J464" i="3"/>
  <c r="L596" i="3"/>
  <c r="H595" i="3"/>
  <c r="K69" i="2"/>
  <c r="L564" i="3"/>
  <c r="F539" i="3"/>
  <c r="J540" i="3"/>
  <c r="F482" i="3"/>
  <c r="F481" i="3" s="1"/>
  <c r="J483" i="3"/>
  <c r="L442" i="3"/>
  <c r="L367" i="3"/>
  <c r="E346" i="3"/>
  <c r="I347" i="3"/>
  <c r="I383" i="3"/>
  <c r="H317" i="3"/>
  <c r="E508" i="3"/>
  <c r="I508" i="3" s="1"/>
  <c r="I509" i="3"/>
  <c r="F527" i="3"/>
  <c r="J527" i="3" s="1"/>
  <c r="J528" i="3"/>
  <c r="E253" i="3"/>
  <c r="I253" i="3" s="1"/>
  <c r="I254" i="3"/>
  <c r="L420" i="3"/>
  <c r="L319" i="3"/>
  <c r="L472" i="3"/>
  <c r="L464" i="3"/>
  <c r="K124" i="3"/>
  <c r="H301" i="3"/>
  <c r="L302" i="3"/>
  <c r="K272" i="3"/>
  <c r="G271" i="3"/>
  <c r="L140" i="3"/>
  <c r="H515" i="3"/>
  <c r="L515" i="3" s="1"/>
  <c r="H74" i="3"/>
  <c r="L75" i="3"/>
  <c r="E21" i="3"/>
  <c r="J21" i="3" s="1"/>
  <c r="I22" i="3"/>
  <c r="E585" i="3"/>
  <c r="I585" i="3" s="1"/>
  <c r="I586" i="3"/>
  <c r="F211" i="3"/>
  <c r="L509" i="3"/>
  <c r="K442" i="3"/>
  <c r="K367" i="3"/>
  <c r="L336" i="3"/>
  <c r="K241" i="3"/>
  <c r="L202" i="3"/>
  <c r="E39" i="3"/>
  <c r="I39" i="3" s="1"/>
  <c r="I40" i="3"/>
  <c r="L12" i="3"/>
  <c r="G318" i="3"/>
  <c r="L318" i="3" s="1"/>
  <c r="E301" i="3"/>
  <c r="E288" i="3" s="1"/>
  <c r="I288" i="3" s="1"/>
  <c r="I302" i="3"/>
  <c r="K596" i="3"/>
  <c r="G595" i="3"/>
  <c r="K587" i="3"/>
  <c r="G586" i="3"/>
  <c r="F264" i="3"/>
  <c r="J265" i="3"/>
  <c r="H91" i="3"/>
  <c r="L92" i="3"/>
  <c r="J138" i="3"/>
  <c r="L529" i="3"/>
  <c r="L459" i="3"/>
  <c r="H458" i="3"/>
  <c r="E366" i="3"/>
  <c r="I366" i="3" s="1"/>
  <c r="I367" i="3"/>
  <c r="K459" i="3"/>
  <c r="G458" i="3"/>
  <c r="J586" i="3"/>
  <c r="F585" i="3"/>
  <c r="F571" i="3" s="1"/>
  <c r="J492" i="3"/>
  <c r="J302" i="3"/>
  <c r="E29" i="3"/>
  <c r="I30" i="3"/>
  <c r="K449" i="3"/>
  <c r="E463" i="3"/>
  <c r="I463" i="3" s="1"/>
  <c r="I464" i="3"/>
  <c r="K202" i="3"/>
  <c r="E377" i="3"/>
  <c r="I377" i="3" s="1"/>
  <c r="K472" i="3"/>
  <c r="J509" i="3"/>
  <c r="L264" i="3"/>
  <c r="L587" i="3"/>
  <c r="H586" i="3"/>
  <c r="E316" i="3"/>
  <c r="I316" i="3" s="1"/>
  <c r="I317" i="3"/>
  <c r="E418" i="3"/>
  <c r="I418" i="3" s="1"/>
  <c r="I419" i="3"/>
  <c r="F317" i="3"/>
  <c r="J318" i="3"/>
  <c r="J449" i="3"/>
  <c r="F448" i="3"/>
  <c r="J448" i="3" s="1"/>
  <c r="J69" i="2"/>
  <c r="L573" i="3"/>
  <c r="E539" i="3"/>
  <c r="I539" i="3" s="1"/>
  <c r="I540" i="3"/>
  <c r="E500" i="3"/>
  <c r="I500" i="3" s="1"/>
  <c r="I501" i="3"/>
  <c r="E482" i="3"/>
  <c r="I482" i="3" s="1"/>
  <c r="I483" i="3"/>
  <c r="F240" i="3"/>
  <c r="J241" i="3"/>
  <c r="L528" i="3"/>
  <c r="L194" i="3"/>
  <c r="L116" i="3"/>
  <c r="K67" i="3"/>
  <c r="G30" i="3"/>
  <c r="K30" i="3" s="1"/>
  <c r="F66" i="3"/>
  <c r="F432" i="3"/>
  <c r="E594" i="3"/>
  <c r="I595" i="3"/>
  <c r="J595" i="3"/>
  <c r="F594" i="3"/>
  <c r="E471" i="3"/>
  <c r="J471" i="3" s="1"/>
  <c r="I472" i="3"/>
  <c r="J356" i="3"/>
  <c r="L233" i="3"/>
  <c r="J522" i="3"/>
  <c r="J434" i="3"/>
  <c r="E271" i="3"/>
  <c r="I271" i="3" s="1"/>
  <c r="I272" i="3"/>
  <c r="J564" i="3"/>
  <c r="F563" i="3"/>
  <c r="J563" i="3" s="1"/>
  <c r="E66" i="3"/>
  <c r="I66" i="3" s="1"/>
  <c r="I67" i="3"/>
  <c r="F424" i="3"/>
  <c r="J424" i="3" s="1"/>
  <c r="J425" i="3"/>
  <c r="L241" i="3"/>
  <c r="E240" i="3"/>
  <c r="I241" i="3"/>
  <c r="L40" i="3"/>
  <c r="F470" i="3"/>
  <c r="J472" i="3"/>
  <c r="F219" i="3"/>
  <c r="J219" i="3" s="1"/>
  <c r="J220" i="3"/>
  <c r="F549" i="3"/>
  <c r="J549" i="3" s="1"/>
  <c r="J550" i="3"/>
  <c r="J442" i="3"/>
  <c r="F441" i="3"/>
  <c r="J441" i="3" s="1"/>
  <c r="J30" i="3"/>
  <c r="E226" i="3"/>
  <c r="I227" i="3"/>
  <c r="I459" i="3"/>
  <c r="E458" i="3"/>
  <c r="J227" i="3"/>
  <c r="K550" i="3"/>
  <c r="L522" i="3"/>
  <c r="K502" i="3"/>
  <c r="L484" i="3"/>
  <c r="G463" i="3"/>
  <c r="J383" i="3"/>
  <c r="E651" i="3"/>
  <c r="E646" i="3" s="1"/>
  <c r="L348" i="3"/>
  <c r="K348" i="3"/>
  <c r="J289" i="3"/>
  <c r="K289" i="3"/>
  <c r="L232" i="3"/>
  <c r="L99" i="3"/>
  <c r="I572" i="3"/>
  <c r="E433" i="3"/>
  <c r="E432" i="3" s="1"/>
  <c r="I432" i="3" s="1"/>
  <c r="I434" i="3"/>
  <c r="F660" i="3"/>
  <c r="F656" i="3" s="1"/>
  <c r="F166" i="3"/>
  <c r="J167" i="3"/>
  <c r="F20" i="3"/>
  <c r="F10" i="3" s="1"/>
  <c r="F336" i="3"/>
  <c r="J337" i="3"/>
  <c r="J231" i="3"/>
  <c r="J22" i="3"/>
  <c r="J557" i="3"/>
  <c r="F556" i="3"/>
  <c r="J556" i="3" s="1"/>
  <c r="L271" i="3"/>
  <c r="K337" i="3"/>
  <c r="F115" i="3"/>
  <c r="J115" i="3" s="1"/>
  <c r="J116" i="3"/>
  <c r="L383" i="3"/>
  <c r="D639" i="3"/>
  <c r="D669" i="3" s="1"/>
  <c r="F639" i="3"/>
  <c r="F669" i="3" s="1"/>
  <c r="E639" i="3"/>
  <c r="G471" i="3"/>
  <c r="K471" i="3" s="1"/>
  <c r="H220" i="3"/>
  <c r="G220" i="3"/>
  <c r="K220" i="3" s="1"/>
  <c r="D9" i="2"/>
  <c r="H239" i="3"/>
  <c r="F382" i="3"/>
  <c r="J382" i="3" s="1"/>
  <c r="D382" i="3"/>
  <c r="I382" i="3" s="1"/>
  <c r="D375" i="3"/>
  <c r="F376" i="3"/>
  <c r="H572" i="3"/>
  <c r="G572" i="3"/>
  <c r="K572" i="3" s="1"/>
  <c r="H563" i="3"/>
  <c r="G563" i="3"/>
  <c r="H556" i="3"/>
  <c r="G556" i="3"/>
  <c r="H549" i="3"/>
  <c r="G549" i="3"/>
  <c r="H539" i="3"/>
  <c r="G539" i="3"/>
  <c r="H527" i="3"/>
  <c r="G527" i="3"/>
  <c r="H521" i="3"/>
  <c r="G521" i="3"/>
  <c r="K521" i="3" s="1"/>
  <c r="G514" i="3"/>
  <c r="K514" i="3" s="1"/>
  <c r="H508" i="3"/>
  <c r="G508" i="3"/>
  <c r="K508" i="3" s="1"/>
  <c r="H501" i="3"/>
  <c r="G501" i="3"/>
  <c r="K501" i="3" s="1"/>
  <c r="F500" i="3"/>
  <c r="H491" i="3"/>
  <c r="G491" i="3"/>
  <c r="K491" i="3" s="1"/>
  <c r="H482" i="3"/>
  <c r="G483" i="3"/>
  <c r="K483" i="3" s="1"/>
  <c r="H470" i="3"/>
  <c r="H448" i="3"/>
  <c r="G448" i="3"/>
  <c r="H441" i="3"/>
  <c r="G441" i="3"/>
  <c r="H433" i="3"/>
  <c r="H424" i="3"/>
  <c r="G424" i="3"/>
  <c r="H418" i="3"/>
  <c r="G418" i="3"/>
  <c r="K418" i="3" s="1"/>
  <c r="H411" i="3"/>
  <c r="G411" i="3"/>
  <c r="E411" i="3"/>
  <c r="I412" i="3"/>
  <c r="H376" i="3"/>
  <c r="H366" i="3"/>
  <c r="G366" i="3"/>
  <c r="H347" i="3"/>
  <c r="G347" i="3"/>
  <c r="K347" i="3" s="1"/>
  <c r="G288" i="3"/>
  <c r="G240" i="3"/>
  <c r="H231" i="3"/>
  <c r="G231" i="3"/>
  <c r="K231" i="3" s="1"/>
  <c r="H225" i="3"/>
  <c r="G225" i="3"/>
  <c r="K225" i="3" s="1"/>
  <c r="H193" i="3"/>
  <c r="G193" i="3"/>
  <c r="K193" i="3" s="1"/>
  <c r="H138" i="3"/>
  <c r="H115" i="3"/>
  <c r="G115" i="3"/>
  <c r="H98" i="3"/>
  <c r="G98" i="3"/>
  <c r="E98" i="3"/>
  <c r="I98" i="3" s="1"/>
  <c r="I99" i="3"/>
  <c r="G90" i="3"/>
  <c r="E90" i="3"/>
  <c r="I91" i="3"/>
  <c r="H82" i="3"/>
  <c r="G82" i="3"/>
  <c r="K82" i="3" s="1"/>
  <c r="G74" i="3"/>
  <c r="K74" i="3" s="1"/>
  <c r="H66" i="3"/>
  <c r="G66" i="3"/>
  <c r="G39" i="3"/>
  <c r="K39" i="3" s="1"/>
  <c r="H29" i="3"/>
  <c r="F28" i="3"/>
  <c r="H20" i="3"/>
  <c r="G20" i="3"/>
  <c r="H11" i="3"/>
  <c r="G11" i="3"/>
  <c r="K11" i="3" s="1"/>
  <c r="F52" i="2"/>
  <c r="G23" i="1"/>
  <c r="K23" i="1" s="1"/>
  <c r="J90" i="3" l="1"/>
  <c r="K90" i="3"/>
  <c r="J212" i="3"/>
  <c r="E571" i="3"/>
  <c r="E570" i="3" s="1"/>
  <c r="I570" i="3" s="1"/>
  <c r="J336" i="3"/>
  <c r="J264" i="3"/>
  <c r="E538" i="3"/>
  <c r="G376" i="3"/>
  <c r="L376" i="3" s="1"/>
  <c r="J74" i="3"/>
  <c r="G138" i="3"/>
  <c r="K138" i="3" s="1"/>
  <c r="K563" i="3"/>
  <c r="F288" i="3"/>
  <c r="G433" i="3"/>
  <c r="K433" i="3" s="1"/>
  <c r="K356" i="3"/>
  <c r="K441" i="3"/>
  <c r="E410" i="3"/>
  <c r="L139" i="3"/>
  <c r="K549" i="3"/>
  <c r="K115" i="3"/>
  <c r="K424" i="3"/>
  <c r="J418" i="3"/>
  <c r="E481" i="3"/>
  <c r="K556" i="3"/>
  <c r="L424" i="3"/>
  <c r="J271" i="3"/>
  <c r="L377" i="3"/>
  <c r="K463" i="3"/>
  <c r="E239" i="3"/>
  <c r="I239" i="3" s="1"/>
  <c r="L98" i="3"/>
  <c r="L225" i="3"/>
  <c r="J508" i="3"/>
  <c r="E335" i="3"/>
  <c r="E334" i="3" s="1"/>
  <c r="I334" i="3" s="1"/>
  <c r="J500" i="3"/>
  <c r="L556" i="3"/>
  <c r="L30" i="3"/>
  <c r="J253" i="3"/>
  <c r="L572" i="3"/>
  <c r="J377" i="3"/>
  <c r="K448" i="3"/>
  <c r="E376" i="3"/>
  <c r="I376" i="3" s="1"/>
  <c r="K393" i="3"/>
  <c r="L412" i="3"/>
  <c r="I240" i="3"/>
  <c r="K527" i="3"/>
  <c r="F165" i="3"/>
  <c r="K271" i="3"/>
  <c r="J66" i="3"/>
  <c r="K288" i="3"/>
  <c r="K253" i="3"/>
  <c r="L11" i="3"/>
  <c r="L193" i="3"/>
  <c r="I346" i="3"/>
  <c r="J346" i="3"/>
  <c r="L82" i="3"/>
  <c r="J433" i="3"/>
  <c r="L471" i="3"/>
  <c r="K264" i="3"/>
  <c r="L115" i="3"/>
  <c r="L539" i="3"/>
  <c r="L366" i="3"/>
  <c r="L448" i="3"/>
  <c r="L521" i="3"/>
  <c r="L549" i="3"/>
  <c r="L220" i="3"/>
  <c r="L434" i="3"/>
  <c r="L418" i="3"/>
  <c r="L491" i="3"/>
  <c r="K66" i="3"/>
  <c r="I433" i="3"/>
  <c r="J366" i="3"/>
  <c r="K20" i="3"/>
  <c r="F538" i="3"/>
  <c r="J538" i="3" s="1"/>
  <c r="L463" i="3"/>
  <c r="J594" i="3"/>
  <c r="F593" i="3"/>
  <c r="H594" i="3"/>
  <c r="L595" i="3"/>
  <c r="L20" i="3"/>
  <c r="G239" i="3"/>
  <c r="L239" i="3" s="1"/>
  <c r="K240" i="3"/>
  <c r="K366" i="3"/>
  <c r="L563" i="3"/>
  <c r="J301" i="3"/>
  <c r="G317" i="3"/>
  <c r="K318" i="3"/>
  <c r="H316" i="3"/>
  <c r="H90" i="3"/>
  <c r="L90" i="3" s="1"/>
  <c r="L91" i="3"/>
  <c r="L411" i="3"/>
  <c r="J288" i="3"/>
  <c r="H514" i="3"/>
  <c r="L514" i="3" s="1"/>
  <c r="K539" i="3"/>
  <c r="J571" i="3"/>
  <c r="J240" i="3"/>
  <c r="J491" i="3"/>
  <c r="K336" i="3"/>
  <c r="H457" i="3"/>
  <c r="H440" i="3" s="1"/>
  <c r="L458" i="3"/>
  <c r="G585" i="3"/>
  <c r="K585" i="3" s="1"/>
  <c r="K586" i="3"/>
  <c r="E20" i="3"/>
  <c r="J20" i="3" s="1"/>
  <c r="I21" i="3"/>
  <c r="J166" i="3"/>
  <c r="K166" i="3"/>
  <c r="E470" i="3"/>
  <c r="I470" i="3" s="1"/>
  <c r="I471" i="3"/>
  <c r="F316" i="3"/>
  <c r="J316" i="3" s="1"/>
  <c r="J317" i="3"/>
  <c r="G29" i="3"/>
  <c r="K29" i="3" s="1"/>
  <c r="E499" i="3"/>
  <c r="E498" i="3" s="1"/>
  <c r="I301" i="3"/>
  <c r="L240" i="3"/>
  <c r="E593" i="3"/>
  <c r="I594" i="3"/>
  <c r="J585" i="3"/>
  <c r="L301" i="3"/>
  <c r="H288" i="3"/>
  <c r="L288" i="3" s="1"/>
  <c r="J482" i="3"/>
  <c r="J39" i="3"/>
  <c r="I29" i="3"/>
  <c r="E28" i="3"/>
  <c r="I28" i="3" s="1"/>
  <c r="L66" i="3"/>
  <c r="L347" i="3"/>
  <c r="L441" i="3"/>
  <c r="L508" i="3"/>
  <c r="I571" i="3"/>
  <c r="E225" i="3"/>
  <c r="I226" i="3"/>
  <c r="J226" i="3"/>
  <c r="H585" i="3"/>
  <c r="H571" i="3" s="1"/>
  <c r="L586" i="3"/>
  <c r="E669" i="3"/>
  <c r="J29" i="3"/>
  <c r="G594" i="3"/>
  <c r="K595" i="3"/>
  <c r="L74" i="3"/>
  <c r="J463" i="3"/>
  <c r="E457" i="3"/>
  <c r="I458" i="3"/>
  <c r="G457" i="3"/>
  <c r="K457" i="3" s="1"/>
  <c r="K458" i="3"/>
  <c r="J539" i="3"/>
  <c r="L138" i="3"/>
  <c r="L231" i="3"/>
  <c r="F335" i="3"/>
  <c r="J481" i="3"/>
  <c r="L501" i="3"/>
  <c r="L527" i="3"/>
  <c r="J376" i="3"/>
  <c r="F440" i="3"/>
  <c r="F439" i="3" s="1"/>
  <c r="F239" i="3"/>
  <c r="L39" i="3"/>
  <c r="J432" i="3"/>
  <c r="J211" i="3"/>
  <c r="K211" i="3"/>
  <c r="L483" i="3"/>
  <c r="J458" i="3"/>
  <c r="H410" i="3"/>
  <c r="G410" i="3"/>
  <c r="H38" i="3"/>
  <c r="G38" i="3"/>
  <c r="G470" i="3"/>
  <c r="K470" i="3" s="1"/>
  <c r="E38" i="3"/>
  <c r="I38" i="3" s="1"/>
  <c r="F375" i="3"/>
  <c r="G219" i="3"/>
  <c r="K219" i="3" s="1"/>
  <c r="H219" i="3"/>
  <c r="E10" i="1"/>
  <c r="E12" i="1" s="1"/>
  <c r="E14" i="1"/>
  <c r="E375" i="3"/>
  <c r="D374" i="3"/>
  <c r="G10" i="3"/>
  <c r="K10" i="3" s="1"/>
  <c r="H10" i="3"/>
  <c r="F9" i="3"/>
  <c r="H28" i="3"/>
  <c r="I90" i="3"/>
  <c r="G346" i="3"/>
  <c r="K346" i="3" s="1"/>
  <c r="H346" i="3"/>
  <c r="G382" i="3"/>
  <c r="K382" i="3" s="1"/>
  <c r="H382" i="3"/>
  <c r="I411" i="3"/>
  <c r="H432" i="3"/>
  <c r="E480" i="3"/>
  <c r="I480" i="3" s="1"/>
  <c r="I481" i="3"/>
  <c r="F480" i="3"/>
  <c r="G482" i="3"/>
  <c r="K482" i="3" s="1"/>
  <c r="H481" i="3"/>
  <c r="F499" i="3"/>
  <c r="G500" i="3"/>
  <c r="K500" i="3" s="1"/>
  <c r="H500" i="3"/>
  <c r="E537" i="3"/>
  <c r="I537" i="3" s="1"/>
  <c r="I538" i="3"/>
  <c r="G538" i="3"/>
  <c r="H538" i="3"/>
  <c r="F570" i="3"/>
  <c r="J570" i="3" s="1"/>
  <c r="K376" i="3" l="1"/>
  <c r="L433" i="3"/>
  <c r="G432" i="3"/>
  <c r="K432" i="3" s="1"/>
  <c r="L382" i="3"/>
  <c r="K538" i="3"/>
  <c r="I335" i="3"/>
  <c r="G571" i="3"/>
  <c r="K571" i="3" s="1"/>
  <c r="L29" i="3"/>
  <c r="G28" i="3"/>
  <c r="K28" i="3" s="1"/>
  <c r="J239" i="3"/>
  <c r="F537" i="3"/>
  <c r="J537" i="3" s="1"/>
  <c r="L585" i="3"/>
  <c r="L10" i="3"/>
  <c r="L500" i="3"/>
  <c r="F164" i="3"/>
  <c r="J593" i="3"/>
  <c r="J480" i="3"/>
  <c r="L346" i="3"/>
  <c r="L432" i="3"/>
  <c r="J470" i="3"/>
  <c r="L38" i="3"/>
  <c r="L470" i="3"/>
  <c r="J28" i="3"/>
  <c r="H593" i="3"/>
  <c r="H570" i="3" s="1"/>
  <c r="L594" i="3"/>
  <c r="G316" i="3"/>
  <c r="K316" i="3" s="1"/>
  <c r="K317" i="3"/>
  <c r="H165" i="3"/>
  <c r="H164" i="3" s="1"/>
  <c r="L219" i="3"/>
  <c r="I457" i="3"/>
  <c r="J457" i="3"/>
  <c r="E440" i="3"/>
  <c r="F334" i="3"/>
  <c r="J334" i="3" s="1"/>
  <c r="J335" i="3"/>
  <c r="L482" i="3"/>
  <c r="E10" i="3"/>
  <c r="I20" i="3"/>
  <c r="L410" i="3"/>
  <c r="L317" i="3"/>
  <c r="K239" i="3"/>
  <c r="J499" i="3"/>
  <c r="J375" i="3"/>
  <c r="L538" i="3"/>
  <c r="G593" i="3"/>
  <c r="K593" i="3" s="1"/>
  <c r="K594" i="3"/>
  <c r="I225" i="3"/>
  <c r="J225" i="3"/>
  <c r="E165" i="3"/>
  <c r="E37" i="3" s="1"/>
  <c r="L457" i="3"/>
  <c r="G440" i="3"/>
  <c r="K440" i="3" s="1"/>
  <c r="G165" i="3"/>
  <c r="K165" i="3" s="1"/>
  <c r="G481" i="3"/>
  <c r="L481" i="3" s="1"/>
  <c r="E13" i="1"/>
  <c r="E15" i="1" s="1"/>
  <c r="E16" i="1" s="1"/>
  <c r="I375" i="3"/>
  <c r="H537" i="3"/>
  <c r="G537" i="3"/>
  <c r="H499" i="3"/>
  <c r="G499" i="3"/>
  <c r="K499" i="3" s="1"/>
  <c r="F498" i="3"/>
  <c r="J498" i="3" s="1"/>
  <c r="H480" i="3"/>
  <c r="H439" i="3"/>
  <c r="I410" i="3"/>
  <c r="E374" i="3"/>
  <c r="I374" i="3" s="1"/>
  <c r="H375" i="3"/>
  <c r="G375" i="3"/>
  <c r="K375" i="3" s="1"/>
  <c r="H335" i="3"/>
  <c r="G335" i="3"/>
  <c r="K335" i="3" s="1"/>
  <c r="F8" i="3"/>
  <c r="H9" i="3"/>
  <c r="G9" i="3" l="1"/>
  <c r="K9" i="3" s="1"/>
  <c r="L28" i="3"/>
  <c r="K537" i="3"/>
  <c r="L571" i="3"/>
  <c r="L440" i="3"/>
  <c r="G570" i="3"/>
  <c r="K570" i="3" s="1"/>
  <c r="L316" i="3"/>
  <c r="L593" i="3"/>
  <c r="E439" i="3"/>
  <c r="I440" i="3"/>
  <c r="E164" i="3"/>
  <c r="I165" i="3"/>
  <c r="J165" i="3"/>
  <c r="L499" i="3"/>
  <c r="G480" i="3"/>
  <c r="K480" i="3" s="1"/>
  <c r="K481" i="3"/>
  <c r="L335" i="3"/>
  <c r="L375" i="3"/>
  <c r="J440" i="3"/>
  <c r="E9" i="3"/>
  <c r="I10" i="3"/>
  <c r="J10" i="3"/>
  <c r="L537" i="3"/>
  <c r="L165" i="3"/>
  <c r="G439" i="3"/>
  <c r="K439" i="3" s="1"/>
  <c r="G164" i="3"/>
  <c r="K164" i="3" s="1"/>
  <c r="H37" i="3"/>
  <c r="H334" i="3"/>
  <c r="G37" i="3"/>
  <c r="G334" i="3"/>
  <c r="K334" i="3" s="1"/>
  <c r="H8" i="3"/>
  <c r="G374" i="3"/>
  <c r="H374" i="3"/>
  <c r="E36" i="3"/>
  <c r="G498" i="3"/>
  <c r="K498" i="3" s="1"/>
  <c r="H498" i="3"/>
  <c r="G54" i="2"/>
  <c r="F10" i="2"/>
  <c r="G8" i="3" l="1"/>
  <c r="K8" i="3" s="1"/>
  <c r="L9" i="3"/>
  <c r="L374" i="3"/>
  <c r="L570" i="3"/>
  <c r="L498" i="3"/>
  <c r="I9" i="3"/>
  <c r="E8" i="3"/>
  <c r="E7" i="3" s="1"/>
  <c r="J9" i="3"/>
  <c r="I164" i="3"/>
  <c r="J164" i="3"/>
  <c r="L164" i="3"/>
  <c r="L439" i="3"/>
  <c r="I439" i="3"/>
  <c r="J439" i="3"/>
  <c r="H36" i="3"/>
  <c r="H7" i="3" s="1"/>
  <c r="L37" i="3"/>
  <c r="L480" i="3"/>
  <c r="L334" i="3"/>
  <c r="G36" i="3"/>
  <c r="H10" i="2"/>
  <c r="L8" i="3" l="1"/>
  <c r="L36" i="3"/>
  <c r="I8" i="3"/>
  <c r="J8" i="3"/>
  <c r="G7" i="3"/>
  <c r="L7" i="3" s="1"/>
  <c r="F45" i="2" l="1"/>
  <c r="F67" i="2" l="1"/>
  <c r="F57" i="2"/>
  <c r="F56" i="2"/>
  <c r="J56" i="2" s="1"/>
  <c r="F55" i="2"/>
  <c r="F51" i="2"/>
  <c r="F47" i="2"/>
  <c r="F46" i="2" s="1"/>
  <c r="F42" i="2"/>
  <c r="F37" i="2"/>
  <c r="F36" i="2"/>
  <c r="F35" i="2"/>
  <c r="F38" i="2" l="1"/>
  <c r="F53" i="2"/>
  <c r="F34" i="2"/>
  <c r="F63" i="2"/>
  <c r="F48" i="2"/>
  <c r="F61" i="2" l="1"/>
  <c r="E61" i="2"/>
  <c r="I61" i="2" s="1"/>
  <c r="F60" i="2" l="1"/>
  <c r="G14" i="1" s="1"/>
  <c r="K61" i="2"/>
  <c r="J61" i="2"/>
  <c r="E67" i="2"/>
  <c r="J67" i="2" s="1"/>
  <c r="E57" i="2"/>
  <c r="I57" i="2" s="1"/>
  <c r="E55" i="2"/>
  <c r="E51" i="2"/>
  <c r="E47" i="2"/>
  <c r="E46" i="2" s="1"/>
  <c r="E45" i="2"/>
  <c r="E44" i="2" s="1"/>
  <c r="E42" i="2"/>
  <c r="E37" i="2"/>
  <c r="E36" i="2"/>
  <c r="E29" i="2"/>
  <c r="E21" i="2"/>
  <c r="E18" i="2"/>
  <c r="I42" i="2" l="1"/>
  <c r="J42" i="2"/>
  <c r="E28" i="2"/>
  <c r="I28" i="2" s="1"/>
  <c r="I29" i="2"/>
  <c r="E9" i="2"/>
  <c r="F11" i="1"/>
  <c r="J11" i="1" s="1"/>
  <c r="E53" i="2"/>
  <c r="E34" i="2"/>
  <c r="E48" i="2"/>
  <c r="E38" i="2"/>
  <c r="E63" i="2"/>
  <c r="E60" i="2" s="1"/>
  <c r="M34" i="6"/>
  <c r="F33" i="6"/>
  <c r="F14" i="1" l="1"/>
  <c r="F10" i="1"/>
  <c r="F12" i="1" s="1"/>
  <c r="J12" i="1" s="1"/>
  <c r="E33" i="2"/>
  <c r="H29" i="2"/>
  <c r="K30" i="2"/>
  <c r="J30" i="2"/>
  <c r="G29" i="2"/>
  <c r="L29" i="2" l="1"/>
  <c r="J14" i="1"/>
  <c r="K14" i="1"/>
  <c r="F13" i="1"/>
  <c r="F15" i="1" l="1"/>
  <c r="J13" i="1"/>
  <c r="F27" i="6"/>
  <c r="M31" i="6"/>
  <c r="F16" i="1" l="1"/>
  <c r="J15" i="1"/>
  <c r="H35" i="2"/>
  <c r="G35" i="2"/>
  <c r="H36" i="2"/>
  <c r="G36" i="2"/>
  <c r="H37" i="2"/>
  <c r="G37" i="2"/>
  <c r="H42" i="2"/>
  <c r="G42" i="2"/>
  <c r="K42" i="2" s="1"/>
  <c r="H45" i="2"/>
  <c r="H44" i="2" s="1"/>
  <c r="G45" i="2"/>
  <c r="G44" i="2" s="1"/>
  <c r="H47" i="2"/>
  <c r="H46" i="2" s="1"/>
  <c r="G47" i="2"/>
  <c r="G46" i="2" s="1"/>
  <c r="H52" i="2"/>
  <c r="H51" i="2" s="1"/>
  <c r="G52" i="2"/>
  <c r="G51" i="2" s="1"/>
  <c r="H55" i="2"/>
  <c r="G55" i="2"/>
  <c r="H56" i="2"/>
  <c r="G56" i="2"/>
  <c r="K56" i="2" s="1"/>
  <c r="H57" i="2"/>
  <c r="G57" i="2"/>
  <c r="K57" i="2" s="1"/>
  <c r="I23" i="1"/>
  <c r="H23" i="1"/>
  <c r="L23" i="1" s="1"/>
  <c r="H28" i="2"/>
  <c r="G28" i="2"/>
  <c r="G10" i="2"/>
  <c r="H18" i="2"/>
  <c r="G18" i="2"/>
  <c r="H21" i="2"/>
  <c r="G21" i="2"/>
  <c r="H68" i="2"/>
  <c r="H67" i="2" s="1"/>
  <c r="G68" i="2"/>
  <c r="M23" i="1" l="1"/>
  <c r="L56" i="2"/>
  <c r="L57" i="2"/>
  <c r="G67" i="2"/>
  <c r="K67" i="2" s="1"/>
  <c r="K68" i="2"/>
  <c r="L28" i="2"/>
  <c r="L42" i="2"/>
  <c r="F25" i="1"/>
  <c r="J25" i="1" s="1"/>
  <c r="J16" i="1"/>
  <c r="H9" i="2"/>
  <c r="G9" i="2"/>
  <c r="H11" i="1"/>
  <c r="I11" i="1"/>
  <c r="H53" i="2"/>
  <c r="H48" i="2"/>
  <c r="G34" i="2"/>
  <c r="G53" i="2"/>
  <c r="G48" i="2"/>
  <c r="H34" i="2"/>
  <c r="G63" i="2"/>
  <c r="G60" i="2" s="1"/>
  <c r="H63" i="2"/>
  <c r="H60" i="2" s="1"/>
  <c r="H38" i="2"/>
  <c r="F41" i="6"/>
  <c r="M41" i="6" s="1"/>
  <c r="L25" i="6"/>
  <c r="K25" i="6"/>
  <c r="M42" i="6"/>
  <c r="M40" i="6"/>
  <c r="M39" i="6"/>
  <c r="M38" i="6"/>
  <c r="M37" i="6"/>
  <c r="M35" i="6"/>
  <c r="M30" i="6"/>
  <c r="M29" i="6"/>
  <c r="M28" i="6"/>
  <c r="M26" i="6"/>
  <c r="M24" i="6"/>
  <c r="M22" i="6"/>
  <c r="M20" i="6"/>
  <c r="M18" i="6"/>
  <c r="M17" i="6"/>
  <c r="M16" i="6"/>
  <c r="M15" i="6"/>
  <c r="M14" i="6"/>
  <c r="M12" i="6"/>
  <c r="M11" i="6"/>
  <c r="M10" i="6"/>
  <c r="C36" i="6"/>
  <c r="L36" i="6"/>
  <c r="K36" i="6"/>
  <c r="J36" i="6"/>
  <c r="I36" i="6"/>
  <c r="H36" i="6"/>
  <c r="G36" i="6"/>
  <c r="F36" i="6"/>
  <c r="E36" i="6"/>
  <c r="D36" i="6"/>
  <c r="L33" i="6"/>
  <c r="K33" i="6"/>
  <c r="J33" i="6"/>
  <c r="I33" i="6"/>
  <c r="H33" i="6"/>
  <c r="G33" i="6"/>
  <c r="E33" i="6"/>
  <c r="D33" i="6"/>
  <c r="D27" i="6"/>
  <c r="L27" i="6"/>
  <c r="K27" i="6"/>
  <c r="J27" i="6"/>
  <c r="I27" i="6"/>
  <c r="H27" i="6"/>
  <c r="G27" i="6"/>
  <c r="E27" i="6"/>
  <c r="D23" i="6"/>
  <c r="L23" i="6"/>
  <c r="K23" i="6"/>
  <c r="J23" i="6"/>
  <c r="I23" i="6"/>
  <c r="H23" i="6"/>
  <c r="G23" i="6"/>
  <c r="F23" i="6"/>
  <c r="E23" i="6"/>
  <c r="L21" i="6"/>
  <c r="K21" i="6"/>
  <c r="J21" i="6"/>
  <c r="I21" i="6"/>
  <c r="H21" i="6"/>
  <c r="G21" i="6"/>
  <c r="F21" i="6"/>
  <c r="E21" i="6"/>
  <c r="D21" i="6"/>
  <c r="D19" i="6"/>
  <c r="L19" i="6"/>
  <c r="K19" i="6"/>
  <c r="J19" i="6"/>
  <c r="I19" i="6"/>
  <c r="H19" i="6"/>
  <c r="G19" i="6"/>
  <c r="F19" i="6"/>
  <c r="E19" i="6"/>
  <c r="L13" i="6"/>
  <c r="K13" i="6"/>
  <c r="J13" i="6"/>
  <c r="I13" i="6"/>
  <c r="H13" i="6"/>
  <c r="G13" i="6"/>
  <c r="F13" i="6"/>
  <c r="E13" i="6"/>
  <c r="D13" i="6"/>
  <c r="L9" i="6"/>
  <c r="K9" i="6"/>
  <c r="J9" i="6"/>
  <c r="I9" i="6"/>
  <c r="H9" i="6"/>
  <c r="G9" i="6"/>
  <c r="F9" i="6"/>
  <c r="E9" i="6"/>
  <c r="D9" i="6"/>
  <c r="C33" i="6"/>
  <c r="C27" i="6"/>
  <c r="C25" i="6"/>
  <c r="C23" i="6"/>
  <c r="C21" i="6"/>
  <c r="C19" i="6"/>
  <c r="C13" i="6"/>
  <c r="C9" i="6"/>
  <c r="E32" i="6" l="1"/>
  <c r="M11" i="1"/>
  <c r="H10" i="1"/>
  <c r="H12" i="1" s="1"/>
  <c r="I14" i="1"/>
  <c r="H14" i="1"/>
  <c r="L14" i="1" s="1"/>
  <c r="I10" i="1"/>
  <c r="I12" i="1" s="1"/>
  <c r="G32" i="6"/>
  <c r="I32" i="6"/>
  <c r="K32" i="6"/>
  <c r="M19" i="6"/>
  <c r="D8" i="6"/>
  <c r="F8" i="6"/>
  <c r="M21" i="6"/>
  <c r="M33" i="6"/>
  <c r="H32" i="6"/>
  <c r="J32" i="6"/>
  <c r="L32" i="6"/>
  <c r="H8" i="6"/>
  <c r="M9" i="6"/>
  <c r="C32" i="6"/>
  <c r="M23" i="6"/>
  <c r="D32" i="6"/>
  <c r="D6" i="6" s="1"/>
  <c r="M13" i="6"/>
  <c r="M36" i="6"/>
  <c r="M25" i="6"/>
  <c r="M27" i="6"/>
  <c r="H33" i="2"/>
  <c r="F32" i="6"/>
  <c r="J8" i="6"/>
  <c r="L8" i="6"/>
  <c r="E8" i="6"/>
  <c r="G8" i="6"/>
  <c r="I8" i="6"/>
  <c r="K8" i="6"/>
  <c r="J6" i="6" l="1"/>
  <c r="G6" i="6"/>
  <c r="F6" i="6"/>
  <c r="E6" i="6"/>
  <c r="I6" i="6"/>
  <c r="H6" i="6"/>
  <c r="M14" i="1"/>
  <c r="K6" i="6"/>
  <c r="I13" i="1"/>
  <c r="I15" i="1" s="1"/>
  <c r="M32" i="6"/>
  <c r="L6" i="6"/>
  <c r="M8" i="6"/>
  <c r="C6" i="6"/>
  <c r="F28" i="2"/>
  <c r="G11" i="1" s="1"/>
  <c r="K11" i="1" l="1"/>
  <c r="L11" i="1"/>
  <c r="I16" i="1"/>
  <c r="M6" i="6"/>
  <c r="M5" i="6"/>
  <c r="F18" i="2"/>
  <c r="K19" i="2"/>
  <c r="I25" i="1" l="1"/>
  <c r="K18" i="2"/>
  <c r="M12" i="1"/>
  <c r="M10" i="1"/>
  <c r="J10" i="1"/>
  <c r="L68" i="2"/>
  <c r="L24" i="2"/>
  <c r="K24" i="2"/>
  <c r="J24" i="2"/>
  <c r="I24" i="2"/>
  <c r="I11" i="2"/>
  <c r="L23" i="2"/>
  <c r="K23" i="2"/>
  <c r="J23" i="2"/>
  <c r="I23" i="2"/>
  <c r="L22" i="2"/>
  <c r="K22" i="2"/>
  <c r="J22" i="2"/>
  <c r="L67" i="2"/>
  <c r="I67" i="2"/>
  <c r="L66" i="2"/>
  <c r="I66" i="2"/>
  <c r="I60" i="2"/>
  <c r="L65" i="2"/>
  <c r="I65" i="2"/>
  <c r="L64" i="2"/>
  <c r="I64" i="2"/>
  <c r="L63" i="2"/>
  <c r="I63" i="2"/>
  <c r="L60" i="2"/>
  <c r="L55" i="2"/>
  <c r="I55" i="2"/>
  <c r="L54" i="2"/>
  <c r="I54" i="2"/>
  <c r="L53" i="2"/>
  <c r="I53" i="2"/>
  <c r="L52" i="2"/>
  <c r="I52" i="2"/>
  <c r="L51" i="2"/>
  <c r="I51" i="2"/>
  <c r="L49" i="2"/>
  <c r="I49" i="2"/>
  <c r="L48" i="2"/>
  <c r="I48" i="2"/>
  <c r="L47" i="2"/>
  <c r="I47" i="2"/>
  <c r="L46" i="2"/>
  <c r="I46" i="2"/>
  <c r="L45" i="2"/>
  <c r="I45" i="2"/>
  <c r="L44" i="2"/>
  <c r="I44" i="2"/>
  <c r="L43" i="2"/>
  <c r="I43" i="2"/>
  <c r="I41" i="2"/>
  <c r="L40" i="2"/>
  <c r="I40" i="2"/>
  <c r="L39" i="2"/>
  <c r="I39" i="2"/>
  <c r="I38" i="2"/>
  <c r="L37" i="2"/>
  <c r="I37" i="2"/>
  <c r="L36" i="2"/>
  <c r="I36" i="2"/>
  <c r="L35" i="2"/>
  <c r="I35" i="2"/>
  <c r="L34" i="2"/>
  <c r="I34" i="2"/>
  <c r="I33" i="2"/>
  <c r="L21" i="2"/>
  <c r="I21" i="2"/>
  <c r="L20" i="2"/>
  <c r="K20" i="2"/>
  <c r="J20" i="2"/>
  <c r="I20" i="2"/>
  <c r="L19" i="2"/>
  <c r="J19" i="2"/>
  <c r="L18" i="2"/>
  <c r="J18" i="2"/>
  <c r="I18" i="2"/>
  <c r="J16" i="2"/>
  <c r="J15" i="2"/>
  <c r="I15" i="2"/>
  <c r="I13" i="2"/>
  <c r="J13" i="2"/>
  <c r="J12" i="2"/>
  <c r="I12" i="2"/>
  <c r="J14" i="2"/>
  <c r="J11" i="2"/>
  <c r="L10" i="2"/>
  <c r="I10" i="2"/>
  <c r="L9" i="2"/>
  <c r="I9" i="2"/>
  <c r="F21" i="2" l="1"/>
  <c r="F9" i="2" s="1"/>
  <c r="L14" i="2" l="1"/>
  <c r="K14" i="2"/>
  <c r="K21" i="2"/>
  <c r="J21" i="2"/>
  <c r="J10" i="2"/>
  <c r="K10" i="2"/>
  <c r="K58" i="2"/>
  <c r="K66" i="2" l="1"/>
  <c r="J66" i="2"/>
  <c r="J58" i="2"/>
  <c r="K52" i="2"/>
  <c r="J52" i="2"/>
  <c r="K54" i="2"/>
  <c r="J54" i="2"/>
  <c r="K43" i="2"/>
  <c r="J43" i="2"/>
  <c r="J40" i="2"/>
  <c r="K40" i="2"/>
  <c r="K64" i="2"/>
  <c r="J64" i="2"/>
  <c r="K55" i="2"/>
  <c r="J55" i="2"/>
  <c r="F44" i="2"/>
  <c r="F33" i="2" s="1"/>
  <c r="K45" i="2"/>
  <c r="J45" i="2"/>
  <c r="K65" i="2"/>
  <c r="J65" i="2"/>
  <c r="J39" i="2"/>
  <c r="K39" i="2"/>
  <c r="J49" i="2"/>
  <c r="K49" i="2"/>
  <c r="J41" i="2"/>
  <c r="K47" i="2"/>
  <c r="J47" i="2"/>
  <c r="J57" i="2"/>
  <c r="K35" i="2"/>
  <c r="J35" i="2"/>
  <c r="K36" i="2"/>
  <c r="J36" i="2"/>
  <c r="K37" i="2"/>
  <c r="J37" i="2"/>
  <c r="K63" i="2" l="1"/>
  <c r="J63" i="2"/>
  <c r="K44" i="2"/>
  <c r="J44" i="2"/>
  <c r="K51" i="2"/>
  <c r="J51" i="2"/>
  <c r="J48" i="2"/>
  <c r="K48" i="2"/>
  <c r="J38" i="2"/>
  <c r="J46" i="2"/>
  <c r="K46" i="2"/>
  <c r="K53" i="2"/>
  <c r="J53" i="2"/>
  <c r="K34" i="2"/>
  <c r="J34" i="2"/>
  <c r="K60" i="2" l="1"/>
  <c r="J60" i="2"/>
  <c r="J33" i="2"/>
  <c r="G13" i="1"/>
  <c r="K13" i="1" l="1"/>
  <c r="G15" i="1"/>
  <c r="K15" i="1" s="1"/>
  <c r="J29" i="2" l="1"/>
  <c r="K29" i="2" l="1"/>
  <c r="J28" i="2" l="1"/>
  <c r="K28" i="2"/>
  <c r="J9" i="2" l="1"/>
  <c r="K9" i="2"/>
  <c r="G10" i="1"/>
  <c r="K10" i="1" s="1"/>
  <c r="G12" i="1" l="1"/>
  <c r="L10" i="1"/>
  <c r="K12" i="1" l="1"/>
  <c r="L12" i="1"/>
  <c r="G16" i="1"/>
  <c r="G25" i="1" l="1"/>
  <c r="K25" i="1" s="1"/>
  <c r="K16" i="1"/>
  <c r="D531" i="3"/>
  <c r="D528" i="3" s="1"/>
  <c r="D527" i="3" l="1"/>
  <c r="D499" i="3" s="1"/>
  <c r="I528" i="3"/>
  <c r="I531" i="3"/>
  <c r="I527" i="3" l="1"/>
  <c r="I499" i="3"/>
  <c r="D498" i="3"/>
  <c r="I498" i="3" s="1"/>
  <c r="D593" i="3"/>
  <c r="I593" i="3" s="1"/>
  <c r="D37" i="3"/>
  <c r="I37" i="3" s="1"/>
  <c r="D36" i="3" l="1"/>
  <c r="D7" i="3" l="1"/>
  <c r="I7" i="3" s="1"/>
  <c r="I36" i="3"/>
  <c r="K41" i="2" l="1"/>
  <c r="G38" i="2" l="1"/>
  <c r="L41" i="2"/>
  <c r="K38" i="2" l="1"/>
  <c r="G33" i="2"/>
  <c r="L38" i="2"/>
  <c r="H13" i="1" l="1"/>
  <c r="L13" i="1" s="1"/>
  <c r="K33" i="2"/>
  <c r="L33" i="2"/>
  <c r="M13" i="1" l="1"/>
  <c r="H15" i="1"/>
  <c r="L15" i="1" l="1"/>
  <c r="M15" i="1"/>
  <c r="H16" i="1"/>
  <c r="F411" i="3"/>
  <c r="J411" i="3" l="1"/>
  <c r="K411" i="3"/>
  <c r="H25" i="1"/>
  <c r="L16" i="1"/>
  <c r="M16" i="1"/>
  <c r="F410" i="3"/>
  <c r="F374" i="3" l="1"/>
  <c r="J410" i="3"/>
  <c r="K410" i="3"/>
  <c r="L25" i="1"/>
  <c r="M25" i="1"/>
  <c r="F99" i="3"/>
  <c r="J99" i="3" l="1"/>
  <c r="K99" i="3"/>
  <c r="J374" i="3"/>
  <c r="K374" i="3"/>
  <c r="F98" i="3"/>
  <c r="J98" i="3" l="1"/>
  <c r="K98" i="3"/>
  <c r="F38" i="3"/>
  <c r="J38" i="3" l="1"/>
  <c r="K38" i="3"/>
  <c r="F37" i="3"/>
  <c r="J37" i="3" l="1"/>
  <c r="K37" i="3"/>
  <c r="F36" i="3"/>
  <c r="J36" i="3" l="1"/>
  <c r="K36" i="3"/>
  <c r="F7" i="3"/>
  <c r="J7" i="3" l="1"/>
  <c r="K7" i="3"/>
</calcChain>
</file>

<file path=xl/sharedStrings.xml><?xml version="1.0" encoding="utf-8"?>
<sst xmlns="http://schemas.openxmlformats.org/spreadsheetml/2006/main" count="831" uniqueCount="427">
  <si>
    <r>
      <rPr>
        <b/>
        <sz val="13.5"/>
        <rFont val="Times New Roman"/>
        <family val="1"/>
      </rPr>
      <t>I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OPĆI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DIO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</si>
  <si>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2/1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</si>
  <si>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3/2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</si>
  <si>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4/3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</si>
  <si>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5/4</t>
    </r>
  </si>
  <si>
    <r>
      <rPr>
        <b/>
        <sz val="8.5"/>
        <rFont val="Times New Roman"/>
        <family val="1"/>
      </rPr>
      <t>A.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RASHODA</t>
    </r>
  </si>
  <si>
    <r>
      <rPr>
        <sz val="8.5"/>
        <rFont val="Times New Roman"/>
        <family val="1"/>
      </rPr>
      <t>PRIHODI POSLOVANJA</t>
    </r>
  </si>
  <si>
    <r>
      <rPr>
        <sz val="8.5"/>
        <rFont val="Times New Roman"/>
        <family val="1"/>
      </rPr>
      <t>PRIHODI OD PRODAJE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</si>
  <si>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</si>
  <si>
    <r>
      <rPr>
        <sz val="8.5"/>
        <rFont val="Times New Roman"/>
        <family val="1"/>
      </rPr>
      <t>RASHODI POSLOVANJA</t>
    </r>
  </si>
  <si>
    <r>
      <rPr>
        <sz val="8.5"/>
        <rFont val="Times New Roman"/>
        <family val="1"/>
      </rPr>
      <t>RASHODI ZA NABAVU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</si>
  <si>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</si>
  <si>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b/>
        <sz val="8.5"/>
        <rFont val="Times New Roman"/>
        <family val="1"/>
      </rPr>
      <t>RAZLIKA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VIŠAK/MANJAK</t>
    </r>
  </si>
  <si>
    <r>
      <rPr>
        <b/>
        <sz val="8.5"/>
        <rFont val="Times New Roman"/>
        <family val="1"/>
      </rPr>
      <t>B.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FINANCIRANJA</t>
    </r>
  </si>
  <si>
    <r>
      <rPr>
        <sz val="8.5"/>
        <rFont val="Times New Roman"/>
        <family val="1"/>
      </rPr>
      <t>PRIMICI OD FINANCIJSKE IMOVINE I ZADUŽIVANJA</t>
    </r>
  </si>
  <si>
    <r>
      <rPr>
        <sz val="8.5"/>
        <rFont val="Times New Roman"/>
        <family val="1"/>
      </rPr>
      <t>IZDACI ZA FINANCIJSKU IMOVINU I OTPLATE ZAJMOV</t>
    </r>
  </si>
  <si>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</t>
    </r>
  </si>
  <si>
    <r>
      <rPr>
        <b/>
        <sz val="8.5"/>
        <rFont val="Times New Roman"/>
        <family val="1"/>
      </rPr>
      <t>C.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</si>
  <si>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8.5"/>
        <rFont val="Times New Roman"/>
        <family val="1"/>
      </rPr>
      <t>VLASTITI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IZVORI</t>
    </r>
  </si>
  <si>
    <r>
      <rPr>
        <b/>
        <sz val="8.5"/>
        <rFont val="Times New Roman"/>
        <family val="1"/>
      </rPr>
      <t>VIŠAK/MANJAK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+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FINANCIRANJE+RASPOLOŽIVA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</si>
  <si>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13.5"/>
        <rFont val="Times New Roman"/>
        <family val="1"/>
      </rPr>
      <t>OPĆINA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</si>
  <si>
    <r>
      <rPr>
        <b/>
        <sz val="12"/>
        <rFont val="Times New Roman"/>
        <family val="1"/>
      </rPr>
      <t>OPĆI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DIO</t>
    </r>
  </si>
  <si>
    <r>
      <rPr>
        <b/>
        <sz val="9"/>
        <rFont val="Times New Roman"/>
        <family val="1"/>
      </rPr>
      <t>A.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RAČUN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RASHODA</t>
    </r>
  </si>
  <si>
    <r>
      <rPr>
        <b/>
        <sz val="9"/>
        <rFont val="Times New Roman"/>
        <family val="1"/>
      </rPr>
      <t>6.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POSLOVANJA</t>
    </r>
  </si>
  <si>
    <r>
      <rPr>
        <b/>
        <sz val="5"/>
        <rFont val="Times New Roman"/>
        <family val="1"/>
      </rPr>
      <t>BROJ</t>
    </r>
    <r>
      <rPr>
        <sz val="5"/>
        <rFont val="Times New Roman"/>
        <family val="1"/>
      </rPr>
      <t xml:space="preserve"> </t>
    </r>
    <r>
      <rPr>
        <b/>
        <sz val="5"/>
        <rFont val="Times New Roman"/>
        <family val="1"/>
      </rPr>
      <t>KONTA</t>
    </r>
  </si>
  <si>
    <r>
      <rPr>
        <b/>
        <sz val="7.5"/>
        <rFont val="Times New Roman"/>
        <family val="1"/>
      </rPr>
      <t>VRSTA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PRIHODA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/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RASHODA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</si>
  <si>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</si>
  <si>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poreza</t>
    </r>
  </si>
  <si>
    <r>
      <rPr>
        <sz val="8.5"/>
        <rFont val="Times New Roman"/>
        <family val="1"/>
      </rPr>
      <t>Porez i prirez na dohodak</t>
    </r>
  </si>
  <si>
    <r>
      <rPr>
        <sz val="8.5"/>
        <rFont val="Times New Roman"/>
        <family val="1"/>
      </rPr>
      <t>Porezi na imovinu</t>
    </r>
  </si>
  <si>
    <r>
      <rPr>
        <sz val="8.5"/>
        <rFont val="Times New Roman"/>
        <family val="1"/>
      </rPr>
      <t>Porezi na robu i usluge</t>
    </r>
  </si>
  <si>
    <r>
      <rPr>
        <b/>
        <sz val="8.5"/>
        <rFont val="Times New Roman"/>
        <family val="1"/>
      </rPr>
      <t>Pomoći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inozemstva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(darovnice)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subjekata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unutar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opće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države</t>
    </r>
  </si>
  <si>
    <r>
      <rPr>
        <sz val="8.5"/>
        <rFont val="Times New Roman"/>
        <family val="1"/>
      </rPr>
      <t>Pomoći iz proračuna</t>
    </r>
  </si>
  <si>
    <r>
      <rPr>
        <sz val="8.5"/>
        <rFont val="Times New Roman"/>
        <family val="1"/>
      </rPr>
      <t>Pomoći od ostalih subj. unutar opće države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</si>
  <si>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</si>
  <si>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financijske imovine</t>
    </r>
  </si>
  <si>
    <r>
      <rPr>
        <sz val="8.5"/>
        <rFont val="Times New Roman"/>
        <family val="1"/>
      </rPr>
      <t>Prihodi od nefinancijske 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</si>
  <si>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administrativnih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pristojbi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posebnim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propisim</t>
    </r>
  </si>
  <si>
    <r>
      <rPr>
        <sz val="8.5"/>
        <rFont val="Times New Roman"/>
        <family val="1"/>
      </rPr>
      <t>Prihodi po posebnim propisima</t>
    </r>
  </si>
  <si>
    <r>
      <rPr>
        <sz val="8.5"/>
        <rFont val="Times New Roman"/>
        <family val="1"/>
      </rPr>
      <t>Komunalni doprinosi i naknade</t>
    </r>
  </si>
  <si>
    <r>
      <rPr>
        <b/>
        <sz val="8.5"/>
        <rFont val="Times New Roman"/>
        <family val="1"/>
      </rPr>
      <t>7.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</si>
  <si>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</si>
  <si>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</si>
  <si>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prodaje materijalne imov. - prirodnih bogatstava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</si>
  <si>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</si>
  <si>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zaposlene</t>
    </r>
  </si>
  <si>
    <r>
      <rPr>
        <sz val="7.5"/>
        <rFont val="Times New Roman"/>
        <family val="1"/>
      </rPr>
      <t>Plaće (Bruto)</t>
    </r>
  </si>
  <si>
    <r>
      <rPr>
        <sz val="8.5"/>
        <rFont val="Times New Roman"/>
        <family val="1"/>
      </rPr>
      <t>Ostali rashodi za zaposlene</t>
    </r>
  </si>
  <si>
    <r>
      <rPr>
        <b/>
        <sz val="8.5"/>
        <rFont val="Times New Roman"/>
        <family val="1"/>
      </rPr>
      <t>Materijalni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</si>
  <si>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Naknade troškova zaposlenima</t>
    </r>
  </si>
  <si>
    <r>
      <rPr>
        <sz val="8.5"/>
        <rFont val="Times New Roman"/>
        <family val="1"/>
      </rPr>
      <t>Rashodi za materijal i energiju</t>
    </r>
  </si>
  <si>
    <r>
      <rPr>
        <sz val="8.5"/>
        <rFont val="Times New Roman"/>
        <family val="1"/>
      </rPr>
      <t>Rashodi za usluge</t>
    </r>
  </si>
  <si>
    <r>
      <rPr>
        <sz val="7.5"/>
        <rFont val="Times New Roman"/>
        <family val="1"/>
      </rPr>
      <t>Naknade troškova osobama izvan radnog odnosa</t>
    </r>
  </si>
  <si>
    <r>
      <rPr>
        <sz val="8.5"/>
        <rFont val="Times New Roman"/>
        <family val="1"/>
      </rPr>
      <t>Ostali nespomenuti rashodi poslovanja</t>
    </r>
  </si>
  <si>
    <r>
      <rPr>
        <b/>
        <sz val="8.5"/>
        <rFont val="Times New Roman"/>
        <family val="1"/>
      </rPr>
      <t>Financijski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</si>
  <si>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Ostali financijski rashodi</t>
    </r>
  </si>
  <si>
    <r>
      <rPr>
        <b/>
        <sz val="8.5"/>
        <rFont val="Times New Roman"/>
        <family val="1"/>
      </rPr>
      <t>Subvencije</t>
    </r>
  </si>
  <si>
    <r>
      <rPr>
        <sz val="8.5"/>
        <rFont val="Times New Roman"/>
        <family val="1"/>
      </rPr>
      <t>Subvencije trg. društv., poljopr. i obrtnicima izvan javnog sektora</t>
    </r>
  </si>
  <si>
    <r>
      <rPr>
        <b/>
        <sz val="7.5"/>
        <rFont val="Times New Roman"/>
        <family val="1"/>
      </rPr>
      <t>Pomoći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dane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inoz.i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unutar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općeg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proračuna</t>
    </r>
  </si>
  <si>
    <r>
      <rPr>
        <sz val="7.5"/>
        <rFont val="Times New Roman"/>
        <family val="1"/>
      </rPr>
      <t>Pomoći unutar općeg proračuna</t>
    </r>
  </si>
  <si>
    <r>
      <rPr>
        <b/>
        <sz val="8.5"/>
        <rFont val="Times New Roman"/>
        <family val="1"/>
      </rPr>
      <t>Naknade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građanima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kućanstvima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temelju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osiguranja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druge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naknade</t>
    </r>
  </si>
  <si>
    <r>
      <rPr>
        <sz val="8.5"/>
        <rFont val="Times New Roman"/>
        <family val="1"/>
      </rPr>
      <t>Ostale naknade građanima i kućanstvima iz proračuna</t>
    </r>
  </si>
  <si>
    <r>
      <rPr>
        <b/>
        <sz val="8.5"/>
        <rFont val="Times New Roman"/>
        <family val="1"/>
      </rPr>
      <t>Ostali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</si>
  <si>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Tekuće donacije</t>
    </r>
  </si>
  <si>
    <r>
      <rPr>
        <sz val="8.5"/>
        <rFont val="Times New Roman"/>
        <family val="1"/>
      </rPr>
      <t>Kapitalne donacije</t>
    </r>
  </si>
  <si>
    <r>
      <rPr>
        <sz val="7.5"/>
        <rFont val="Times New Roman"/>
        <family val="1"/>
      </rPr>
      <t>Kazne, penali i naknade štete</t>
    </r>
  </si>
  <si>
    <r>
      <rPr>
        <sz val="8.5"/>
        <rFont val="Times New Roman"/>
        <family val="1"/>
      </rPr>
      <t>Izvanredni rashodi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</si>
  <si>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</si>
  <si>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dugotrajne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</si>
  <si>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Građevinski objekti</t>
    </r>
  </si>
  <si>
    <r>
      <rPr>
        <sz val="8.5"/>
        <rFont val="Times New Roman"/>
        <family val="1"/>
      </rPr>
      <t>Postrojenja i oprema</t>
    </r>
  </si>
  <si>
    <r>
      <rPr>
        <sz val="8.5"/>
        <rFont val="Times New Roman"/>
        <family val="1"/>
      </rPr>
      <t>Nematerijalna proizvedena imovina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</si>
  <si>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dodatna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ulaganja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nefinancijskoj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imovini</t>
    </r>
  </si>
  <si>
    <r>
      <rPr>
        <sz val="8.5"/>
        <rFont val="Times New Roman"/>
        <family val="1"/>
      </rPr>
      <t>Dodatna ulaganja na građevinskim objektima</t>
    </r>
  </si>
  <si>
    <r>
      <rPr>
        <b/>
        <sz val="11"/>
        <rFont val="Times New Roman"/>
        <family val="1"/>
      </rPr>
      <t>II</t>
    </r>
    <r>
      <rPr>
        <sz val="11"/>
        <rFont val="Times New Roman"/>
        <family val="1"/>
      </rPr>
      <t xml:space="preserve">  </t>
    </r>
    <r>
      <rPr>
        <b/>
        <sz val="11"/>
        <rFont val="Times New Roman"/>
        <family val="1"/>
      </rPr>
      <t>POSEBNI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DIO</t>
    </r>
  </si>
  <si>
    <r>
      <rPr>
        <b/>
        <sz val="11"/>
        <rFont val="Times New Roman"/>
        <family val="1"/>
      </rPr>
      <t>VRSTA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RASHODA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IZDATKA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</si>
  <si>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2/1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</si>
  <si>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3/2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</si>
  <si>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4/3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</si>
  <si>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5/4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</si>
  <si>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Predstavničko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tijelo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</si>
  <si>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</si>
  <si>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poslovanja</t>
    </r>
  </si>
  <si>
    <r>
      <rPr>
        <b/>
        <sz val="9.5"/>
        <rFont val="Times New Roman"/>
        <family val="1"/>
      </rPr>
      <t>Materijalni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</si>
  <si>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nespomenuti rashodi poslovanja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</si>
  <si>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Vijeće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nacionalnih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manjina</t>
    </r>
  </si>
  <si>
    <r>
      <rPr>
        <b/>
        <sz val="9.5"/>
        <rFont val="Times New Roman"/>
        <family val="1"/>
      </rPr>
      <t>Ostali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</si>
  <si>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Tekuće donacije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</si>
  <si>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funkcije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stranaka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</si>
  <si>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</si>
  <si>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zaposlene</t>
    </r>
  </si>
  <si>
    <r>
      <rPr>
        <sz val="9.5"/>
        <rFont val="Times New Roman"/>
        <family val="1"/>
      </rPr>
      <t>Plaće (Bruto)</t>
    </r>
  </si>
  <si>
    <r>
      <rPr>
        <sz val="9.5"/>
        <rFont val="Times New Roman"/>
        <family val="1"/>
      </rPr>
      <t>Ostali rashodi za zaposlene</t>
    </r>
  </si>
  <si>
    <r>
      <rPr>
        <sz val="9.5"/>
        <rFont val="Times New Roman"/>
        <family val="1"/>
      </rPr>
      <t>Doprinosi na plaće</t>
    </r>
  </si>
  <si>
    <r>
      <rPr>
        <sz val="9.5"/>
        <rFont val="Times New Roman"/>
        <family val="1"/>
      </rPr>
      <t>Naknade troškova zaposlenima</t>
    </r>
  </si>
  <si>
    <r>
      <rPr>
        <sz val="9.5"/>
        <rFont val="Times New Roman"/>
        <family val="1"/>
      </rPr>
      <t>Rashodi za materijal i energiju</t>
    </r>
  </si>
  <si>
    <r>
      <rPr>
        <sz val="9.5"/>
        <rFont val="Times New Roman"/>
        <family val="1"/>
      </rPr>
      <t>Rashodi za usluge</t>
    </r>
  </si>
  <si>
    <r>
      <rPr>
        <sz val="9.5"/>
        <rFont val="Times New Roman"/>
        <family val="1"/>
      </rPr>
      <t>Naknade troš.osobama izvan radnog odnosa</t>
    </r>
  </si>
  <si>
    <r>
      <rPr>
        <b/>
        <sz val="9.5"/>
        <rFont val="Times New Roman"/>
        <family val="1"/>
      </rPr>
      <t>Financijski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</si>
  <si>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financ.rashodi - bank.usl.i platni promet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</si>
  <si>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TEKUĆA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PRIČUVA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</si>
  <si>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Izvanredni rashodi - proračunska pričuva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</si>
  <si>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</si>
  <si>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LOKALNA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AKCIJSKA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GRUPA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(LAG)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</si>
  <si>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RADOVI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</si>
  <si>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UREDSKI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NAMJEŠTAJ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INFORMATIZACIJA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</si>
  <si>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</si>
  <si>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</si>
  <si>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Postrojenja i oprema</t>
    </r>
  </si>
  <si>
    <r>
      <rPr>
        <sz val="9.5"/>
        <rFont val="Times New Roman"/>
        <family val="1"/>
      </rPr>
      <t>Nematerijalna proizvedena imovina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</si>
  <si>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SANACIJA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RATOM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RAZRUŠENIH
</t>
    </r>
    <r>
      <rPr>
        <b/>
        <sz val="9.5"/>
        <rFont val="Times New Roman"/>
        <family val="1"/>
      </rPr>
      <t>DOMOVA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</si>
  <si>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dodat.na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nefin.imov</t>
    </r>
  </si>
  <si>
    <r>
      <rPr>
        <sz val="9.5"/>
        <rFont val="Times New Roman"/>
        <family val="1"/>
      </rPr>
      <t>Dodatna ulaganja na građevinskim objektima</t>
    </r>
  </si>
  <si>
    <r>
      <rPr>
        <sz val="9.5"/>
        <rFont val="Times New Roman"/>
        <family val="1"/>
      </rPr>
      <t>Građevinski objekti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</si>
  <si>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</si>
  <si>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POVRŠINA</t>
    </r>
  </si>
  <si>
    <r>
      <rPr>
        <sz val="9.5"/>
        <rFont val="Times New Roman"/>
        <family val="1"/>
      </rPr>
      <t>Nematerijalna proizvedena imovina-projekt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</si>
  <si>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KANALIZACIJE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</si>
  <si>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VODOVODA</t>
    </r>
  </si>
  <si>
    <r>
      <rPr>
        <b/>
        <sz val="9.5"/>
        <rFont val="Times New Roman"/>
        <family val="1"/>
      </rPr>
      <t>Pomoći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inoz.i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unutar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</si>
  <si>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Pomoći unutar općeg proračuna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</si>
  <si>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</si>
  <si>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Rashodi za nabavku proiz.dogot.imovin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</si>
  <si>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POLJSKIH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PUTEVA</t>
    </r>
  </si>
  <si>
    <r>
      <rPr>
        <sz val="9.5"/>
        <rFont val="Times New Roman"/>
        <family val="1"/>
      </rPr>
      <t>Rashodi za usluge - usluge tekućeg i inv.održ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</si>
  <si>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POTICAJNE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MJERE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UNAPREĐENJE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POLJOPR</t>
    </r>
  </si>
  <si>
    <r>
      <rPr>
        <sz val="9.5"/>
        <rFont val="Times New Roman"/>
        <family val="1"/>
      </rPr>
      <t>Subvencije poljoprivrednicim</t>
    </r>
  </si>
  <si>
    <r>
      <rPr>
        <sz val="9.5"/>
        <rFont val="Times New Roman"/>
        <family val="1"/>
      </rPr>
      <t>Kazne, penali i naknade štete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</si>
  <si>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ČIŠĆENJE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MREŽE</t>
    </r>
  </si>
  <si>
    <r>
      <rPr>
        <sz val="9.5"/>
        <rFont val="Times New Roman"/>
        <family val="1"/>
      </rPr>
      <t>Rashodi za usluge – usluge tekućeg i inv. održavanja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</si>
  <si>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</si>
  <si>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DJEČJEG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VRTIĆA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</si>
  <si>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</si>
  <si>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</si>
  <si>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</si>
  <si>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PROGRAMI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</si>
  <si>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A101102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PRIJEVOZA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UČENIKA
</t>
    </r>
    <r>
      <rPr>
        <b/>
        <sz val="9.5"/>
        <rFont val="Times New Roman"/>
        <family val="1"/>
      </rPr>
      <t>SREDNJIH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</si>
  <si>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Nak.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temelju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osig.i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dr.nak.</t>
    </r>
  </si>
  <si>
    <r>
      <rPr>
        <sz val="9.5"/>
        <rFont val="Times New Roman"/>
        <family val="1"/>
      </rPr>
      <t>Ostale naknade građanima i kućanstvima iz proračuna</t>
    </r>
  </si>
  <si>
    <r>
      <rPr>
        <sz val="9.5"/>
        <rFont val="Times New Roman"/>
        <family val="1"/>
      </rPr>
      <t>Ostale naknade građanima i kućan. 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</si>
  <si>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STIPENDIRANJE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STUDENATA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</si>
  <si>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KULTURI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</si>
  <si>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08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Rekreacija,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kultura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religija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</si>
  <si>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PROIZAŠLE
</t>
    </r>
    <r>
      <rPr>
        <b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DOMOVINSKOG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</si>
  <si>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ORGANIZACIJA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SKRB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DJECI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</si>
  <si>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ADAPTACIJA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CRKVE</t>
    </r>
  </si>
  <si>
    <r>
      <rPr>
        <sz val="9.5"/>
        <rFont val="Times New Roman"/>
        <family val="1"/>
      </rPr>
      <t>Kapitalne donacije</t>
    </r>
  </si>
  <si>
    <r>
      <rPr>
        <b/>
        <sz val="9.5"/>
        <rFont val="Times New Roman"/>
        <family val="1"/>
      </rPr>
      <t>Subvencije</t>
    </r>
  </si>
  <si>
    <r>
      <rPr>
        <sz val="9.5"/>
        <rFont val="Times New Roman"/>
        <family val="1"/>
      </rPr>
      <t>Subvencije trg.druš.polj.i obrtnicima izvan javnog sektora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</si>
  <si>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POTREBE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SPORTU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</si>
  <si>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OBJEKTE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</si>
  <si>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</si>
  <si>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sigurnost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</si>
  <si>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OPREMA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</si>
  <si>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</si>
  <si>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VATROGASNOG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</si>
  <si>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</si>
  <si>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sz val="9.5"/>
        <rFont val="Times New Roman"/>
        <family val="1"/>
      </rPr>
      <t>Građevinski objekt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</si>
  <si>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nefinancijske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</si>
  <si>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proizvedene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dugotrajne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</si>
  <si>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sz val="9.5"/>
        <rFont val="Times New Roman"/>
        <family val="1"/>
      </rPr>
      <t>Rashodi za mat. i energ.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</si>
  <si>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POMOĆ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KUĆANSTVIMA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SOCIJALNO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UGROŽENIM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GRAĐANIMA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</si>
  <si>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zaštita</t>
    </r>
  </si>
  <si>
    <r>
      <rPr>
        <sz val="9.5"/>
        <rFont val="Times New Roman"/>
        <family val="1"/>
      </rPr>
      <t>Ostale naknade građanima i kućan.iz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</si>
  <si>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POTPORE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NOVOROĐENO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DIJETE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</si>
  <si>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</si>
  <si>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KRIŽ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</si>
  <si>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Zdravstv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</si>
  <si>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K101701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AMBULANTE</t>
    </r>
  </si>
  <si>
    <r>
      <rPr>
        <sz val="9.5"/>
        <rFont val="Times New Roman"/>
        <family val="1"/>
      </rPr>
      <t>Pomoći proračunskim korisnicima drugih proračuna</t>
    </r>
  </si>
  <si>
    <t>Pomoći proračunskim korisnicima drugih proračuna</t>
  </si>
  <si>
    <t>Doprinosi na plaće</t>
  </si>
  <si>
    <t>Administrativne (upravne) pristojbe</t>
  </si>
  <si>
    <t>Tekuće donacije</t>
  </si>
  <si>
    <t>Ostali rashodi</t>
  </si>
  <si>
    <t>Rashodi poslovanja</t>
  </si>
  <si>
    <r>
      <rPr>
        <b/>
        <sz val="10"/>
        <rFont val="Arial"/>
        <family val="2"/>
      </rPr>
      <t>FUNKCIJSKA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KLASIFIKACIJA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05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  <charset val="238"/>
      </rPr>
      <t>Zaštita okoliša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</si>
  <si>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I ADAPTACIJA </t>
    </r>
    <r>
      <rPr>
        <b/>
        <sz val="9.5"/>
        <rFont val="Times New Roman"/>
        <family val="1"/>
      </rPr>
      <t>MRTVAČNICA</t>
    </r>
  </si>
  <si>
    <t>Materijalna imovina-prirodna bogatstva</t>
  </si>
  <si>
    <t>Rashodi za nabavu neproizvedene dugotrajne imovine</t>
  </si>
  <si>
    <t>Kapitalne pomoći</t>
  </si>
  <si>
    <t>Nematerijalna proizvedena imovina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</si>
  <si>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06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Usluge unapređenja stanovanja i zajednice</t>
    </r>
  </si>
  <si>
    <t>KAPITALNI PROJEKT – K101801 : DOKUMENTI PROSTORNOG UREĐENJA</t>
  </si>
  <si>
    <r>
      <t xml:space="preserve">                                                                                                                 </t>
    </r>
    <r>
      <rPr>
        <b/>
        <sz val="9"/>
        <rFont val="Times New Roman"/>
        <family val="1"/>
      </rPr>
      <t>Članak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2.</t>
    </r>
  </si>
  <si>
    <r>
      <t xml:space="preserve">                                                                                                                                             </t>
    </r>
    <r>
      <rPr>
        <b/>
        <sz val="8.5"/>
        <rFont val="Times New Roman"/>
        <family val="1"/>
      </rPr>
      <t>Članak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1.</t>
    </r>
  </si>
  <si>
    <t>Pomoći unutar općeg proračuna</t>
  </si>
  <si>
    <t>Rashodi za nabavu nefinanc.imovine</t>
  </si>
  <si>
    <t>Postrojenje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</si>
  <si>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A</t>
    </r>
    <r>
      <rPr>
        <b/>
        <sz val="9.5"/>
        <rFont val="Times New Roman"/>
        <family val="1"/>
      </rPr>
      <t>101305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INFORMIRANJE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GRAĐANA</t>
    </r>
  </si>
  <si>
    <t>1.</t>
  </si>
  <si>
    <t>2.</t>
  </si>
  <si>
    <t>3.</t>
  </si>
  <si>
    <t>4.</t>
  </si>
  <si>
    <t>5.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</si>
  <si>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POKLON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PAKETIĆI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DIJECU</t>
    </r>
  </si>
  <si>
    <t>AKTIVNOST – A101002 : BORAVAK DJECE U VRTIĆU</t>
  </si>
  <si>
    <t>OPĆINA DRAGALIĆ</t>
  </si>
  <si>
    <t>PLAN PRORAČUNA PO FUNKCIJSKOJ KLASIFIKACIJI</t>
  </si>
  <si>
    <t>UKUPNI RASHODI</t>
  </si>
  <si>
    <t xml:space="preserve">Račun </t>
  </si>
  <si>
    <t>Opće javne usluge                      01</t>
  </si>
  <si>
    <t>Obrana                        02</t>
  </si>
  <si>
    <t>Javni red i sigurnost                   03</t>
  </si>
  <si>
    <t>Ekonomski poslovi                             04</t>
  </si>
  <si>
    <t>Zaštita okoliša                            05</t>
  </si>
  <si>
    <t>Usluge unapređenja stanovanja i zajednice                      06</t>
  </si>
  <si>
    <t>Zdravstvo                      07</t>
  </si>
  <si>
    <t>Rekreacija, kultura i religija                      08</t>
  </si>
  <si>
    <t>Obrazovanje                  09</t>
  </si>
  <si>
    <t>Socijalna zaštita                 10</t>
  </si>
  <si>
    <t>UKUPNO</t>
  </si>
  <si>
    <t>Rashodi za zaposlene</t>
  </si>
  <si>
    <t>Plaće</t>
  </si>
  <si>
    <t>Ostali rashodi za zaposlene</t>
  </si>
  <si>
    <t>Materijalni rashodi</t>
  </si>
  <si>
    <t>Naknade troš.zaposlenima</t>
  </si>
  <si>
    <t>Rashodi za materijal i energiju</t>
  </si>
  <si>
    <t xml:space="preserve">Rashodi za usluge </t>
  </si>
  <si>
    <t>Naknade troš.osob.izvan rad.odn.</t>
  </si>
  <si>
    <t>Ostali nespomenuti rashodi rashodi poslovanja</t>
  </si>
  <si>
    <t>Financijski rashodi</t>
  </si>
  <si>
    <t>Ostali financijski rashodi</t>
  </si>
  <si>
    <t>Subvencije</t>
  </si>
  <si>
    <t>Subvencije trg.društ., obrt., mal. I sred.pod.izvan jav.sekt.</t>
  </si>
  <si>
    <t>Pomoći dane u inoz. I unutar općeg proračuna</t>
  </si>
  <si>
    <t>Naknade građanima i kućanstvima na temelju osiguranja i druge nak.</t>
  </si>
  <si>
    <t>Ostale naknade građanima i kućanstvima iz proračuna</t>
  </si>
  <si>
    <t xml:space="preserve">Ostali rashodi </t>
  </si>
  <si>
    <t xml:space="preserve">Tekuće donacije </t>
  </si>
  <si>
    <t xml:space="preserve">Kapitalne donacije </t>
  </si>
  <si>
    <t>Izvanredni rashodi</t>
  </si>
  <si>
    <t>Rashodi za nabavu nefinancijske imovine</t>
  </si>
  <si>
    <t>Rashodi za nabavu neproizvedene imovine</t>
  </si>
  <si>
    <t>Nematerijalna imovina</t>
  </si>
  <si>
    <t>Građevinski objekti</t>
  </si>
  <si>
    <t>Postrojenja i oprema</t>
  </si>
  <si>
    <t xml:space="preserve">Prijevozna sredstva </t>
  </si>
  <si>
    <t>Rashodi za dodatna ulaganja na nefinancijskoj imovini</t>
  </si>
  <si>
    <t>Dodatna ulaganja na građevinskim objektima</t>
  </si>
  <si>
    <t xml:space="preserve">              FUNKCIJASKA  KLASIFIKACIJA                                                                                                                                              EKONOMSKA KLAFIFIKACIJA</t>
  </si>
  <si>
    <t>6. PRIHODI POSLOVANJA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</si>
  <si>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</si>
  <si>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</si>
  <si>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</si>
  <si>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</si>
  <si>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</si>
  <si>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</si>
  <si>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 xml:space="preserve">Izvor 8.     NAMJENSKI PRIMICI (Povrat depozita, zaduživanje..) 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</si>
  <si>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</si>
  <si>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</si>
  <si>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</si>
  <si>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</si>
  <si>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3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VLASTITI PRIHODI -iznajmljivanje opreme služnost..</t>
    </r>
  </si>
  <si>
    <t>Prihodi od prodaje materijalne imov. - kuće i stanovi</t>
  </si>
  <si>
    <t>Materijalna imovina - prirodnqa bogatstva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</si>
  <si>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.4.</t>
    </r>
    <r>
      <rPr>
        <b/>
        <sz val="9.5"/>
        <rFont val="Times New Roman"/>
        <family val="1"/>
      </rPr>
      <t xml:space="preserve"> PRIHODI ZA POSEBNE NAMJENE - Komunalna naknada</t>
    </r>
  </si>
  <si>
    <t>Izvor 4.2. PRIHODI ZA POSEBNE NAMJENE - Komunalni doprinos</t>
  </si>
  <si>
    <t>Izvor 4.1. PRIHODI ZA POSEBNE NAMJENE - Šumski doprinos</t>
  </si>
  <si>
    <t>Glava 04 GOSPODARSTVO</t>
  </si>
  <si>
    <t>KAPITALNI PROJEKT – K101503 : DOKUMENTI SUSTAVA CIVILNE ZAŠTITE</t>
  </si>
  <si>
    <t>Izvor 5.3. TEKUĆE POMOĆI - županijski proračun</t>
  </si>
  <si>
    <t>Izvor 4.3. PRIHODI ZA POSEBNE NAMJENE - Prihodi od legalizacije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</si>
  <si>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PRIHODI ZA OPĆE NAMJENE - Šumski doprinos</t>
    </r>
  </si>
  <si>
    <t>Nematerijalna proizvedena imovina - projekti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</si>
  <si>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 IZGRADNJA JAVNE POVRŠINE (TRG)</t>
    </r>
  </si>
  <si>
    <t>Izvor 5.3. Županijski proračun</t>
  </si>
  <si>
    <t>Izvor 5.1. HZZ</t>
  </si>
  <si>
    <t>Izvor 4.1. Šumski doprinos</t>
  </si>
  <si>
    <t>Izvor 4.2. Komunalni doprinos</t>
  </si>
  <si>
    <t>Izvor 3.1. Iznajmljivanje opreme, služnost…</t>
  </si>
  <si>
    <t>Izvor 4.3. Prihod od legalizacije</t>
  </si>
  <si>
    <t>Izvor 4.4. Komunalna naknada</t>
  </si>
  <si>
    <t>Izvor 4.6. Prihod od prodaje kuća i stanova na PPDS</t>
  </si>
  <si>
    <t>Izvor 3.2. Zakup polj.zemlj. Prijenos iz prethodnih godina</t>
  </si>
  <si>
    <t>Izvor 4.5. Zakup poljoprivrednog zemljišta</t>
  </si>
  <si>
    <t>UKUPNO:</t>
  </si>
  <si>
    <t>Postorjenje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</si>
  <si>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SUFINANCIRANJE KOMUNALNOG REDARA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</si>
  <si>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ADMINISTR.,TEHNIČKO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STRUČNO OSOBLJE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</si>
  <si>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ZGRADA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RED.KORIŠTENJE</t>
    </r>
  </si>
  <si>
    <r>
      <rPr>
        <b/>
        <u/>
        <sz val="8"/>
        <rFont val="Times New Roman"/>
        <family val="1"/>
        <charset val="238"/>
      </rPr>
      <t>VRSTE IZVORA FINANCIRANJA</t>
    </r>
  </si>
  <si>
    <t xml:space="preserve">Izvor 3.3. Prihodi od prodaje nefinacnijske imovine 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</si>
  <si>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</t>
    </r>
    <r>
      <rPr>
        <b/>
        <sz val="9.5"/>
        <rFont val="Arial"/>
        <family val="2"/>
      </rPr>
      <t>.1.</t>
    </r>
    <r>
      <rPr>
        <b/>
        <sz val="9.5"/>
        <rFont val="Times New Roman"/>
        <family val="1"/>
      </rPr>
      <t xml:space="preserve"> TEKUĆE POMOĆI HZZ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</si>
  <si>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</si>
  <si>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t>Kazne , penali i naknade šteta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</si>
  <si>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</si>
  <si>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12.5"/>
        <rFont val="Times New Roman"/>
        <family val="1"/>
      </rPr>
      <t>OPĆINA</t>
    </r>
    <r>
      <rPr>
        <sz val="12.5"/>
        <rFont val="Times New Roman"/>
        <family val="1"/>
      </rPr>
      <t xml:space="preserve"> </t>
    </r>
    <r>
      <rPr>
        <b/>
        <sz val="12.5"/>
        <rFont val="Times New Roman"/>
        <family val="1"/>
      </rPr>
      <t>DRAGALIĆ; OIB:19465604393</t>
    </r>
  </si>
  <si>
    <t>Rashodi za dodatna ulag.na nefin.imov</t>
  </si>
  <si>
    <t>Dodatna ulaganja na postrojenju i opremi</t>
  </si>
  <si>
    <t>Izvor 4.1. PRIHODI ZA OPĆE NAMJENE - Šumski doprinos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</si>
  <si>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b/>
        <sz val="9.5"/>
        <rFont val="Times New Roman"/>
        <family val="1"/>
      </rPr>
      <t xml:space="preserve"> - Zdravstvo </t>
    </r>
  </si>
  <si>
    <t>Rashodi za usluge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</si>
  <si>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b/>
        <sz val="9.5"/>
        <rFont val="Times New Roman"/>
        <family val="1"/>
      </rPr>
      <t xml:space="preserve"> - Ekonomski poslovi 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</si>
  <si>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</si>
  <si>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GRADIŠKA-PROGRAM PREDŠKOLSKOG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OBRAZOVANJA-PREDŠKOLA</t>
    </r>
  </si>
  <si>
    <t>Pomoći dane u inoz.i unutar općeg proračuna</t>
  </si>
  <si>
    <t xml:space="preserve">Izvor 3.3. Prihod od prodaje nefinancijske imovine </t>
  </si>
  <si>
    <r>
      <t>Rashodi za usluge - usluge tekućeg i inv.održ</t>
    </r>
    <r>
      <rPr>
        <sz val="9.5"/>
        <rFont val="Times New Roman"/>
        <family val="1"/>
        <charset val="238"/>
      </rPr>
      <t xml:space="preserve"> - nadzor građenja</t>
    </r>
  </si>
  <si>
    <t>Izvor 9.     VLASTITA SREDSTVA</t>
  </si>
  <si>
    <t>Izvor 9.1. Prijenos sredstava iz prethodnih godina</t>
  </si>
  <si>
    <r>
      <t>Izvor</t>
    </r>
    <r>
      <rPr>
        <b/>
        <sz val="9.5"/>
        <rFont val="Times New Roman"/>
        <family val="1"/>
        <charset val="1"/>
      </rPr>
      <t xml:space="preserve"> 9.1. Prijenos sredstava iz prethodnih godina</t>
    </r>
  </si>
  <si>
    <r>
      <t xml:space="preserve"> </t>
    </r>
    <r>
      <rPr>
        <b/>
        <sz val="8"/>
        <rFont val="Times New Roman"/>
        <family val="1"/>
      </rPr>
      <t>Članak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5.</t>
    </r>
  </si>
  <si>
    <r>
      <rPr>
        <b/>
        <sz val="8"/>
        <rFont val="Times New Roman"/>
        <family val="1"/>
      </rPr>
      <t>REPUBLIKA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HRVATSKA</t>
    </r>
  </si>
  <si>
    <t>BRODSKO POSAVSKA ŽUPANIJA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</si>
  <si>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CIVILNA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ZAŠTITA</t>
    </r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</si>
  <si>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4.5.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 xml:space="preserve">Zakup </t>
    </r>
    <r>
      <rPr>
        <b/>
        <sz val="9.5"/>
        <rFont val="Arial"/>
        <family val="2"/>
      </rPr>
      <t>poljop.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</si>
  <si>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5.4. Državni proračun - Fiskalno izravnanje</t>
    </r>
  </si>
  <si>
    <t>Naknade troškova zaposlenima</t>
  </si>
  <si>
    <t>Izvor 5.6. Državni proračun -  SDUDM</t>
  </si>
  <si>
    <t>Izvor 5.4. Državni proračun - Fiskalno izravnanje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</si>
  <si>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</si>
  <si>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DODATNA 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DRUŠTVENI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 DRAGALIĆ</t>
    </r>
  </si>
  <si>
    <t>2025.g.</t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</si>
  <si>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</si>
  <si>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sz val="9"/>
        <rFont val="Times New Roman"/>
        <family val="1"/>
      </rPr>
      <t>KAPITALNI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PROJEKT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–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K101702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: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KAPITALNE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POMOĆI OB NG
ZDRAVSTVENIM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USTANOVAMA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KORISNICIMA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DRUGIH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PRORAČUNA</t>
    </r>
  </si>
  <si>
    <t>Izvor 4.7. Prihod od koncesije polj-.zemljišta</t>
  </si>
  <si>
    <t>Izvor 5.4. Ministarstvo financija - FISKALNO IZRAVNANJE</t>
  </si>
  <si>
    <t>KAPITALNI PROJEKT – K100503 : IZGRADNJA GARAŽE I OSTAVA</t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</si>
  <si>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  <r>
      <rPr>
        <sz val="10"/>
        <color rgb="FF000000"/>
        <rFont val="Times New Roman"/>
        <family val="1"/>
        <charset val="238"/>
      </rPr>
      <t>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</si>
  <si>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 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</si>
  <si>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  <r>
      <rPr>
        <sz val="10"/>
        <color rgb="FF000000"/>
        <rFont val="Times New Roman"/>
        <family val="1"/>
        <charset val="238"/>
      </rPr>
      <t>ine</t>
    </r>
  </si>
  <si>
    <t>Rashodi za usluge - usluge tekućeg i inv.održ - nadzor građenja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</si>
  <si>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</t>
    </r>
    <r>
      <rPr>
        <sz val="10"/>
        <color rgb="FF000000"/>
        <rFont val="Times New Roman"/>
        <family val="1"/>
        <charset val="238"/>
      </rPr>
      <t>I</t>
    </r>
  </si>
  <si>
    <t>AKTIVNOST – A100904 : PODMIRENJE DIJELA TROŠKOVA U VEZI S PROVEDBOM ZAKONA O POLJOPRIVREDNOM ZEMLJIŠTU</t>
  </si>
  <si>
    <r>
      <rPr>
        <b/>
        <sz val="7.5"/>
        <rFont val="Times New Roman"/>
        <family val="1"/>
      </rPr>
      <t>Projekcija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2026.</t>
    </r>
  </si>
  <si>
    <t>Kazne, upravne mjere i ostali prihodi</t>
  </si>
  <si>
    <t>Ostali prihodi - kazne</t>
  </si>
  <si>
    <t>2026.g.</t>
  </si>
  <si>
    <t>Izvor 5.2. Državni proračun - kapitalne pomoći</t>
  </si>
  <si>
    <t>Izvor 5.2.  DRŽAVNI PRORAČUN - kapitalne pomoći</t>
  </si>
  <si>
    <t>Izvor 5.6. Državni proračun -SDUDM</t>
  </si>
  <si>
    <t>Izvor 5.7. Pomoći iz gradskih proračuna</t>
  </si>
  <si>
    <t>Izvor 5.8. Pomoći iz općinskih proračuna</t>
  </si>
  <si>
    <t>TEKUĆI PROJEKT – T100701: NABAVKE KOMUNALNE OPREME I UREĐAJA</t>
  </si>
  <si>
    <t xml:space="preserve">Izvor  3.3. Prihod od prodaje nefinancijske imovine </t>
  </si>
  <si>
    <t>Izvor 4.8. Naknada od prenamjene poljopr.zemljišta</t>
  </si>
  <si>
    <t>Izvor  4.8. PRIHOD ZA POSEBNE NAMJENE – Naknada od prenamjene polj. z</t>
  </si>
  <si>
    <t>Izvor  5.4. Državni proračun - Fiskalno izravnanje</t>
  </si>
  <si>
    <t>Izvor  5.4. Drtžavni proračun - Fiskalno izravnanje</t>
  </si>
  <si>
    <t>Izvor 4.9. Vodni doprinos (8%)</t>
  </si>
  <si>
    <t>"Proračun Općine Dragalić za 2024.godinu sastoji se od:</t>
  </si>
  <si>
    <t>dinamici ostvarivanja prihoda odnosno prema rokovima doospijeća plaćanja obveza za koje su sredstva osigurana u Proračunu.</t>
  </si>
  <si>
    <t xml:space="preserve">  Raspodjela prihoda i stavljanje sredstava na raspolaganje vršit će se u pravilu ravnomjerno tijekom godine na sve korisnike sredstava i to prema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</si>
  <si>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9</t>
    </r>
    <r>
      <rPr>
        <b/>
        <sz val="9.5"/>
        <rFont val="Arial"/>
        <family val="2"/>
      </rPr>
      <t>.4.</t>
    </r>
    <r>
      <rPr>
        <b/>
        <sz val="9.5"/>
        <rFont val="Times New Roman"/>
        <family val="1"/>
      </rPr>
      <t xml:space="preserve"> PRIHODI PO POSEBNIM PROPISIMA - Vodni doprinos (8%)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</si>
  <si>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3</t>
    </r>
    <r>
      <rPr>
        <b/>
        <sz val="9.5"/>
        <rFont val="Arial"/>
        <family val="2"/>
      </rPr>
      <t>.2.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 - Prijenos sredstava iz predhodnih god.</t>
    </r>
  </si>
  <si>
    <t>Izvor 3.4. Administrativne pristojbe</t>
  </si>
  <si>
    <t>Izvor 3.5. Ostali prihodi - kazne</t>
  </si>
  <si>
    <t>Izvor 3.5.  Ostali prihodi - kazne</t>
  </si>
  <si>
    <t>Pomoći unutar općeg proračuna   32959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</si>
  <si>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4.7.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Koncesija </t>
    </r>
    <r>
      <rPr>
        <b/>
        <sz val="9.5"/>
        <rFont val="Arial"/>
        <family val="2"/>
      </rPr>
      <t>poljop.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</si>
  <si>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t xml:space="preserve">Izvršenje za  2023.       </t>
  </si>
  <si>
    <t xml:space="preserve">Plan za  2024.      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</si>
  <si>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1.1.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</t>
    </r>
    <r>
      <rPr>
        <b/>
        <sz val="9.5"/>
        <rFont val="Times New Roman"/>
        <family val="2"/>
        <charset val="204"/>
      </rPr>
      <t>I</t>
    </r>
  </si>
  <si>
    <t>Izvor  9.1. Prijenos sredstava iz prethodnih godina</t>
  </si>
  <si>
    <r>
      <rPr>
        <b/>
        <sz val="7.5"/>
        <rFont val="Times New Roman"/>
        <family val="1"/>
      </rPr>
      <t>Izvršenje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2023.</t>
    </r>
    <r>
      <rPr>
        <sz val="7.5"/>
        <rFont val="Times New Roman"/>
        <family val="1"/>
      </rPr>
      <t xml:space="preserve">     </t>
    </r>
  </si>
  <si>
    <r>
      <rPr>
        <b/>
        <sz val="7.5"/>
        <rFont val="Times New Roman"/>
        <family val="1"/>
      </rPr>
      <t>Plan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 </t>
    </r>
    <r>
      <rPr>
        <b/>
        <sz val="7.5"/>
        <rFont val="Times New Roman"/>
        <family val="1"/>
      </rPr>
      <t>2024.</t>
    </r>
  </si>
  <si>
    <t>IZVRŠENJE  2023.</t>
  </si>
  <si>
    <t>PLAN ZA 2024.</t>
  </si>
  <si>
    <r>
      <rPr>
        <b/>
        <sz val="7"/>
        <rFont val="Times New Roman"/>
        <family val="1"/>
      </rPr>
      <t>Projekcija</t>
    </r>
    <r>
      <rPr>
        <sz val="7"/>
        <rFont val="Times New Roman"/>
        <family val="1"/>
      </rPr>
      <t xml:space="preserve"> </t>
    </r>
    <r>
      <rPr>
        <b/>
        <sz val="7"/>
        <rFont val="Times New Roman"/>
        <family val="1"/>
      </rPr>
      <t>za</t>
    </r>
    <r>
      <rPr>
        <sz val="7"/>
        <rFont val="Times New Roman"/>
        <family val="1"/>
      </rPr>
      <t xml:space="preserve">  </t>
    </r>
    <r>
      <rPr>
        <b/>
        <sz val="7"/>
        <rFont val="Times New Roman"/>
        <family val="1"/>
      </rPr>
      <t>2026</t>
    </r>
    <r>
      <rPr>
        <sz val="7"/>
        <rFont val="Times New Roman"/>
        <family val="1"/>
      </rPr>
      <t>.</t>
    </r>
  </si>
  <si>
    <r>
      <rPr>
        <b/>
        <sz val="7"/>
        <rFont val="Times New Roman"/>
        <family val="1"/>
      </rPr>
      <t>Projekcija</t>
    </r>
    <r>
      <rPr>
        <sz val="7"/>
        <rFont val="Times New Roman"/>
        <family val="1"/>
      </rPr>
      <t xml:space="preserve"> </t>
    </r>
    <r>
      <rPr>
        <b/>
        <sz val="7"/>
        <rFont val="Times New Roman"/>
        <family val="1"/>
      </rPr>
      <t>za</t>
    </r>
    <r>
      <rPr>
        <sz val="7"/>
        <rFont val="Times New Roman"/>
        <family val="1"/>
      </rPr>
      <t xml:space="preserve">  </t>
    </r>
    <r>
      <rPr>
        <b/>
        <sz val="7"/>
        <rFont val="Times New Roman"/>
        <family val="1"/>
      </rPr>
      <t>2027.</t>
    </r>
  </si>
  <si>
    <t xml:space="preserve">Plan za 2025. </t>
  </si>
  <si>
    <r>
      <rPr>
        <b/>
        <sz val="10"/>
        <rFont val="Times New Roman"/>
        <family val="1"/>
      </rPr>
      <t>Plan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za</t>
    </r>
    <r>
      <rPr>
        <sz val="10"/>
        <rFont val="Times New Roman"/>
        <family val="1"/>
      </rPr>
      <t xml:space="preserve">  </t>
    </r>
    <r>
      <rPr>
        <b/>
        <sz val="10"/>
        <rFont val="Times New Roman"/>
        <family val="1"/>
      </rPr>
      <t>2025.</t>
    </r>
  </si>
  <si>
    <r>
      <rPr>
        <b/>
        <sz val="7.5"/>
        <rFont val="Times New Roman"/>
        <family val="1"/>
      </rPr>
      <t>Projekcija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2027.</t>
    </r>
  </si>
  <si>
    <r>
      <rPr>
        <b/>
        <sz val="7.5"/>
        <rFont val="Times New Roman"/>
        <family val="1"/>
      </rPr>
      <t>PLAN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ZA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2025.</t>
    </r>
  </si>
  <si>
    <t>PROJEKCIJA ZA 2026.</t>
  </si>
  <si>
    <t>PROJEKCIJA ZA 2027.</t>
  </si>
  <si>
    <t>Glava 00101  OPĆINSKO VIJEĆE</t>
  </si>
  <si>
    <r>
      <rPr>
        <b/>
        <sz val="11"/>
        <rFont val="Times New Roman"/>
        <family val="1"/>
      </rPr>
      <t>Razdjel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001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OPĆINSKO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VIJEĆE</t>
    </r>
  </si>
  <si>
    <r>
      <rPr>
        <b/>
        <sz val="12"/>
        <rFont val="Times New Roman"/>
        <family val="1"/>
        <charset val="238"/>
      </rPr>
      <t>UKUPNO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RASHODI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I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IZDACI</t>
    </r>
  </si>
  <si>
    <r>
      <rPr>
        <b/>
        <sz val="11"/>
        <rFont val="Times New Roman"/>
        <family val="1"/>
        <charset val="238"/>
      </rPr>
      <t>Razdjel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002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OPĆINSKA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UPRAVA</t>
    </r>
  </si>
  <si>
    <t>Glava 00201  JEDINSTVENI UPRAVNI ODJEL</t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</si>
  <si>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1001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Donošenje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mjera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djelokr.</t>
    </r>
    <r>
      <rPr>
        <sz val="9.5"/>
        <rFont val="Times New Roman"/>
        <family val="1"/>
      </rPr>
      <t>P</t>
    </r>
    <r>
      <rPr>
        <b/>
        <i/>
        <sz val="9.5"/>
        <rFont val="Times New Roman"/>
        <family val="1"/>
      </rPr>
      <t>redst.tijela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 mjesne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samoupr.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</si>
  <si>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1002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političkih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stranaka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</si>
  <si>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1003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Javna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uprava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administracija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</si>
  <si>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1004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</si>
  <si>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1005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  <charset val="238"/>
      </rPr>
      <t>Građenje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objekata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</si>
  <si>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1006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sustava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vodoopskrbe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odvodnje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</si>
  <si>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1007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Zaštita okoliša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</si>
  <si>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1009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poljoprivrede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</si>
  <si>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1010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predškolskog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odgoja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</si>
  <si>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1011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osnovnoškolskog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srednješkolskog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</si>
  <si>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1012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visokog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</si>
  <si>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1013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civilnog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društva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</si>
  <si>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1014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sporta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</si>
  <si>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1015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Organiziranje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provođenje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zaštite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spašavanja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</si>
  <si>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1016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socijalne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skrbi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novčanih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pomoći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</si>
  <si>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1017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Dodatne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usluge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zdravstvu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preventiva</t>
    </r>
  </si>
  <si>
    <r>
      <rPr>
        <b/>
        <i/>
        <sz val="9.5"/>
        <rFont val="Times New Roman"/>
        <family val="1"/>
        <charset val="238"/>
      </rPr>
      <t>PROGRAM</t>
    </r>
    <r>
      <rPr>
        <i/>
        <sz val="9.5"/>
        <rFont val="Times New Roman"/>
        <family val="1"/>
        <charset val="238"/>
      </rPr>
      <t xml:space="preserve">  </t>
    </r>
    <r>
      <rPr>
        <b/>
        <i/>
        <sz val="9.5"/>
        <rFont val="Times New Roman"/>
        <family val="1"/>
        <charset val="238"/>
      </rPr>
      <t>-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1018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:</t>
    </r>
    <r>
      <rPr>
        <i/>
        <sz val="9.5"/>
        <rFont val="Times New Roman"/>
        <family val="1"/>
        <charset val="238"/>
      </rPr>
      <t xml:space="preserve"> Prostorno uređenje</t>
    </r>
  </si>
  <si>
    <t>UNAPREĐENJE STANOVANJA I ZAJEDNICE</t>
  </si>
  <si>
    <t>JAVNE POTREBE I USLUGE U ZDRAVSTVU</t>
  </si>
  <si>
    <t>PROGRAMSKA DJELATNOST SOCIJALNE SKRBI</t>
  </si>
  <si>
    <t>VATROGASTVO I CIVILNA ZAŠTITA</t>
  </si>
  <si>
    <t>PROGRAMSKA DJELATNOST SPORTA</t>
  </si>
  <si>
    <t>PROGRAMSKA DJELATNOST KULTURE</t>
  </si>
  <si>
    <t>JAVNE USTANOVE PREDŠKOLSKOG ODGOJA I OBRAZOVANJA</t>
  </si>
  <si>
    <t>KOMUNALNA INFRASTRUKTURA</t>
  </si>
  <si>
    <t>Pomoći izravnanja za decentralizirane funkcije i fiskalnog izravnanja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</si>
  <si>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:KAPITALNA POMOĆ DRŽAVNOM ARHIVU SB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</si>
  <si>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 IZGRADNJA DRUŠTVENOG DOMA POLJANE</t>
    </r>
  </si>
  <si>
    <t>U članku 2. prihodi i rashodi te primici i izdaci po ekonomskoj klasifikaciji utvrđuje se u Računu prihoda i rashoda i Računu financiranja za 2025. godinu kako slijedi:</t>
  </si>
  <si>
    <r>
      <rPr>
        <b/>
        <sz val="13.5"/>
        <rFont val="Times New Roman"/>
        <family val="1"/>
      </rPr>
      <t>PRORAČUN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OPĆINE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  <r>
      <rPr>
        <sz val="13.5"/>
        <rFont val="Times New Roman"/>
        <family val="1"/>
      </rPr>
      <t xml:space="preserve">   </t>
    </r>
    <r>
      <rPr>
        <b/>
        <sz val="13.5"/>
        <rFont val="Times New Roman"/>
        <family val="1"/>
      </rPr>
      <t>ZA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2025.</t>
    </r>
    <r>
      <rPr>
        <sz val="13.5"/>
        <rFont val="Times New Roman"/>
        <family val="1"/>
      </rPr>
      <t xml:space="preserve"> i </t>
    </r>
    <r>
      <rPr>
        <b/>
        <sz val="13.5"/>
        <rFont val="Times New Roman"/>
        <family val="1"/>
      </rPr>
      <t>PROJEKCIJU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PRORAČUNA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ZA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2026.</t>
    </r>
    <r>
      <rPr>
        <sz val="13.5"/>
        <rFont val="Times New Roman"/>
        <family val="1"/>
      </rPr>
      <t xml:space="preserve"> i </t>
    </r>
    <r>
      <rPr>
        <b/>
        <sz val="13.5"/>
        <rFont val="Times New Roman"/>
        <family val="1"/>
      </rPr>
      <t>2027.</t>
    </r>
  </si>
  <si>
    <r>
      <rPr>
        <b/>
        <sz val="13.5"/>
        <rFont val="Times New Roman"/>
        <family val="1"/>
      </rPr>
      <t>PRORAČUN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OPĆINE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DRAGALIĆ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ZA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2025.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 xml:space="preserve"> i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PROJEKCIJA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PRORAČUNA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ZA</t>
    </r>
    <r>
      <rPr>
        <sz val="13.5"/>
        <rFont val="Times New Roman"/>
        <family val="1"/>
      </rPr>
      <t xml:space="preserve"> </t>
    </r>
    <r>
      <rPr>
        <b/>
        <sz val="13.5"/>
        <rFont val="Times New Roman"/>
        <family val="1"/>
      </rPr>
      <t>2026.</t>
    </r>
    <r>
      <rPr>
        <sz val="13.5"/>
        <rFont val="Times New Roman"/>
        <family val="1"/>
      </rPr>
      <t xml:space="preserve"> i </t>
    </r>
    <r>
      <rPr>
        <b/>
        <sz val="13.5"/>
        <rFont val="Times New Roman"/>
        <family val="1"/>
      </rPr>
      <t>2027.</t>
    </r>
  </si>
  <si>
    <t>2027.g.</t>
  </si>
  <si>
    <t>PRESJEDNICA OPĆINSKOG VIJEĆA</t>
  </si>
  <si>
    <t>Vesna Peterlik</t>
  </si>
  <si>
    <t>Izvor 4.4. PRIHODI ZA POSEBNE NAMJENE - komunalna naknada</t>
  </si>
  <si>
    <t xml:space="preserve"> 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</si>
  <si>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NERAZVRSTANIH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</si>
  <si>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  <charset val="238"/>
      </rPr>
      <t>ODRŽAVANJE ČISTOĆE 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</si>
  <si>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  <charset val="238"/>
      </rPr>
      <t>ODRŽAVANJE GRAĐEVINA, UREĐAJA I PREDMETA JAVNE NAMJENE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</si>
  <si>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 ODRŽAVANJE 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RASVJETE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</si>
  <si>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–A100406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GROBLJA</t>
    </r>
  </si>
  <si>
    <t>AKTIVNOST - A100407: ROVOĐENJE MJERA DEZINFEKCIJE, DEZINSKECIJE I DERATIZACIJE</t>
  </si>
  <si>
    <t>AKTIVNOST – A100409 : ODRŽAVANJE JAVNE ODVODNJE OBORINSKIH VODA</t>
  </si>
  <si>
    <t>AKTIVNOST – A100408 : SAKUPLJANJE NAPUŠTENIH I IZGUBLJENIH ŽIVOTINJA I NJIHOVO ZBRINJAVANJE</t>
  </si>
  <si>
    <t>Ovaj Proračun stupa na snagu danom objavljivanja u "Službenom glasniku", a primjenjivat će se za 2025. godinu.</t>
  </si>
  <si>
    <t>AKTIVNOST – A101103 : SUFINANCIRANJE NABAVKE RADNIH MATERIJALA ZA
UČENIKE O.Š.</t>
  </si>
  <si>
    <r>
      <t xml:space="preserve">broj 3/18 i 4/21) </t>
    </r>
    <r>
      <rPr>
        <b/>
        <sz val="9"/>
        <rFont val="Times New Roman"/>
        <family val="1"/>
        <charset val="238"/>
      </rPr>
      <t xml:space="preserve">OPĆINSKO VIJEĆE OPĆINE DRAGALIĆ </t>
    </r>
    <r>
      <rPr>
        <sz val="9"/>
        <rFont val="Times New Roman"/>
        <family val="1"/>
        <charset val="238"/>
      </rPr>
      <t>na  23. sjednici održanoj  19.12.2024. godine donijelo je</t>
    </r>
  </si>
  <si>
    <t xml:space="preserve">Na temelju članka 40. stavak 2. Zakona o proračunu ("Narodne novine", broj 144/21) i članka 34. stavak 1., podstavak 4. Statuta Općine Dragalić ("Službeni glasnik", </t>
  </si>
  <si>
    <r>
      <rPr>
        <b/>
        <sz val="11"/>
        <rFont val="Times New Roman"/>
        <family val="1"/>
      </rPr>
      <t>PRORAČUN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OPĆINE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DRAGALIĆ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ZA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2025.</t>
    </r>
    <r>
      <rPr>
        <sz val="11"/>
        <rFont val="Times New Roman"/>
        <family val="1"/>
      </rPr>
      <t xml:space="preserve"> i </t>
    </r>
    <r>
      <rPr>
        <b/>
        <sz val="11"/>
        <rFont val="Times New Roman"/>
        <family val="1"/>
      </rPr>
      <t>PROJEKCIJA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PRORAČUNA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ZA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2026.</t>
    </r>
    <r>
      <rPr>
        <sz val="11"/>
        <rFont val="Times New Roman"/>
        <family val="1"/>
      </rPr>
      <t xml:space="preserve"> i </t>
    </r>
    <r>
      <rPr>
        <b/>
        <sz val="11"/>
        <rFont val="Times New Roman"/>
        <family val="1"/>
      </rPr>
      <t>2027. GODINU</t>
    </r>
  </si>
  <si>
    <r>
      <t xml:space="preserve">Rashodi i izdaci u Proračunu, u iznosu </t>
    </r>
    <r>
      <rPr>
        <b/>
        <sz val="11"/>
        <rFont val="Times New Roman"/>
        <family val="1"/>
        <charset val="238"/>
      </rPr>
      <t>2.151.000,00 €</t>
    </r>
    <r>
      <rPr>
        <sz val="11"/>
        <rFont val="Times New Roman"/>
        <family val="1"/>
        <charset val="238"/>
      </rPr>
      <t xml:space="preserve">  raspoređuju se po organizacijskoj, ekonomskoj i programskoj klasifikaciji u Posebnom dijelu Proračuna kako slijedi:</t>
    </r>
  </si>
  <si>
    <t>URBROJ: 2178-27-03-24-2</t>
  </si>
  <si>
    <r>
      <rPr>
        <b/>
        <sz val="8"/>
        <rFont val="Arial"/>
        <family val="2"/>
      </rPr>
      <t>Dragalić,</t>
    </r>
    <r>
      <rPr>
        <b/>
        <sz val="8"/>
        <rFont val="Times New Roman"/>
        <family val="1"/>
      </rPr>
      <t xml:space="preserve"> 19</t>
    </r>
    <r>
      <rPr>
        <b/>
        <sz val="8"/>
        <rFont val="Arial"/>
        <family val="2"/>
      </rPr>
      <t>.12.2024.</t>
    </r>
  </si>
  <si>
    <r>
      <rPr>
        <b/>
        <sz val="8"/>
        <rFont val="Arial"/>
        <family val="2"/>
      </rPr>
      <t>KLASA:</t>
    </r>
    <r>
      <rPr>
        <b/>
        <sz val="8"/>
        <rFont val="Times New Roman"/>
        <family val="1"/>
      </rPr>
      <t xml:space="preserve"> </t>
    </r>
    <r>
      <rPr>
        <b/>
        <sz val="8"/>
        <rFont val="Times New Roman"/>
        <family val="2"/>
        <charset val="238"/>
      </rPr>
      <t>400-01/24-01/06</t>
    </r>
  </si>
  <si>
    <t>OPĆINSKO VIJEĆE</t>
  </si>
  <si>
    <t>01.01.2025. do 31.12.2025.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</si>
</sst>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108" x14ac:knownFonts="1">
    <font>
      <sz val="10"/>
      <color rgb="FF000000"/>
      <name val="Times New Roman"/>
      <charset val="204"/>
    </font>
    <font>
      <b/>
      <sz val="8.5"/>
      <color rgb="FF000000"/>
      <name val="Times New Roman"/>
      <family val="2"/>
    </font>
    <font>
      <sz val="8.5"/>
      <color rgb="FF000000"/>
      <name val="Times New Roman"/>
      <family val="2"/>
    </font>
    <font>
      <sz val="8.5"/>
      <name val="Times New Roman"/>
      <family val="1"/>
      <charset val="238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sz val="7.5"/>
      <name val="Times New Roman"/>
      <family val="1"/>
      <charset val="238"/>
    </font>
    <font>
      <b/>
      <sz val="8.5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rgb="FF000000"/>
      <name val="Times New Roman"/>
      <family val="2"/>
    </font>
    <font>
      <b/>
      <sz val="9.5"/>
      <color rgb="FF000000"/>
      <name val="Times New Roman"/>
      <family val="2"/>
    </font>
    <font>
      <sz val="9.5"/>
      <name val="Times New Roman"/>
      <family val="1"/>
      <charset val="238"/>
    </font>
    <font>
      <sz val="9.5"/>
      <color rgb="FF000000"/>
      <name val="Times New Roman"/>
      <family val="2"/>
    </font>
    <font>
      <b/>
      <sz val="9.5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13.5"/>
      <name val="Times New Roman"/>
      <family val="1"/>
    </font>
    <font>
      <sz val="13.5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12.5"/>
      <name val="Times New Roman"/>
      <family val="1"/>
    </font>
    <font>
      <sz val="12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4.5"/>
      <name val="Times New Roman"/>
      <family val="1"/>
    </font>
    <font>
      <sz val="4.5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i/>
      <sz val="9.5"/>
      <name val="Times New Roman"/>
      <family val="1"/>
    </font>
    <font>
      <b/>
      <sz val="9.5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7.5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2"/>
    </font>
    <font>
      <i/>
      <sz val="9.5"/>
      <name val="Times New Roman"/>
      <family val="1"/>
      <charset val="238"/>
    </font>
    <font>
      <b/>
      <i/>
      <sz val="9.5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name val="Arial"/>
      <family val="2"/>
      <charset val="238"/>
    </font>
    <font>
      <sz val="14"/>
      <color indexed="10"/>
      <name val="Arial"/>
      <family val="2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9.5"/>
      <name val="Times New Roman"/>
      <family val="2"/>
      <charset val="238"/>
    </font>
    <font>
      <sz val="9.5"/>
      <name val="Times New Roman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9.5"/>
      <name val="Times New Roman"/>
      <family val="2"/>
      <charset val="204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sz val="9.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2"/>
      <charset val="238"/>
    </font>
    <font>
      <sz val="10"/>
      <color rgb="FFC00000"/>
      <name val="Times New Roman"/>
      <family val="1"/>
      <charset val="238"/>
    </font>
    <font>
      <sz val="10"/>
      <color indexed="8"/>
      <name val="Times New Roman"/>
      <family val="1"/>
      <charset val="204"/>
    </font>
    <font>
      <b/>
      <sz val="9.5"/>
      <name val="Times New Roman"/>
      <family val="2"/>
      <charset val="204"/>
    </font>
    <font>
      <b/>
      <sz val="9.5"/>
      <name val="Arial"/>
      <family val="2"/>
      <charset val="1"/>
    </font>
    <font>
      <b/>
      <sz val="9.5"/>
      <name val="Times New Roman"/>
      <family val="1"/>
      <charset val="1"/>
    </font>
    <font>
      <b/>
      <sz val="11"/>
      <color rgb="FF000000"/>
      <name val="Times New Roman"/>
      <family val="2"/>
    </font>
    <font>
      <b/>
      <sz val="8"/>
      <color rgb="FF000000"/>
      <name val="Times New Roman"/>
      <family val="1"/>
      <charset val="238"/>
    </font>
    <font>
      <sz val="10"/>
      <color rgb="FF000000"/>
      <name val="Times New Roman"/>
      <family val="2"/>
    </font>
    <font>
      <b/>
      <sz val="7"/>
      <name val="Times New Roman"/>
      <family val="1"/>
      <charset val="238"/>
    </font>
    <font>
      <b/>
      <sz val="6.5"/>
      <name val="Times New Roman"/>
      <family val="1"/>
      <charset val="238"/>
    </font>
    <font>
      <sz val="10"/>
      <color theme="3" tint="0.39997558519241921"/>
      <name val="Times New Roman"/>
      <family val="1"/>
      <charset val="238"/>
    </font>
    <font>
      <sz val="10"/>
      <color rgb="FF000000"/>
      <name val="Times New Roman"/>
      <family val="2"/>
      <charset val="204"/>
    </font>
    <font>
      <b/>
      <sz val="9"/>
      <color rgb="FF000000"/>
      <name val="Times New Roman"/>
      <family val="2"/>
    </font>
    <font>
      <sz val="8.5"/>
      <name val="Times New Roman"/>
      <family val="2"/>
    </font>
    <font>
      <sz val="9.3000000000000007"/>
      <color rgb="FF000000"/>
      <name val="Times New Roman"/>
      <family val="2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000000"/>
      <name val="Times New Roman"/>
      <family val="2"/>
    </font>
  </fonts>
  <fills count="2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999FF"/>
      </patternFill>
    </fill>
    <fill>
      <patternFill patternType="solid">
        <fgColor rgb="FF00FFFF"/>
      </patternFill>
    </fill>
    <fill>
      <patternFill patternType="solid">
        <fgColor rgb="FF00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55"/>
      </patternFill>
    </fill>
    <fill>
      <patternFill patternType="solid">
        <fgColor indexed="11"/>
        <bgColor indexed="4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00"/>
        <bgColor indexed="49"/>
      </patternFill>
    </fill>
    <fill>
      <patternFill patternType="solid">
        <fgColor rgb="FF00FF00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FFFF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Down="1">
      <left/>
      <right/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3" fontId="76" fillId="0" borderId="0" applyFont="0" applyFill="0" applyBorder="0" applyAlignment="0" applyProtection="0"/>
    <xf numFmtId="0" fontId="91" fillId="0" borderId="0"/>
  </cellStyleXfs>
  <cellXfs count="719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top" shrinkToFit="1"/>
    </xf>
    <xf numFmtId="1" fontId="2" fillId="0" borderId="1" xfId="0" applyNumberFormat="1" applyFont="1" applyBorder="1" applyAlignment="1">
      <alignment horizontal="left" vertical="top" shrinkToFit="1"/>
    </xf>
    <xf numFmtId="4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0" fontId="0" fillId="2" borderId="1" xfId="0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right" vertical="top" shrinkToFit="1"/>
    </xf>
    <xf numFmtId="4" fontId="1" fillId="0" borderId="1" xfId="0" applyNumberFormat="1" applyFont="1" applyBorder="1" applyAlignment="1">
      <alignment horizontal="right" vertical="top" shrinkToFit="1"/>
    </xf>
    <xf numFmtId="1" fontId="1" fillId="2" borderId="1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 vertical="top" indent="12"/>
    </xf>
    <xf numFmtId="164" fontId="4" fillId="0" borderId="1" xfId="0" applyNumberFormat="1" applyFont="1" applyBorder="1" applyAlignment="1">
      <alignment horizontal="center" vertical="top" shrinkToFit="1"/>
    </xf>
    <xf numFmtId="1" fontId="1" fillId="3" borderId="1" xfId="0" applyNumberFormat="1" applyFont="1" applyFill="1" applyBorder="1" applyAlignment="1">
      <alignment horizontal="left" vertical="top" shrinkToFit="1"/>
    </xf>
    <xf numFmtId="4" fontId="1" fillId="3" borderId="1" xfId="0" applyNumberFormat="1" applyFont="1" applyFill="1" applyBorder="1" applyAlignment="1">
      <alignment horizontal="right" vertical="top" shrinkToFit="1"/>
    </xf>
    <xf numFmtId="1" fontId="1" fillId="3" borderId="1" xfId="0" applyNumberFormat="1" applyFont="1" applyFill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left" vertical="top" shrinkToFit="1"/>
    </xf>
    <xf numFmtId="1" fontId="5" fillId="0" borderId="1" xfId="0" applyNumberFormat="1" applyFont="1" applyBorder="1" applyAlignment="1">
      <alignment horizontal="left" vertical="top" shrinkToFit="1"/>
    </xf>
    <xf numFmtId="1" fontId="4" fillId="0" borderId="1" xfId="0" applyNumberFormat="1" applyFont="1" applyBorder="1" applyAlignment="1">
      <alignment horizontal="left" vertical="top" shrinkToFit="1"/>
    </xf>
    <xf numFmtId="164" fontId="9" fillId="2" borderId="1" xfId="0" applyNumberFormat="1" applyFont="1" applyFill="1" applyBorder="1" applyAlignment="1">
      <alignment horizontal="center" vertical="top" shrinkToFit="1"/>
    </xf>
    <xf numFmtId="4" fontId="10" fillId="4" borderId="1" xfId="0" applyNumberFormat="1" applyFont="1" applyFill="1" applyBorder="1" applyAlignment="1">
      <alignment horizontal="right" vertical="top" shrinkToFit="1"/>
    </xf>
    <xf numFmtId="1" fontId="10" fillId="4" borderId="1" xfId="0" applyNumberFormat="1" applyFont="1" applyFill="1" applyBorder="1" applyAlignment="1">
      <alignment horizontal="right" vertical="top" shrinkToFit="1"/>
    </xf>
    <xf numFmtId="4" fontId="10" fillId="5" borderId="1" xfId="0" applyNumberFormat="1" applyFont="1" applyFill="1" applyBorder="1" applyAlignment="1">
      <alignment horizontal="right" vertical="top" shrinkToFit="1"/>
    </xf>
    <xf numFmtId="1" fontId="10" fillId="5" borderId="1" xfId="0" applyNumberFormat="1" applyFont="1" applyFill="1" applyBorder="1" applyAlignment="1">
      <alignment horizontal="right" vertical="top" shrinkToFit="1"/>
    </xf>
    <xf numFmtId="4" fontId="10" fillId="6" borderId="1" xfId="0" applyNumberFormat="1" applyFont="1" applyFill="1" applyBorder="1" applyAlignment="1">
      <alignment horizontal="right" vertical="top" shrinkToFit="1"/>
    </xf>
    <xf numFmtId="1" fontId="10" fillId="6" borderId="1" xfId="0" applyNumberFormat="1" applyFont="1" applyFill="1" applyBorder="1" applyAlignment="1">
      <alignment horizontal="right" vertical="top" shrinkToFit="1"/>
    </xf>
    <xf numFmtId="4" fontId="10" fillId="5" borderId="7" xfId="0" applyNumberFormat="1" applyFont="1" applyFill="1" applyBorder="1" applyAlignment="1">
      <alignment horizontal="right" vertical="top" shrinkToFit="1"/>
    </xf>
    <xf numFmtId="4" fontId="10" fillId="4" borderId="7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 vertical="top"/>
    </xf>
    <xf numFmtId="1" fontId="12" fillId="7" borderId="1" xfId="0" applyNumberFormat="1" applyFont="1" applyFill="1" applyBorder="1" applyAlignment="1">
      <alignment horizontal="right" vertical="top" shrinkToFit="1"/>
    </xf>
    <xf numFmtId="0" fontId="0" fillId="7" borderId="0" xfId="0" applyFill="1" applyAlignment="1">
      <alignment horizontal="left" vertical="top"/>
    </xf>
    <xf numFmtId="1" fontId="1" fillId="7" borderId="1" xfId="0" applyNumberFormat="1" applyFont="1" applyFill="1" applyBorder="1" applyAlignment="1">
      <alignment horizontal="left" vertical="top" shrinkToFit="1"/>
    </xf>
    <xf numFmtId="1" fontId="1" fillId="7" borderId="1" xfId="0" applyNumberFormat="1" applyFont="1" applyFill="1" applyBorder="1" applyAlignment="1">
      <alignment horizontal="right" vertical="top" shrinkToFit="1"/>
    </xf>
    <xf numFmtId="1" fontId="42" fillId="7" borderId="1" xfId="0" applyNumberFormat="1" applyFont="1" applyFill="1" applyBorder="1" applyAlignment="1">
      <alignment horizontal="left" vertical="top" shrinkToFit="1"/>
    </xf>
    <xf numFmtId="4" fontId="42" fillId="7" borderId="1" xfId="0" applyNumberFormat="1" applyFont="1" applyFill="1" applyBorder="1" applyAlignment="1">
      <alignment horizontal="right" vertical="top" shrinkToFit="1"/>
    </xf>
    <xf numFmtId="4" fontId="10" fillId="6" borderId="2" xfId="0" applyNumberFormat="1" applyFont="1" applyFill="1" applyBorder="1" applyAlignment="1">
      <alignment horizontal="right" vertical="top" shrinkToFit="1"/>
    </xf>
    <xf numFmtId="164" fontId="9" fillId="2" borderId="2" xfId="0" applyNumberFormat="1" applyFont="1" applyFill="1" applyBorder="1" applyAlignment="1">
      <alignment horizontal="center" vertical="top" shrinkToFit="1"/>
    </xf>
    <xf numFmtId="2" fontId="10" fillId="6" borderId="2" xfId="0" applyNumberFormat="1" applyFont="1" applyFill="1" applyBorder="1" applyAlignment="1">
      <alignment horizontal="right" vertical="top" shrinkToFit="1"/>
    </xf>
    <xf numFmtId="0" fontId="53" fillId="0" borderId="0" xfId="0" applyFont="1" applyAlignment="1">
      <alignment horizontal="left" vertical="top"/>
    </xf>
    <xf numFmtId="0" fontId="53" fillId="7" borderId="0" xfId="0" applyFont="1" applyFill="1" applyAlignment="1">
      <alignment horizontal="left" vertical="top"/>
    </xf>
    <xf numFmtId="4" fontId="57" fillId="0" borderId="10" xfId="0" applyNumberFormat="1" applyFont="1" applyBorder="1" applyAlignment="1">
      <alignment vertical="center"/>
    </xf>
    <xf numFmtId="0" fontId="0" fillId="7" borderId="1" xfId="0" applyFill="1" applyBorder="1" applyAlignment="1">
      <alignment horizontal="left" vertical="center" wrapText="1"/>
    </xf>
    <xf numFmtId="4" fontId="1" fillId="7" borderId="1" xfId="0" applyNumberFormat="1" applyFont="1" applyFill="1" applyBorder="1" applyAlignment="1">
      <alignment horizontal="right" vertical="center" shrinkToFit="1"/>
    </xf>
    <xf numFmtId="4" fontId="61" fillId="7" borderId="1" xfId="0" applyNumberFormat="1" applyFont="1" applyFill="1" applyBorder="1" applyAlignment="1">
      <alignment horizontal="right" vertical="top" shrinkToFit="1"/>
    </xf>
    <xf numFmtId="0" fontId="0" fillId="0" borderId="0" xfId="0"/>
    <xf numFmtId="4" fontId="0" fillId="0" borderId="0" xfId="0" applyNumberFormat="1"/>
    <xf numFmtId="0" fontId="64" fillId="0" borderId="0" xfId="0" applyFont="1" applyAlignment="1">
      <alignment horizontal="left"/>
    </xf>
    <xf numFmtId="0" fontId="68" fillId="0" borderId="0" xfId="0" applyFont="1" applyAlignment="1">
      <alignment horizontal="left" wrapText="1"/>
    </xf>
    <xf numFmtId="4" fontId="48" fillId="0" borderId="12" xfId="0" applyNumberFormat="1" applyFont="1" applyBorder="1" applyAlignment="1">
      <alignment vertical="center"/>
    </xf>
    <xf numFmtId="0" fontId="55" fillId="0" borderId="13" xfId="0" applyFont="1" applyBorder="1" applyAlignment="1">
      <alignment horizontal="center" vertical="center" wrapText="1"/>
    </xf>
    <xf numFmtId="3" fontId="55" fillId="0" borderId="13" xfId="0" applyNumberFormat="1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/>
    </xf>
    <xf numFmtId="0" fontId="69" fillId="0" borderId="0" xfId="0" applyFont="1" applyAlignment="1">
      <alignment horizontal="left" wrapText="1"/>
    </xf>
    <xf numFmtId="4" fontId="54" fillId="0" borderId="0" xfId="0" applyNumberFormat="1" applyFont="1" applyProtection="1">
      <protection hidden="1"/>
    </xf>
    <xf numFmtId="0" fontId="62" fillId="0" borderId="0" xfId="0" applyFont="1" applyAlignment="1">
      <alignment horizontal="center" vertical="top" wrapText="1"/>
    </xf>
    <xf numFmtId="0" fontId="70" fillId="0" borderId="0" xfId="0" applyFont="1" applyAlignment="1">
      <alignment wrapText="1"/>
    </xf>
    <xf numFmtId="4" fontId="62" fillId="0" borderId="0" xfId="0" applyNumberFormat="1" applyFont="1" applyProtection="1">
      <protection locked="0"/>
    </xf>
    <xf numFmtId="4" fontId="62" fillId="0" borderId="0" xfId="0" applyNumberFormat="1" applyFont="1"/>
    <xf numFmtId="4" fontId="71" fillId="0" borderId="0" xfId="0" applyNumberFormat="1" applyFont="1" applyProtection="1">
      <protection hidden="1"/>
    </xf>
    <xf numFmtId="4" fontId="70" fillId="0" borderId="0" xfId="0" applyNumberFormat="1" applyFont="1"/>
    <xf numFmtId="0" fontId="70" fillId="0" borderId="0" xfId="0" applyFont="1" applyAlignment="1">
      <alignment horizontal="left" wrapText="1"/>
    </xf>
    <xf numFmtId="4" fontId="54" fillId="0" borderId="0" xfId="0" applyNumberFormat="1" applyFont="1" applyProtection="1">
      <protection locked="0"/>
    </xf>
    <xf numFmtId="0" fontId="69" fillId="0" borderId="0" xfId="0" applyFont="1" applyAlignment="1">
      <alignment wrapText="1"/>
    </xf>
    <xf numFmtId="4" fontId="62" fillId="0" borderId="0" xfId="0" applyNumberFormat="1" applyFont="1" applyProtection="1">
      <protection hidden="1"/>
    </xf>
    <xf numFmtId="0" fontId="54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54" fillId="0" borderId="0" xfId="0" applyFont="1" applyAlignment="1" applyProtection="1">
      <alignment horizontal="center" wrapText="1"/>
      <protection hidden="1"/>
    </xf>
    <xf numFmtId="4" fontId="54" fillId="0" borderId="0" xfId="0" applyNumberFormat="1" applyFont="1" applyAlignment="1">
      <alignment horizontal="right" vertical="center" wrapText="1"/>
    </xf>
    <xf numFmtId="0" fontId="55" fillId="0" borderId="14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top"/>
    </xf>
    <xf numFmtId="0" fontId="72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  <xf numFmtId="4" fontId="57" fillId="8" borderId="10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0" fillId="8" borderId="2" xfId="0" applyFill="1" applyBorder="1" applyAlignment="1">
      <alignment horizontal="right" vertical="top" wrapText="1"/>
    </xf>
    <xf numFmtId="0" fontId="47" fillId="12" borderId="0" xfId="0" applyFont="1" applyFill="1" applyAlignment="1">
      <alignment horizontal="left" vertical="top"/>
    </xf>
    <xf numFmtId="0" fontId="69" fillId="0" borderId="0" xfId="0" applyFont="1" applyAlignment="1" applyProtection="1">
      <alignment wrapText="1"/>
      <protection hidden="1"/>
    </xf>
    <xf numFmtId="0" fontId="17" fillId="0" borderId="0" xfId="0" applyFont="1" applyAlignment="1">
      <alignment vertical="top"/>
    </xf>
    <xf numFmtId="4" fontId="79" fillId="0" borderId="2" xfId="0" applyNumberFormat="1" applyFont="1" applyBorder="1" applyAlignment="1">
      <alignment horizontal="right" vertical="top" shrinkToFit="1"/>
    </xf>
    <xf numFmtId="0" fontId="79" fillId="0" borderId="0" xfId="0" applyFont="1" applyAlignment="1">
      <alignment horizontal="left" vertical="top"/>
    </xf>
    <xf numFmtId="3" fontId="79" fillId="0" borderId="0" xfId="0" applyNumberFormat="1" applyFont="1" applyAlignment="1">
      <alignment horizontal="left" vertical="top"/>
    </xf>
    <xf numFmtId="4" fontId="10" fillId="3" borderId="1" xfId="0" applyNumberFormat="1" applyFont="1" applyFill="1" applyBorder="1" applyAlignment="1">
      <alignment horizontal="right" vertical="center" shrinkToFit="1"/>
    </xf>
    <xf numFmtId="4" fontId="83" fillId="4" borderId="7" xfId="0" applyNumberFormat="1" applyFont="1" applyFill="1" applyBorder="1" applyAlignment="1">
      <alignment horizontal="right" vertical="top" shrinkToFit="1"/>
    </xf>
    <xf numFmtId="4" fontId="83" fillId="5" borderId="1" xfId="0" applyNumberFormat="1" applyFont="1" applyFill="1" applyBorder="1" applyAlignment="1">
      <alignment horizontal="right" vertical="top" shrinkToFit="1"/>
    </xf>
    <xf numFmtId="4" fontId="83" fillId="6" borderId="1" xfId="0" applyNumberFormat="1" applyFont="1" applyFill="1" applyBorder="1" applyAlignment="1">
      <alignment horizontal="right" vertical="top" shrinkToFit="1"/>
    </xf>
    <xf numFmtId="4" fontId="83" fillId="6" borderId="2" xfId="0" applyNumberFormat="1" applyFont="1" applyFill="1" applyBorder="1" applyAlignment="1">
      <alignment horizontal="right" vertical="top" shrinkToFit="1"/>
    </xf>
    <xf numFmtId="43" fontId="79" fillId="0" borderId="2" xfId="1" applyFont="1" applyFill="1" applyBorder="1" applyAlignment="1">
      <alignment horizontal="right" vertical="top" shrinkToFit="1"/>
    </xf>
    <xf numFmtId="4" fontId="83" fillId="4" borderId="1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0" fillId="0" borderId="0" xfId="0" applyFont="1" applyAlignment="1">
      <alignment horizontal="right" vertical="center"/>
    </xf>
    <xf numFmtId="4" fontId="79" fillId="11" borderId="1" xfId="0" applyNumberFormat="1" applyFont="1" applyFill="1" applyBorder="1" applyAlignment="1">
      <alignment horizontal="right" vertical="center" shrinkToFit="1"/>
    </xf>
    <xf numFmtId="4" fontId="79" fillId="3" borderId="1" xfId="0" applyNumberFormat="1" applyFont="1" applyFill="1" applyBorder="1" applyAlignment="1">
      <alignment horizontal="right" vertical="center" shrinkToFit="1"/>
    </xf>
    <xf numFmtId="4" fontId="79" fillId="4" borderId="1" xfId="0" applyNumberFormat="1" applyFont="1" applyFill="1" applyBorder="1" applyAlignment="1">
      <alignment horizontal="right" vertical="center" shrinkToFit="1"/>
    </xf>
    <xf numFmtId="4" fontId="79" fillId="5" borderId="1" xfId="0" applyNumberFormat="1" applyFont="1" applyFill="1" applyBorder="1" applyAlignment="1">
      <alignment horizontal="right" vertical="center" shrinkToFit="1"/>
    </xf>
    <xf numFmtId="4" fontId="79" fillId="6" borderId="1" xfId="0" applyNumberFormat="1" applyFont="1" applyFill="1" applyBorder="1" applyAlignment="1">
      <alignment horizontal="right" vertical="center" shrinkToFit="1"/>
    </xf>
    <xf numFmtId="4" fontId="79" fillId="5" borderId="7" xfId="0" applyNumberFormat="1" applyFont="1" applyFill="1" applyBorder="1" applyAlignment="1">
      <alignment horizontal="right" vertical="center" shrinkToFit="1"/>
    </xf>
    <xf numFmtId="4" fontId="79" fillId="6" borderId="2" xfId="0" applyNumberFormat="1" applyFont="1" applyFill="1" applyBorder="1" applyAlignment="1">
      <alignment horizontal="right" vertical="center" shrinkToFit="1"/>
    </xf>
    <xf numFmtId="4" fontId="79" fillId="4" borderId="7" xfId="0" applyNumberFormat="1" applyFont="1" applyFill="1" applyBorder="1" applyAlignment="1">
      <alignment horizontal="right" vertical="center" shrinkToFit="1"/>
    </xf>
    <xf numFmtId="4" fontId="79" fillId="0" borderId="2" xfId="1" applyNumberFormat="1" applyFont="1" applyFill="1" applyBorder="1" applyAlignment="1">
      <alignment horizontal="right" vertical="center" shrinkToFit="1"/>
    </xf>
    <xf numFmtId="4" fontId="80" fillId="0" borderId="0" xfId="0" applyNumberFormat="1" applyFont="1" applyAlignment="1">
      <alignment horizontal="right" vertical="center" shrinkToFit="1"/>
    </xf>
    <xf numFmtId="4" fontId="0" fillId="12" borderId="0" xfId="0" applyNumberFormat="1" applyFill="1" applyAlignment="1">
      <alignment horizontal="right" vertical="top"/>
    </xf>
    <xf numFmtId="4" fontId="0" fillId="12" borderId="0" xfId="0" applyNumberFormat="1" applyFill="1" applyAlignment="1">
      <alignment vertical="center"/>
    </xf>
    <xf numFmtId="0" fontId="53" fillId="12" borderId="0" xfId="0" applyFont="1" applyFill="1" applyAlignment="1">
      <alignment horizontal="left" vertical="top"/>
    </xf>
    <xf numFmtId="4" fontId="47" fillId="12" borderId="0" xfId="0" applyNumberFormat="1" applyFont="1" applyFill="1" applyAlignment="1">
      <alignment vertical="center"/>
    </xf>
    <xf numFmtId="4" fontId="46" fillId="10" borderId="2" xfId="0" applyNumberFormat="1" applyFont="1" applyFill="1" applyBorder="1" applyAlignment="1">
      <alignment horizontal="right" vertical="center" shrinkToFit="1"/>
    </xf>
    <xf numFmtId="1" fontId="46" fillId="10" borderId="1" xfId="0" applyNumberFormat="1" applyFont="1" applyFill="1" applyBorder="1" applyAlignment="1">
      <alignment horizontal="right" vertical="center" shrinkToFit="1"/>
    </xf>
    <xf numFmtId="4" fontId="10" fillId="4" borderId="1" xfId="0" applyNumberFormat="1" applyFont="1" applyFill="1" applyBorder="1" applyAlignment="1">
      <alignment horizontal="right" vertical="center" shrinkToFit="1"/>
    </xf>
    <xf numFmtId="1" fontId="10" fillId="4" borderId="1" xfId="0" applyNumberFormat="1" applyFont="1" applyFill="1" applyBorder="1" applyAlignment="1">
      <alignment horizontal="right" vertical="center" shrinkToFit="1"/>
    </xf>
    <xf numFmtId="4" fontId="83" fillId="4" borderId="7" xfId="0" applyNumberFormat="1" applyFont="1" applyFill="1" applyBorder="1" applyAlignment="1">
      <alignment horizontal="right" vertical="center" shrinkToFit="1"/>
    </xf>
    <xf numFmtId="4" fontId="10" fillId="4" borderId="7" xfId="0" applyNumberFormat="1" applyFont="1" applyFill="1" applyBorder="1" applyAlignment="1">
      <alignment horizontal="right" vertical="center" shrinkToFit="1"/>
    </xf>
    <xf numFmtId="4" fontId="1" fillId="8" borderId="1" xfId="0" applyNumberFormat="1" applyFont="1" applyFill="1" applyBorder="1" applyAlignment="1">
      <alignment horizontal="right" vertical="top" shrinkToFit="1"/>
    </xf>
    <xf numFmtId="0" fontId="47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4" fontId="47" fillId="12" borderId="0" xfId="0" applyNumberFormat="1" applyFont="1" applyFill="1" applyAlignment="1">
      <alignment horizontal="right" vertical="center"/>
    </xf>
    <xf numFmtId="0" fontId="88" fillId="7" borderId="0" xfId="0" applyFont="1" applyFill="1" applyAlignment="1">
      <alignment horizontal="left" vertical="top"/>
    </xf>
    <xf numFmtId="1" fontId="12" fillId="0" borderId="0" xfId="0" applyNumberFormat="1" applyFont="1" applyAlignment="1">
      <alignment horizontal="center" vertical="center" shrinkToFit="1"/>
    </xf>
    <xf numFmtId="0" fontId="36" fillId="0" borderId="0" xfId="0" applyFont="1" applyAlignment="1">
      <alignment horizontal="left" vertical="top" wrapText="1"/>
    </xf>
    <xf numFmtId="2" fontId="12" fillId="0" borderId="0" xfId="0" applyNumberFormat="1" applyFont="1" applyAlignment="1">
      <alignment horizontal="right" vertical="top" shrinkToFit="1"/>
    </xf>
    <xf numFmtId="4" fontId="12" fillId="0" borderId="0" xfId="0" applyNumberFormat="1" applyFont="1" applyAlignment="1">
      <alignment horizontal="right" vertical="top" shrinkToFit="1"/>
    </xf>
    <xf numFmtId="1" fontId="12" fillId="7" borderId="0" xfId="0" applyNumberFormat="1" applyFont="1" applyFill="1" applyAlignment="1">
      <alignment horizontal="right" vertical="top" shrinkToFit="1"/>
    </xf>
    <xf numFmtId="4" fontId="46" fillId="5" borderId="1" xfId="0" applyNumberFormat="1" applyFont="1" applyFill="1" applyBorder="1" applyAlignment="1">
      <alignment horizontal="right" vertical="center" shrinkToFit="1"/>
    </xf>
    <xf numFmtId="4" fontId="46" fillId="5" borderId="7" xfId="0" applyNumberFormat="1" applyFont="1" applyFill="1" applyBorder="1" applyAlignment="1">
      <alignment horizontal="right" vertical="center" shrinkToFit="1"/>
    </xf>
    <xf numFmtId="0" fontId="25" fillId="0" borderId="1" xfId="0" applyFont="1" applyBorder="1" applyAlignment="1">
      <alignment horizontal="center" vertical="center" wrapText="1"/>
    </xf>
    <xf numFmtId="4" fontId="53" fillId="0" borderId="0" xfId="0" applyNumberFormat="1" applyFont="1" applyAlignment="1">
      <alignment horizontal="left" vertical="top"/>
    </xf>
    <xf numFmtId="0" fontId="0" fillId="0" borderId="0" xfId="0" applyAlignment="1">
      <alignment horizontal="right" vertical="top"/>
    </xf>
    <xf numFmtId="0" fontId="63" fillId="13" borderId="0" xfId="2" applyFont="1" applyFill="1" applyAlignment="1">
      <alignment horizontal="left" vertical="top"/>
    </xf>
    <xf numFmtId="0" fontId="85" fillId="13" borderId="0" xfId="2" applyFont="1" applyFill="1" applyAlignment="1">
      <alignment horizontal="left" vertical="top"/>
    </xf>
    <xf numFmtId="4" fontId="0" fillId="12" borderId="0" xfId="0" applyNumberFormat="1" applyFill="1" applyAlignment="1">
      <alignment horizontal="right" vertical="center"/>
    </xf>
    <xf numFmtId="4" fontId="79" fillId="4" borderId="1" xfId="0" applyNumberFormat="1" applyFont="1" applyFill="1" applyBorder="1" applyAlignment="1">
      <alignment horizontal="right" vertical="top" shrinkToFit="1"/>
    </xf>
    <xf numFmtId="4" fontId="79" fillId="5" borderId="1" xfId="0" applyNumberFormat="1" applyFont="1" applyFill="1" applyBorder="1" applyAlignment="1">
      <alignment horizontal="right" vertical="top" shrinkToFit="1"/>
    </xf>
    <xf numFmtId="4" fontId="79" fillId="6" borderId="1" xfId="0" applyNumberFormat="1" applyFont="1" applyFill="1" applyBorder="1" applyAlignment="1">
      <alignment horizontal="right" vertical="top" shrinkToFit="1"/>
    </xf>
    <xf numFmtId="4" fontId="95" fillId="3" borderId="1" xfId="0" applyNumberFormat="1" applyFont="1" applyFill="1" applyBorder="1" applyAlignment="1">
      <alignment horizontal="right" vertical="center" shrinkToFit="1"/>
    </xf>
    <xf numFmtId="0" fontId="30" fillId="0" borderId="0" xfId="0" applyFont="1" applyAlignment="1">
      <alignment horizontal="left" vertical="top" wrapText="1"/>
    </xf>
    <xf numFmtId="0" fontId="90" fillId="7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89" fillId="0" borderId="0" xfId="0" applyFont="1" applyAlignment="1">
      <alignment horizontal="left" vertical="top"/>
    </xf>
    <xf numFmtId="0" fontId="96" fillId="0" borderId="0" xfId="0" applyFont="1" applyAlignment="1">
      <alignment horizontal="center" vertical="top" wrapText="1"/>
    </xf>
    <xf numFmtId="0" fontId="68" fillId="0" borderId="0" xfId="0" applyFont="1" applyAlignment="1">
      <alignment horizontal="left" vertical="top" wrapText="1"/>
    </xf>
    <xf numFmtId="4" fontId="83" fillId="5" borderId="1" xfId="0" applyNumberFormat="1" applyFont="1" applyFill="1" applyBorder="1" applyAlignment="1">
      <alignment horizontal="right" vertical="center" shrinkToFit="1"/>
    </xf>
    <xf numFmtId="0" fontId="90" fillId="7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2" borderId="1" xfId="0" applyFill="1" applyBorder="1" applyAlignment="1">
      <alignment horizontal="center" vertical="center" wrapText="1"/>
    </xf>
    <xf numFmtId="0" fontId="34" fillId="12" borderId="2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>
      <alignment horizontal="center" vertical="center" wrapText="1"/>
    </xf>
    <xf numFmtId="4" fontId="10" fillId="6" borderId="4" xfId="0" applyNumberFormat="1" applyFont="1" applyFill="1" applyBorder="1" applyAlignment="1">
      <alignment horizontal="right" vertical="top" shrinkToFit="1"/>
    </xf>
    <xf numFmtId="4" fontId="10" fillId="5" borderId="4" xfId="0" applyNumberFormat="1" applyFont="1" applyFill="1" applyBorder="1" applyAlignment="1">
      <alignment horizontal="right" vertical="top" shrinkToFit="1"/>
    </xf>
    <xf numFmtId="4" fontId="10" fillId="4" borderId="17" xfId="0" applyNumberFormat="1" applyFont="1" applyFill="1" applyBorder="1" applyAlignment="1">
      <alignment horizontal="right" vertical="top" shrinkToFit="1"/>
    </xf>
    <xf numFmtId="4" fontId="10" fillId="3" borderId="4" xfId="0" applyNumberFormat="1" applyFont="1" applyFill="1" applyBorder="1" applyAlignment="1">
      <alignment horizontal="right" vertical="center" shrinkToFit="1"/>
    </xf>
    <xf numFmtId="4" fontId="83" fillId="5" borderId="4" xfId="0" applyNumberFormat="1" applyFont="1" applyFill="1" applyBorder="1" applyAlignment="1">
      <alignment horizontal="right" vertical="top" shrinkToFit="1"/>
    </xf>
    <xf numFmtId="4" fontId="10" fillId="4" borderId="4" xfId="0" applyNumberFormat="1" applyFont="1" applyFill="1" applyBorder="1" applyAlignment="1">
      <alignment horizontal="right" vertical="top" shrinkToFit="1"/>
    </xf>
    <xf numFmtId="4" fontId="10" fillId="4" borderId="17" xfId="0" applyNumberFormat="1" applyFont="1" applyFill="1" applyBorder="1" applyAlignment="1">
      <alignment horizontal="right" vertical="center" shrinkToFit="1"/>
    </xf>
    <xf numFmtId="4" fontId="97" fillId="0" borderId="1" xfId="0" applyNumberFormat="1" applyFont="1" applyBorder="1" applyAlignment="1">
      <alignment horizontal="right" vertical="top" shrinkToFit="1"/>
    </xf>
    <xf numFmtId="4" fontId="10" fillId="6" borderId="3" xfId="0" applyNumberFormat="1" applyFont="1" applyFill="1" applyBorder="1" applyAlignment="1">
      <alignment horizontal="right" vertical="top" shrinkToFit="1"/>
    </xf>
    <xf numFmtId="4" fontId="95" fillId="3" borderId="4" xfId="0" applyNumberFormat="1" applyFont="1" applyFill="1" applyBorder="1" applyAlignment="1">
      <alignment horizontal="right" vertical="center" shrinkToFit="1"/>
    </xf>
    <xf numFmtId="4" fontId="10" fillId="4" borderId="4" xfId="0" applyNumberFormat="1" applyFont="1" applyFill="1" applyBorder="1" applyAlignment="1">
      <alignment horizontal="right" vertical="center" shrinkToFit="1"/>
    </xf>
    <xf numFmtId="4" fontId="10" fillId="5" borderId="17" xfId="0" applyNumberFormat="1" applyFont="1" applyFill="1" applyBorder="1" applyAlignment="1">
      <alignment horizontal="right" vertical="top" shrinkToFit="1"/>
    </xf>
    <xf numFmtId="164" fontId="9" fillId="2" borderId="3" xfId="0" applyNumberFormat="1" applyFont="1" applyFill="1" applyBorder="1" applyAlignment="1">
      <alignment horizontal="center" vertical="top" shrinkToFit="1"/>
    </xf>
    <xf numFmtId="0" fontId="0" fillId="12" borderId="8" xfId="0" applyFill="1" applyBorder="1" applyAlignment="1">
      <alignment horizontal="center" vertical="center" wrapText="1"/>
    </xf>
    <xf numFmtId="164" fontId="79" fillId="2" borderId="1" xfId="0" applyNumberFormat="1" applyFont="1" applyFill="1" applyBorder="1" applyAlignment="1">
      <alignment horizontal="center" vertical="center" shrinkToFit="1"/>
    </xf>
    <xf numFmtId="0" fontId="53" fillId="2" borderId="1" xfId="0" applyFont="1" applyFill="1" applyBorder="1" applyAlignment="1">
      <alignment horizontal="center" vertical="center" wrapText="1"/>
    </xf>
    <xf numFmtId="2" fontId="10" fillId="6" borderId="3" xfId="0" applyNumberFormat="1" applyFont="1" applyFill="1" applyBorder="1" applyAlignment="1">
      <alignment horizontal="right" vertical="top" shrinkToFit="1"/>
    </xf>
    <xf numFmtId="4" fontId="83" fillId="4" borderId="17" xfId="0" applyNumberFormat="1" applyFont="1" applyFill="1" applyBorder="1" applyAlignment="1">
      <alignment horizontal="right" vertical="top" shrinkToFit="1"/>
    </xf>
    <xf numFmtId="4" fontId="83" fillId="4" borderId="17" xfId="0" applyNumberFormat="1" applyFont="1" applyFill="1" applyBorder="1" applyAlignment="1">
      <alignment horizontal="right" vertical="center" shrinkToFit="1"/>
    </xf>
    <xf numFmtId="4" fontId="83" fillId="6" borderId="4" xfId="0" applyNumberFormat="1" applyFont="1" applyFill="1" applyBorder="1" applyAlignment="1">
      <alignment horizontal="right" vertical="top" shrinkToFit="1"/>
    </xf>
    <xf numFmtId="4" fontId="46" fillId="10" borderId="3" xfId="0" applyNumberFormat="1" applyFont="1" applyFill="1" applyBorder="1" applyAlignment="1">
      <alignment horizontal="right" vertical="center" shrinkToFit="1"/>
    </xf>
    <xf numFmtId="4" fontId="79" fillId="0" borderId="3" xfId="0" applyNumberFormat="1" applyFont="1" applyBorder="1" applyAlignment="1">
      <alignment horizontal="right" vertical="top" shrinkToFit="1"/>
    </xf>
    <xf numFmtId="4" fontId="58" fillId="3" borderId="1" xfId="0" applyNumberFormat="1" applyFont="1" applyFill="1" applyBorder="1" applyAlignment="1">
      <alignment horizontal="right" vertical="center" shrinkToFit="1"/>
    </xf>
    <xf numFmtId="4" fontId="58" fillId="3" borderId="4" xfId="0" applyNumberFormat="1" applyFont="1" applyFill="1" applyBorder="1" applyAlignment="1">
      <alignment horizontal="right" vertical="center" shrinkToFit="1"/>
    </xf>
    <xf numFmtId="0" fontId="88" fillId="0" borderId="0" xfId="0" applyFont="1" applyAlignment="1">
      <alignment horizontal="left" vertical="top"/>
    </xf>
    <xf numFmtId="0" fontId="81" fillId="12" borderId="1" xfId="0" applyFont="1" applyFill="1" applyBorder="1" applyAlignment="1">
      <alignment horizontal="center" vertical="center" wrapText="1"/>
    </xf>
    <xf numFmtId="0" fontId="98" fillId="12" borderId="2" xfId="0" applyFont="1" applyFill="1" applyBorder="1" applyAlignment="1">
      <alignment horizontal="center" vertical="center" wrapText="1"/>
    </xf>
    <xf numFmtId="4" fontId="10" fillId="6" borderId="17" xfId="0" applyNumberFormat="1" applyFont="1" applyFill="1" applyBorder="1" applyAlignment="1">
      <alignment horizontal="right" vertical="top" shrinkToFit="1"/>
    </xf>
    <xf numFmtId="4" fontId="10" fillId="6" borderId="7" xfId="0" applyNumberFormat="1" applyFont="1" applyFill="1" applyBorder="1" applyAlignment="1">
      <alignment horizontal="right" vertical="top" shrinkToFit="1"/>
    </xf>
    <xf numFmtId="4" fontId="79" fillId="6" borderId="7" xfId="0" applyNumberFormat="1" applyFont="1" applyFill="1" applyBorder="1" applyAlignment="1">
      <alignment horizontal="right" vertical="center" shrinkToFit="1"/>
    </xf>
    <xf numFmtId="0" fontId="99" fillId="0" borderId="1" xfId="0" applyFont="1" applyBorder="1" applyAlignment="1">
      <alignment horizontal="center" vertical="center" wrapText="1"/>
    </xf>
    <xf numFmtId="4" fontId="46" fillId="4" borderId="1" xfId="0" applyNumberFormat="1" applyFont="1" applyFill="1" applyBorder="1" applyAlignment="1">
      <alignment horizontal="right" vertical="top" shrinkToFit="1"/>
    </xf>
    <xf numFmtId="4" fontId="46" fillId="5" borderId="1" xfId="0" applyNumberFormat="1" applyFont="1" applyFill="1" applyBorder="1" applyAlignment="1">
      <alignment horizontal="right" vertical="top" shrinkToFit="1"/>
    </xf>
    <xf numFmtId="4" fontId="46" fillId="6" borderId="1" xfId="0" applyNumberFormat="1" applyFont="1" applyFill="1" applyBorder="1" applyAlignment="1">
      <alignment horizontal="right" vertical="top" shrinkToFit="1"/>
    </xf>
    <xf numFmtId="0" fontId="47" fillId="0" borderId="1" xfId="0" applyFont="1" applyBorder="1" applyAlignment="1">
      <alignment horizontal="left" wrapText="1"/>
    </xf>
    <xf numFmtId="4" fontId="13" fillId="8" borderId="10" xfId="0" applyNumberFormat="1" applyFont="1" applyFill="1" applyBorder="1" applyAlignment="1">
      <alignment vertical="center"/>
    </xf>
    <xf numFmtId="4" fontId="83" fillId="6" borderId="3" xfId="0" applyNumberFormat="1" applyFont="1" applyFill="1" applyBorder="1" applyAlignment="1">
      <alignment horizontal="right" vertical="top" shrinkToFit="1"/>
    </xf>
    <xf numFmtId="4" fontId="10" fillId="6" borderId="5" xfId="0" applyNumberFormat="1" applyFont="1" applyFill="1" applyBorder="1" applyAlignment="1">
      <alignment horizontal="right" vertical="top" shrinkToFit="1"/>
    </xf>
    <xf numFmtId="4" fontId="10" fillId="4" borderId="24" xfId="0" applyNumberFormat="1" applyFont="1" applyFill="1" applyBorder="1" applyAlignment="1">
      <alignment horizontal="right" vertical="top" shrinkToFit="1"/>
    </xf>
    <xf numFmtId="4" fontId="83" fillId="4" borderId="4" xfId="0" applyNumberFormat="1" applyFont="1" applyFill="1" applyBorder="1" applyAlignment="1">
      <alignment horizontal="right" vertical="top" shrinkToFit="1"/>
    </xf>
    <xf numFmtId="4" fontId="79" fillId="4" borderId="4" xfId="0" applyNumberFormat="1" applyFont="1" applyFill="1" applyBorder="1" applyAlignment="1">
      <alignment horizontal="right" vertical="top" shrinkToFit="1"/>
    </xf>
    <xf numFmtId="4" fontId="79" fillId="5" borderId="4" xfId="0" applyNumberFormat="1" applyFont="1" applyFill="1" applyBorder="1" applyAlignment="1">
      <alignment horizontal="right" vertical="top" shrinkToFit="1"/>
    </xf>
    <xf numFmtId="4" fontId="79" fillId="6" borderId="4" xfId="0" applyNumberFormat="1" applyFont="1" applyFill="1" applyBorder="1" applyAlignment="1">
      <alignment horizontal="right" vertical="top" shrinkToFit="1"/>
    </xf>
    <xf numFmtId="4" fontId="83" fillId="5" borderId="4" xfId="0" applyNumberFormat="1" applyFont="1" applyFill="1" applyBorder="1" applyAlignment="1">
      <alignment horizontal="right" vertical="center" shrinkToFit="1"/>
    </xf>
    <xf numFmtId="4" fontId="10" fillId="3" borderId="24" xfId="0" applyNumberFormat="1" applyFont="1" applyFill="1" applyBorder="1" applyAlignment="1">
      <alignment horizontal="right" vertical="center" shrinkToFit="1"/>
    </xf>
    <xf numFmtId="4" fontId="10" fillId="11" borderId="24" xfId="0" applyNumberFormat="1" applyFont="1" applyFill="1" applyBorder="1" applyAlignment="1">
      <alignment horizontal="right" vertical="center" shrinkToFit="1"/>
    </xf>
    <xf numFmtId="4" fontId="10" fillId="11" borderId="9" xfId="0" applyNumberFormat="1" applyFont="1" applyFill="1" applyBorder="1" applyAlignment="1">
      <alignment horizontal="right" vertical="center" shrinkToFit="1"/>
    </xf>
    <xf numFmtId="4" fontId="79" fillId="11" borderId="9" xfId="0" applyNumberFormat="1" applyFont="1" applyFill="1" applyBorder="1" applyAlignment="1">
      <alignment horizontal="right" vertical="center" shrinkToFit="1"/>
    </xf>
    <xf numFmtId="4" fontId="10" fillId="3" borderId="9" xfId="0" applyNumberFormat="1" applyFont="1" applyFill="1" applyBorder="1" applyAlignment="1">
      <alignment horizontal="right" vertical="center" shrinkToFit="1"/>
    </xf>
    <xf numFmtId="4" fontId="79" fillId="3" borderId="9" xfId="0" applyNumberFormat="1" applyFont="1" applyFill="1" applyBorder="1" applyAlignment="1">
      <alignment horizontal="right" vertical="center" shrinkToFit="1"/>
    </xf>
    <xf numFmtId="1" fontId="2" fillId="0" borderId="7" xfId="0" applyNumberFormat="1" applyFont="1" applyBorder="1" applyAlignment="1">
      <alignment horizontal="left" vertical="top" shrinkToFit="1"/>
    </xf>
    <xf numFmtId="4" fontId="2" fillId="0" borderId="7" xfId="0" applyNumberFormat="1" applyFont="1" applyBorder="1" applyAlignment="1">
      <alignment horizontal="right" vertical="top" shrinkToFit="1"/>
    </xf>
    <xf numFmtId="1" fontId="2" fillId="0" borderId="15" xfId="0" applyNumberFormat="1" applyFont="1" applyBorder="1" applyAlignment="1">
      <alignment horizontal="left" vertical="top" shrinkToFit="1"/>
    </xf>
    <xf numFmtId="4" fontId="2" fillId="0" borderId="15" xfId="0" applyNumberFormat="1" applyFont="1" applyBorder="1" applyAlignment="1">
      <alignment horizontal="right" vertical="top" shrinkToFit="1"/>
    </xf>
    <xf numFmtId="1" fontId="61" fillId="0" borderId="15" xfId="0" applyNumberFormat="1" applyFont="1" applyBorder="1" applyAlignment="1">
      <alignment horizontal="left" vertical="top" shrinkToFit="1"/>
    </xf>
    <xf numFmtId="4" fontId="61" fillId="0" borderId="15" xfId="0" applyNumberFormat="1" applyFont="1" applyBorder="1" applyAlignment="1">
      <alignment horizontal="right" vertical="top" shrinkToFit="1"/>
    </xf>
    <xf numFmtId="4" fontId="0" fillId="0" borderId="0" xfId="0" applyNumberFormat="1" applyAlignment="1">
      <alignment horizontal="right" vertical="top"/>
    </xf>
    <xf numFmtId="4" fontId="81" fillId="4" borderId="7" xfId="0" applyNumberFormat="1" applyFont="1" applyFill="1" applyBorder="1" applyAlignment="1">
      <alignment horizontal="right" vertical="center" shrinkToFit="1"/>
    </xf>
    <xf numFmtId="4" fontId="13" fillId="4" borderId="7" xfId="0" applyNumberFormat="1" applyFont="1" applyFill="1" applyBorder="1" applyAlignment="1">
      <alignment horizontal="right" vertical="top" shrinkToFit="1"/>
    </xf>
    <xf numFmtId="4" fontId="1" fillId="7" borderId="1" xfId="0" applyNumberFormat="1" applyFont="1" applyFill="1" applyBorder="1" applyAlignment="1">
      <alignment horizontal="right" vertical="center" wrapText="1" shrinkToFit="1"/>
    </xf>
    <xf numFmtId="0" fontId="17" fillId="0" borderId="0" xfId="0" applyFont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47" fillId="0" borderId="0" xfId="0" applyFont="1" applyAlignment="1">
      <alignment horizontal="center" vertical="top"/>
    </xf>
    <xf numFmtId="4" fontId="47" fillId="0" borderId="0" xfId="0" applyNumberFormat="1" applyFont="1" applyAlignment="1">
      <alignment horizontal="right" vertical="top"/>
    </xf>
    <xf numFmtId="0" fontId="53" fillId="0" borderId="0" xfId="0" applyFont="1" applyAlignment="1">
      <alignment horizontal="left" vertical="top" wrapText="1"/>
    </xf>
    <xf numFmtId="4" fontId="53" fillId="0" borderId="0" xfId="0" applyNumberFormat="1" applyFont="1" applyAlignment="1">
      <alignment horizontal="right" vertical="top"/>
    </xf>
    <xf numFmtId="4" fontId="102" fillId="0" borderId="1" xfId="0" applyNumberFormat="1" applyFont="1" applyBorder="1" applyAlignment="1">
      <alignment horizontal="right" vertical="top" shrinkToFit="1"/>
    </xf>
    <xf numFmtId="2" fontId="0" fillId="0" borderId="0" xfId="0" applyNumberFormat="1" applyAlignment="1">
      <alignment horizontal="right" vertical="top"/>
    </xf>
    <xf numFmtId="4" fontId="103" fillId="0" borderId="1" xfId="0" applyNumberFormat="1" applyFont="1" applyBorder="1" applyAlignment="1">
      <alignment horizontal="right" vertical="top" shrinkToFit="1"/>
    </xf>
    <xf numFmtId="4" fontId="103" fillId="0" borderId="7" xfId="0" applyNumberFormat="1" applyFont="1" applyBorder="1" applyAlignment="1">
      <alignment horizontal="right" vertical="top" shrinkToFit="1"/>
    </xf>
    <xf numFmtId="4" fontId="103" fillId="0" borderId="15" xfId="0" applyNumberFormat="1" applyFont="1" applyBorder="1" applyAlignment="1">
      <alignment horizontal="right" vertical="top" shrinkToFit="1"/>
    </xf>
    <xf numFmtId="0" fontId="57" fillId="7" borderId="0" xfId="0" applyFont="1" applyFill="1" applyAlignment="1">
      <alignment horizontal="left" vertical="top"/>
    </xf>
    <xf numFmtId="0" fontId="47" fillId="0" borderId="38" xfId="0" applyFont="1" applyBorder="1" applyAlignment="1">
      <alignment horizontal="center" vertical="center"/>
    </xf>
    <xf numFmtId="4" fontId="10" fillId="6" borderId="15" xfId="0" applyNumberFormat="1" applyFont="1" applyFill="1" applyBorder="1" applyAlignment="1">
      <alignment horizontal="right" vertical="top" shrinkToFit="1"/>
    </xf>
    <xf numFmtId="4" fontId="10" fillId="6" borderId="2" xfId="1" applyNumberFormat="1" applyFont="1" applyFill="1" applyBorder="1" applyAlignment="1">
      <alignment vertical="top" shrinkToFit="1"/>
    </xf>
    <xf numFmtId="4" fontId="61" fillId="0" borderId="3" xfId="0" applyNumberFormat="1" applyFont="1" applyBorder="1" applyAlignment="1">
      <alignment horizontal="right" vertical="top" wrapText="1"/>
    </xf>
    <xf numFmtId="4" fontId="102" fillId="2" borderId="1" xfId="0" applyNumberFormat="1" applyFont="1" applyFill="1" applyBorder="1" applyAlignment="1">
      <alignment horizontal="right" vertical="top" shrinkToFit="1"/>
    </xf>
    <xf numFmtId="0" fontId="53" fillId="0" borderId="1" xfId="0" applyFont="1" applyBorder="1" applyAlignment="1">
      <alignment horizontal="left" wrapText="1"/>
    </xf>
    <xf numFmtId="4" fontId="74" fillId="15" borderId="4" xfId="0" applyNumberFormat="1" applyFont="1" applyFill="1" applyBorder="1" applyAlignment="1">
      <alignment horizontal="right" vertical="center" shrinkToFit="1"/>
    </xf>
    <xf numFmtId="4" fontId="74" fillId="15" borderId="1" xfId="0" applyNumberFormat="1" applyFont="1" applyFill="1" applyBorder="1" applyAlignment="1">
      <alignment horizontal="right" vertical="center" shrinkToFit="1"/>
    </xf>
    <xf numFmtId="4" fontId="58" fillId="11" borderId="1" xfId="0" applyNumberFormat="1" applyFont="1" applyFill="1" applyBorder="1" applyAlignment="1">
      <alignment horizontal="right" vertical="center" shrinkToFit="1"/>
    </xf>
    <xf numFmtId="4" fontId="103" fillId="7" borderId="1" xfId="0" applyNumberFormat="1" applyFont="1" applyFill="1" applyBorder="1" applyAlignment="1">
      <alignment horizontal="right" vertical="top" shrinkToFit="1"/>
    </xf>
    <xf numFmtId="4" fontId="103" fillId="7" borderId="7" xfId="0" applyNumberFormat="1" applyFont="1" applyFill="1" applyBorder="1" applyAlignment="1">
      <alignment horizontal="right" vertical="top" shrinkToFit="1"/>
    </xf>
    <xf numFmtId="0" fontId="31" fillId="12" borderId="17" xfId="0" applyFont="1" applyFill="1" applyBorder="1" applyAlignment="1">
      <alignment horizontal="center" vertical="center" wrapText="1"/>
    </xf>
    <xf numFmtId="4" fontId="83" fillId="4" borderId="4" xfId="0" applyNumberFormat="1" applyFont="1" applyFill="1" applyBorder="1" applyAlignment="1">
      <alignment horizontal="right" vertical="center" shrinkToFit="1"/>
    </xf>
    <xf numFmtId="4" fontId="83" fillId="4" borderId="1" xfId="0" applyNumberFormat="1" applyFont="1" applyFill="1" applyBorder="1" applyAlignment="1">
      <alignment horizontal="right" vertical="center" shrinkToFit="1"/>
    </xf>
    <xf numFmtId="4" fontId="10" fillId="6" borderId="8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vertical="top" wrapText="1"/>
    </xf>
    <xf numFmtId="1" fontId="1" fillId="0" borderId="1" xfId="0" applyNumberFormat="1" applyFont="1" applyBorder="1" applyAlignment="1">
      <alignment horizontal="right" vertical="top" shrinkToFit="1"/>
    </xf>
    <xf numFmtId="1" fontId="1" fillId="0" borderId="7" xfId="0" applyNumberFormat="1" applyFont="1" applyBorder="1" applyAlignment="1">
      <alignment horizontal="right" vertical="top" shrinkToFit="1"/>
    </xf>
    <xf numFmtId="1" fontId="61" fillId="0" borderId="15" xfId="0" applyNumberFormat="1" applyFont="1" applyBorder="1" applyAlignment="1">
      <alignment horizontal="right" vertical="top" shrinkToFit="1"/>
    </xf>
    <xf numFmtId="4" fontId="47" fillId="0" borderId="4" xfId="0" applyNumberFormat="1" applyFont="1" applyBorder="1" applyAlignment="1">
      <alignment horizontal="right" vertical="top" shrinkToFit="1"/>
    </xf>
    <xf numFmtId="4" fontId="47" fillId="0" borderId="1" xfId="0" applyNumberFormat="1" applyFont="1" applyBorder="1" applyAlignment="1">
      <alignment horizontal="right" vertical="top" shrinkToFit="1"/>
    </xf>
    <xf numFmtId="4" fontId="79" fillId="0" borderId="1" xfId="0" applyNumberFormat="1" applyFont="1" applyBorder="1" applyAlignment="1">
      <alignment horizontal="right" vertical="center" shrinkToFit="1"/>
    </xf>
    <xf numFmtId="0" fontId="80" fillId="0" borderId="0" xfId="0" applyFont="1" applyAlignment="1">
      <alignment horizontal="left" vertical="top"/>
    </xf>
    <xf numFmtId="1" fontId="10" fillId="0" borderId="9" xfId="0" applyNumberFormat="1" applyFont="1" applyBorder="1" applyAlignment="1">
      <alignment horizontal="center" vertical="top" shrinkToFit="1"/>
    </xf>
    <xf numFmtId="0" fontId="0" fillId="0" borderId="16" xfId="0" applyBorder="1" applyAlignment="1">
      <alignment horizontal="left" vertical="top" wrapText="1"/>
    </xf>
    <xf numFmtId="4" fontId="46" fillId="0" borderId="1" xfId="0" applyNumberFormat="1" applyFont="1" applyBorder="1" applyAlignment="1">
      <alignment horizontal="right" vertical="top" shrinkToFit="1"/>
    </xf>
    <xf numFmtId="1" fontId="12" fillId="0" borderId="1" xfId="0" applyNumberFormat="1" applyFont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4" fontId="55" fillId="0" borderId="10" xfId="0" applyNumberFormat="1" applyFont="1" applyBorder="1" applyAlignment="1" applyProtection="1">
      <alignment vertical="center"/>
      <protection locked="0"/>
    </xf>
    <xf numFmtId="4" fontId="81" fillId="0" borderId="10" xfId="0" applyNumberFormat="1" applyFont="1" applyBorder="1" applyAlignment="1" applyProtection="1">
      <alignment horizontal="right" vertical="center"/>
      <protection locked="0"/>
    </xf>
    <xf numFmtId="1" fontId="12" fillId="0" borderId="7" xfId="0" applyNumberFormat="1" applyFont="1" applyBorder="1" applyAlignment="1">
      <alignment horizontal="center" vertical="top" shrinkToFit="1"/>
    </xf>
    <xf numFmtId="0" fontId="11" fillId="0" borderId="8" xfId="0" applyFont="1" applyBorder="1" applyAlignment="1">
      <alignment horizontal="left" vertical="top" wrapText="1"/>
    </xf>
    <xf numFmtId="4" fontId="12" fillId="0" borderId="2" xfId="0" applyNumberFormat="1" applyFont="1" applyBorder="1" applyAlignment="1">
      <alignment horizontal="right" vertical="top" shrinkToFit="1"/>
    </xf>
    <xf numFmtId="4" fontId="80" fillId="0" borderId="1" xfId="0" applyNumberFormat="1" applyFont="1" applyBorder="1" applyAlignment="1">
      <alignment horizontal="right" vertical="center" shrinkToFit="1"/>
    </xf>
    <xf numFmtId="4" fontId="12" fillId="0" borderId="1" xfId="0" applyNumberFormat="1" applyFont="1" applyBorder="1" applyAlignment="1">
      <alignment horizontal="right" vertical="top" shrinkToFit="1"/>
    </xf>
    <xf numFmtId="1" fontId="10" fillId="0" borderId="9" xfId="0" applyNumberFormat="1" applyFont="1" applyBorder="1" applyAlignment="1">
      <alignment horizontal="center" vertical="center" shrinkToFit="1"/>
    </xf>
    <xf numFmtId="1" fontId="10" fillId="0" borderId="1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left" vertical="top" wrapText="1"/>
    </xf>
    <xf numFmtId="1" fontId="12" fillId="0" borderId="8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left" vertical="top" wrapText="1"/>
    </xf>
    <xf numFmtId="4" fontId="12" fillId="0" borderId="5" xfId="0" applyNumberFormat="1" applyFont="1" applyBorder="1" applyAlignment="1">
      <alignment horizontal="right" vertical="top" shrinkToFit="1"/>
    </xf>
    <xf numFmtId="1" fontId="10" fillId="0" borderId="7" xfId="0" applyNumberFormat="1" applyFont="1" applyBorder="1" applyAlignment="1">
      <alignment horizontal="center" vertical="top" shrinkToFit="1"/>
    </xf>
    <xf numFmtId="4" fontId="46" fillId="0" borderId="15" xfId="0" applyNumberFormat="1" applyFont="1" applyBorder="1" applyAlignment="1">
      <alignment horizontal="right" vertical="top" shrinkToFit="1"/>
    </xf>
    <xf numFmtId="4" fontId="46" fillId="0" borderId="3" xfId="0" applyNumberFormat="1" applyFont="1" applyBorder="1" applyAlignment="1">
      <alignment horizontal="right" vertical="top" shrinkToFit="1"/>
    </xf>
    <xf numFmtId="1" fontId="12" fillId="0" borderId="15" xfId="0" applyNumberFormat="1" applyFont="1" applyBorder="1" applyAlignment="1">
      <alignment horizontal="center" vertical="top" shrinkToFit="1"/>
    </xf>
    <xf numFmtId="0" fontId="11" fillId="0" borderId="5" xfId="0" applyFont="1" applyBorder="1" applyAlignment="1">
      <alignment horizontal="left" vertical="top" wrapText="1"/>
    </xf>
    <xf numFmtId="4" fontId="12" fillId="0" borderId="15" xfId="0" applyNumberFormat="1" applyFont="1" applyBorder="1" applyAlignment="1">
      <alignment horizontal="right" vertical="top" shrinkToFit="1"/>
    </xf>
    <xf numFmtId="4" fontId="12" fillId="0" borderId="3" xfId="0" applyNumberFormat="1" applyFont="1" applyBorder="1" applyAlignment="1">
      <alignment horizontal="right" vertical="top" shrinkToFit="1"/>
    </xf>
    <xf numFmtId="0" fontId="36" fillId="0" borderId="16" xfId="0" applyFont="1" applyBorder="1" applyAlignment="1">
      <alignment horizontal="left" vertical="top" wrapText="1"/>
    </xf>
    <xf numFmtId="1" fontId="12" fillId="0" borderId="7" xfId="0" applyNumberFormat="1" applyFont="1" applyBorder="1" applyAlignment="1">
      <alignment horizontal="center" vertical="center" shrinkToFit="1"/>
    </xf>
    <xf numFmtId="4" fontId="12" fillId="0" borderId="8" xfId="0" applyNumberFormat="1" applyFont="1" applyBorder="1" applyAlignment="1">
      <alignment horizontal="right" vertical="top" shrinkToFit="1"/>
    </xf>
    <xf numFmtId="4" fontId="68" fillId="0" borderId="7" xfId="0" applyNumberFormat="1" applyFont="1" applyBorder="1" applyAlignment="1">
      <alignment horizontal="right" vertical="center" shrinkToFit="1"/>
    </xf>
    <xf numFmtId="4" fontId="11" fillId="0" borderId="7" xfId="0" applyNumberFormat="1" applyFont="1" applyBorder="1" applyAlignment="1">
      <alignment horizontal="right" vertical="top" shrinkToFit="1"/>
    </xf>
    <xf numFmtId="1" fontId="12" fillId="0" borderId="7" xfId="0" applyNumberFormat="1" applyFont="1" applyBorder="1" applyAlignment="1">
      <alignment horizontal="right" vertical="top" shrinkToFit="1"/>
    </xf>
    <xf numFmtId="0" fontId="0" fillId="0" borderId="18" xfId="0" applyBorder="1" applyAlignment="1">
      <alignment horizontal="left" vertical="top"/>
    </xf>
    <xf numFmtId="1" fontId="12" fillId="0" borderId="19" xfId="0" applyNumberFormat="1" applyFont="1" applyBorder="1" applyAlignment="1">
      <alignment horizontal="left" vertical="top" shrinkToFit="1"/>
    </xf>
    <xf numFmtId="0" fontId="11" fillId="0" borderId="19" xfId="0" applyFont="1" applyBorder="1" applyAlignment="1">
      <alignment horizontal="left" vertical="top" wrapText="1"/>
    </xf>
    <xf numFmtId="4" fontId="12" fillId="0" borderId="19" xfId="0" applyNumberFormat="1" applyFont="1" applyBorder="1" applyAlignment="1">
      <alignment horizontal="right" vertical="top" shrinkToFit="1"/>
    </xf>
    <xf numFmtId="4" fontId="80" fillId="0" borderId="19" xfId="0" applyNumberFormat="1" applyFont="1" applyBorder="1" applyAlignment="1">
      <alignment horizontal="right" vertical="center" shrinkToFit="1"/>
    </xf>
    <xf numFmtId="1" fontId="12" fillId="0" borderId="19" xfId="0" applyNumberFormat="1" applyFont="1" applyBorder="1" applyAlignment="1">
      <alignment horizontal="right" vertical="top" shrinkToFit="1"/>
    </xf>
    <xf numFmtId="4" fontId="79" fillId="0" borderId="4" xfId="0" applyNumberFormat="1" applyFont="1" applyBorder="1" applyAlignment="1">
      <alignment horizontal="right" vertical="center" shrinkToFit="1"/>
    </xf>
    <xf numFmtId="4" fontId="10" fillId="0" borderId="1" xfId="0" applyNumberFormat="1" applyFont="1" applyBorder="1" applyAlignment="1">
      <alignment horizontal="right" vertical="top" shrinkToFit="1"/>
    </xf>
    <xf numFmtId="1" fontId="12" fillId="0" borderId="1" xfId="0" applyNumberFormat="1" applyFont="1" applyBorder="1" applyAlignment="1">
      <alignment horizontal="center" vertical="top" shrinkToFit="1"/>
    </xf>
    <xf numFmtId="0" fontId="11" fillId="0" borderId="2" xfId="0" applyFont="1" applyBorder="1" applyAlignment="1">
      <alignment horizontal="left" vertical="top" wrapText="1"/>
    </xf>
    <xf numFmtId="4" fontId="48" fillId="0" borderId="10" xfId="0" applyNumberFormat="1" applyFont="1" applyBorder="1" applyAlignment="1" applyProtection="1">
      <alignment vertical="center"/>
      <protection locked="0"/>
    </xf>
    <xf numFmtId="1" fontId="46" fillId="0" borderId="1" xfId="0" applyNumberFormat="1" applyFont="1" applyBorder="1" applyAlignment="1">
      <alignment horizontal="center" vertical="top" shrinkToFit="1"/>
    </xf>
    <xf numFmtId="0" fontId="45" fillId="0" borderId="2" xfId="0" applyFont="1" applyBorder="1" applyAlignment="1">
      <alignment horizontal="left" vertical="top" wrapText="1"/>
    </xf>
    <xf numFmtId="4" fontId="46" fillId="0" borderId="2" xfId="0" applyNumberFormat="1" applyFont="1" applyBorder="1" applyAlignment="1">
      <alignment horizontal="right" vertical="top" shrinkToFit="1"/>
    </xf>
    <xf numFmtId="0" fontId="44" fillId="0" borderId="2" xfId="0" applyFont="1" applyBorder="1" applyAlignment="1">
      <alignment horizontal="left" vertical="top" wrapText="1"/>
    </xf>
    <xf numFmtId="4" fontId="49" fillId="0" borderId="2" xfId="0" applyNumberFormat="1" applyFont="1" applyBorder="1" applyAlignment="1">
      <alignment horizontal="right" vertical="top" shrinkToFit="1"/>
    </xf>
    <xf numFmtId="4" fontId="49" fillId="0" borderId="1" xfId="0" applyNumberFormat="1" applyFont="1" applyBorder="1" applyAlignment="1">
      <alignment horizontal="right" vertical="top" shrinkToFit="1"/>
    </xf>
    <xf numFmtId="0" fontId="36" fillId="0" borderId="2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2" fontId="12" fillId="0" borderId="2" xfId="0" applyNumberFormat="1" applyFont="1" applyBorder="1" applyAlignment="1">
      <alignment horizontal="right" vertical="top" shrinkToFit="1"/>
    </xf>
    <xf numFmtId="4" fontId="68" fillId="0" borderId="1" xfId="0" applyNumberFormat="1" applyFont="1" applyBorder="1" applyAlignment="1">
      <alignment horizontal="right" vertical="center" shrinkToFit="1"/>
    </xf>
    <xf numFmtId="4" fontId="11" fillId="0" borderId="1" xfId="0" applyNumberFormat="1" applyFont="1" applyBorder="1" applyAlignment="1">
      <alignment horizontal="right" vertical="top" shrinkToFit="1"/>
    </xf>
    <xf numFmtId="4" fontId="46" fillId="0" borderId="1" xfId="0" applyNumberFormat="1" applyFont="1" applyBorder="1" applyAlignment="1">
      <alignment horizontal="right" vertical="center" shrinkToFit="1"/>
    </xf>
    <xf numFmtId="4" fontId="10" fillId="0" borderId="7" xfId="0" applyNumberFormat="1" applyFont="1" applyBorder="1" applyAlignment="1">
      <alignment horizontal="right" vertical="top" shrinkToFit="1"/>
    </xf>
    <xf numFmtId="4" fontId="79" fillId="0" borderId="7" xfId="0" applyNumberFormat="1" applyFont="1" applyBorder="1" applyAlignment="1">
      <alignment horizontal="right" vertical="center" shrinkToFit="1"/>
    </xf>
    <xf numFmtId="1" fontId="49" fillId="0" borderId="1" xfId="0" applyNumberFormat="1" applyFont="1" applyBorder="1" applyAlignment="1">
      <alignment horizontal="center" vertical="top" shrinkToFit="1"/>
    </xf>
    <xf numFmtId="0" fontId="53" fillId="0" borderId="2" xfId="0" applyFont="1" applyBorder="1" applyAlignment="1">
      <alignment horizontal="left" vertical="top" wrapText="1"/>
    </xf>
    <xf numFmtId="4" fontId="49" fillId="0" borderId="4" xfId="0" applyNumberFormat="1" applyFont="1" applyBorder="1" applyAlignment="1">
      <alignment horizontal="right" vertical="top" shrinkToFit="1"/>
    </xf>
    <xf numFmtId="1" fontId="10" fillId="0" borderId="15" xfId="0" applyNumberFormat="1" applyFont="1" applyBorder="1" applyAlignment="1">
      <alignment horizontal="center" vertical="top" shrinkToFit="1"/>
    </xf>
    <xf numFmtId="0" fontId="0" fillId="0" borderId="15" xfId="0" applyBorder="1" applyAlignment="1">
      <alignment horizontal="left" vertical="top" wrapText="1"/>
    </xf>
    <xf numFmtId="4" fontId="46" fillId="0" borderId="4" xfId="0" applyNumberFormat="1" applyFont="1" applyBorder="1" applyAlignment="1">
      <alignment horizontal="right" vertical="top" shrinkToFit="1"/>
    </xf>
    <xf numFmtId="4" fontId="84" fillId="0" borderId="1" xfId="0" applyNumberFormat="1" applyFont="1" applyBorder="1" applyAlignment="1">
      <alignment horizontal="right" vertical="top" shrinkToFit="1"/>
    </xf>
    <xf numFmtId="0" fontId="0" fillId="0" borderId="40" xfId="0" applyBorder="1" applyAlignment="1">
      <alignment horizontal="left" vertical="top" wrapText="1"/>
    </xf>
    <xf numFmtId="4" fontId="83" fillId="0" borderId="2" xfId="0" applyNumberFormat="1" applyFont="1" applyBorder="1" applyAlignment="1">
      <alignment horizontal="right" vertical="top" shrinkToFit="1"/>
    </xf>
    <xf numFmtId="0" fontId="0" fillId="0" borderId="39" xfId="0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4" fontId="84" fillId="0" borderId="2" xfId="0" applyNumberFormat="1" applyFont="1" applyBorder="1" applyAlignment="1">
      <alignment horizontal="right" vertical="top" shrinkToFit="1"/>
    </xf>
    <xf numFmtId="4" fontId="80" fillId="0" borderId="2" xfId="0" applyNumberFormat="1" applyFont="1" applyBorder="1" applyAlignment="1">
      <alignment horizontal="right" vertical="center" shrinkToFit="1"/>
    </xf>
    <xf numFmtId="0" fontId="44" fillId="0" borderId="0" xfId="0" applyFont="1" applyAlignment="1">
      <alignment horizontal="left" vertical="top" wrapText="1"/>
    </xf>
    <xf numFmtId="4" fontId="10" fillId="0" borderId="15" xfId="0" applyNumberFormat="1" applyFont="1" applyBorder="1" applyAlignment="1">
      <alignment horizontal="right" vertical="top" shrinkToFit="1"/>
    </xf>
    <xf numFmtId="0" fontId="11" fillId="0" borderId="23" xfId="0" applyFont="1" applyBorder="1" applyAlignment="1">
      <alignment horizontal="left" vertical="top" wrapText="1"/>
    </xf>
    <xf numFmtId="4" fontId="49" fillId="0" borderId="0" xfId="0" applyNumberFormat="1" applyFont="1" applyAlignment="1">
      <alignment horizontal="right" vertical="top" shrinkToFit="1"/>
    </xf>
    <xf numFmtId="4" fontId="49" fillId="0" borderId="15" xfId="0" applyNumberFormat="1" applyFont="1" applyBorder="1" applyAlignment="1">
      <alignment horizontal="right" vertical="top" shrinkToFit="1"/>
    </xf>
    <xf numFmtId="1" fontId="10" fillId="0" borderId="16" xfId="0" applyNumberFormat="1" applyFont="1" applyBorder="1" applyAlignment="1">
      <alignment horizontal="center" vertical="top" shrinkToFit="1"/>
    </xf>
    <xf numFmtId="1" fontId="10" fillId="0" borderId="2" xfId="0" applyNumberFormat="1" applyFont="1" applyBorder="1" applyAlignment="1">
      <alignment horizontal="center" vertical="top" shrinkToFit="1"/>
    </xf>
    <xf numFmtId="0" fontId="11" fillId="0" borderId="38" xfId="0" applyFont="1" applyBorder="1" applyAlignment="1">
      <alignment horizontal="left" vertical="top" wrapText="1"/>
    </xf>
    <xf numFmtId="4" fontId="12" fillId="0" borderId="6" xfId="0" applyNumberFormat="1" applyFont="1" applyBorder="1" applyAlignment="1">
      <alignment horizontal="right" vertical="top" shrinkToFit="1"/>
    </xf>
    <xf numFmtId="4" fontId="47" fillId="0" borderId="6" xfId="0" applyNumberFormat="1" applyFont="1" applyBorder="1" applyAlignment="1">
      <alignment horizontal="right" vertical="center"/>
    </xf>
    <xf numFmtId="4" fontId="47" fillId="0" borderId="2" xfId="0" applyNumberFormat="1" applyFont="1" applyBorder="1" applyAlignment="1">
      <alignment horizontal="right" vertical="center"/>
    </xf>
    <xf numFmtId="4" fontId="79" fillId="0" borderId="16" xfId="0" applyNumberFormat="1" applyFont="1" applyBorder="1" applyAlignment="1">
      <alignment horizontal="right" vertical="center"/>
    </xf>
    <xf numFmtId="4" fontId="47" fillId="0" borderId="16" xfId="0" applyNumberFormat="1" applyFont="1" applyBorder="1" applyAlignment="1">
      <alignment horizontal="right" vertical="center"/>
    </xf>
    <xf numFmtId="0" fontId="90" fillId="0" borderId="0" xfId="0" applyFont="1" applyAlignment="1">
      <alignment horizontal="left" vertical="top"/>
    </xf>
    <xf numFmtId="1" fontId="12" fillId="0" borderId="8" xfId="0" applyNumberFormat="1" applyFont="1" applyBorder="1" applyAlignment="1">
      <alignment horizontal="center" vertical="top" shrinkToFit="1"/>
    </xf>
    <xf numFmtId="4" fontId="46" fillId="0" borderId="5" xfId="0" applyNumberFormat="1" applyFont="1" applyBorder="1" applyAlignment="1">
      <alignment horizontal="right" vertical="top" shrinkToFit="1"/>
    </xf>
    <xf numFmtId="4" fontId="84" fillId="0" borderId="3" xfId="0" applyNumberFormat="1" applyFont="1" applyBorder="1" applyAlignment="1">
      <alignment horizontal="right" vertical="top" shrinkToFit="1"/>
    </xf>
    <xf numFmtId="4" fontId="83" fillId="0" borderId="1" xfId="0" applyNumberFormat="1" applyFont="1" applyBorder="1" applyAlignment="1">
      <alignment horizontal="right" vertical="top" shrinkToFit="1"/>
    </xf>
    <xf numFmtId="4" fontId="79" fillId="0" borderId="1" xfId="0" applyNumberFormat="1" applyFont="1" applyBorder="1" applyAlignment="1">
      <alignment horizontal="right" vertical="top" shrinkToFit="1"/>
    </xf>
    <xf numFmtId="4" fontId="81" fillId="0" borderId="10" xfId="0" applyNumberFormat="1" applyFont="1" applyBorder="1" applyAlignment="1" applyProtection="1">
      <alignment vertical="center"/>
      <protection locked="0"/>
    </xf>
    <xf numFmtId="4" fontId="13" fillId="0" borderId="10" xfId="0" applyNumberFormat="1" applyFont="1" applyBorder="1" applyAlignment="1" applyProtection="1">
      <alignment vertical="center"/>
      <protection locked="0"/>
    </xf>
    <xf numFmtId="0" fontId="0" fillId="0" borderId="36" xfId="0" applyBorder="1" applyAlignment="1">
      <alignment horizontal="left" vertical="top"/>
    </xf>
    <xf numFmtId="1" fontId="10" fillId="0" borderId="20" xfId="0" applyNumberFormat="1" applyFont="1" applyBorder="1" applyAlignment="1">
      <alignment horizontal="center" vertical="top" shrinkToFit="1"/>
    </xf>
    <xf numFmtId="4" fontId="83" fillId="0" borderId="4" xfId="0" applyNumberFormat="1" applyFont="1" applyBorder="1" applyAlignment="1">
      <alignment horizontal="right" vertical="top" shrinkToFit="1"/>
    </xf>
    <xf numFmtId="4" fontId="55" fillId="0" borderId="35" xfId="0" applyNumberFormat="1" applyFont="1" applyBorder="1" applyAlignment="1" applyProtection="1">
      <alignment vertical="center"/>
      <protection locked="0"/>
    </xf>
    <xf numFmtId="4" fontId="81" fillId="0" borderId="35" xfId="0" applyNumberFormat="1" applyFont="1" applyBorder="1" applyAlignment="1" applyProtection="1">
      <alignment horizontal="right" vertical="center"/>
      <protection locked="0"/>
    </xf>
    <xf numFmtId="4" fontId="80" fillId="0" borderId="15" xfId="0" applyNumberFormat="1" applyFont="1" applyBorder="1" applyAlignment="1">
      <alignment horizontal="right" vertical="center" shrinkToFit="1"/>
    </xf>
    <xf numFmtId="0" fontId="100" fillId="0" borderId="0" xfId="0" applyFont="1" applyAlignment="1">
      <alignment horizontal="left" vertical="top"/>
    </xf>
    <xf numFmtId="1" fontId="12" fillId="0" borderId="1" xfId="0" applyNumberFormat="1" applyFont="1" applyBorder="1" applyAlignment="1">
      <alignment horizontal="center" vertical="center" shrinkToFit="1"/>
    </xf>
    <xf numFmtId="2" fontId="12" fillId="0" borderId="1" xfId="0" applyNumberFormat="1" applyFont="1" applyBorder="1" applyAlignment="1">
      <alignment horizontal="right" vertical="top" shrinkToFit="1"/>
    </xf>
    <xf numFmtId="1" fontId="12" fillId="0" borderId="34" xfId="0" applyNumberFormat="1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top" wrapText="1"/>
    </xf>
    <xf numFmtId="0" fontId="73" fillId="0" borderId="16" xfId="0" applyFont="1" applyBorder="1" applyAlignment="1">
      <alignment horizontal="left" vertical="top" wrapText="1"/>
    </xf>
    <xf numFmtId="0" fontId="73" fillId="0" borderId="2" xfId="0" applyFont="1" applyBorder="1" applyAlignment="1">
      <alignment horizontal="left" vertical="top" wrapText="1"/>
    </xf>
    <xf numFmtId="0" fontId="45" fillId="0" borderId="0" xfId="0" applyFont="1" applyAlignment="1">
      <alignment horizontal="left" vertical="center" wrapText="1"/>
    </xf>
    <xf numFmtId="2" fontId="10" fillId="0" borderId="2" xfId="0" applyNumberFormat="1" applyFont="1" applyBorder="1" applyAlignment="1">
      <alignment horizontal="right" vertical="top" shrinkToFit="1"/>
    </xf>
    <xf numFmtId="2" fontId="49" fillId="0" borderId="2" xfId="0" applyNumberFormat="1" applyFont="1" applyBorder="1" applyAlignment="1">
      <alignment horizontal="right" vertical="top" shrinkToFit="1"/>
    </xf>
    <xf numFmtId="1" fontId="46" fillId="0" borderId="2" xfId="0" applyNumberFormat="1" applyFont="1" applyBorder="1" applyAlignment="1">
      <alignment horizontal="center" vertical="center" shrinkToFit="1"/>
    </xf>
    <xf numFmtId="1" fontId="49" fillId="0" borderId="2" xfId="0" applyNumberFormat="1" applyFont="1" applyBorder="1" applyAlignment="1">
      <alignment horizontal="center" vertical="center" shrinkToFit="1"/>
    </xf>
    <xf numFmtId="4" fontId="11" fillId="0" borderId="1" xfId="0" applyNumberFormat="1" applyFont="1" applyBorder="1" applyAlignment="1">
      <alignment horizontal="right" vertical="center" shrinkToFit="1"/>
    </xf>
    <xf numFmtId="4" fontId="46" fillId="0" borderId="7" xfId="0" applyNumberFormat="1" applyFont="1" applyBorder="1" applyAlignment="1">
      <alignment horizontal="right" vertical="top" shrinkToFit="1"/>
    </xf>
    <xf numFmtId="4" fontId="79" fillId="0" borderId="15" xfId="0" applyNumberFormat="1" applyFont="1" applyBorder="1" applyAlignment="1">
      <alignment horizontal="right" vertical="center" shrinkToFit="1"/>
    </xf>
    <xf numFmtId="4" fontId="13" fillId="0" borderId="25" xfId="0" applyNumberFormat="1" applyFont="1" applyBorder="1" applyAlignment="1" applyProtection="1">
      <alignment vertical="center"/>
      <protection locked="0"/>
    </xf>
    <xf numFmtId="4" fontId="81" fillId="0" borderId="25" xfId="0" applyNumberFormat="1" applyFont="1" applyBorder="1" applyAlignment="1" applyProtection="1">
      <alignment horizontal="right" vertical="center"/>
      <protection locked="0"/>
    </xf>
    <xf numFmtId="4" fontId="48" fillId="0" borderId="25" xfId="0" applyNumberFormat="1" applyFont="1" applyBorder="1" applyAlignment="1" applyProtection="1">
      <alignment vertical="center"/>
      <protection locked="0"/>
    </xf>
    <xf numFmtId="1" fontId="46" fillId="0" borderId="2" xfId="0" applyNumberFormat="1" applyFont="1" applyBorder="1" applyAlignment="1">
      <alignment horizontal="center" vertical="top" shrinkToFit="1"/>
    </xf>
    <xf numFmtId="4" fontId="47" fillId="0" borderId="2" xfId="0" applyNumberFormat="1" applyFont="1" applyBorder="1" applyAlignment="1">
      <alignment horizontal="right" vertical="top" shrinkToFit="1"/>
    </xf>
    <xf numFmtId="2" fontId="79" fillId="0" borderId="2" xfId="0" applyNumberFormat="1" applyFont="1" applyBorder="1" applyAlignment="1">
      <alignment horizontal="right" vertical="center" shrinkToFit="1"/>
    </xf>
    <xf numFmtId="2" fontId="46" fillId="0" borderId="2" xfId="0" applyNumberFormat="1" applyFont="1" applyBorder="1" applyAlignment="1">
      <alignment horizontal="right" vertical="top" shrinkToFit="1"/>
    </xf>
    <xf numFmtId="1" fontId="46" fillId="0" borderId="8" xfId="0" applyNumberFormat="1" applyFont="1" applyBorder="1" applyAlignment="1">
      <alignment horizontal="center" vertical="top" shrinkToFit="1"/>
    </xf>
    <xf numFmtId="0" fontId="11" fillId="0" borderId="3" xfId="0" applyFont="1" applyBorder="1" applyAlignment="1">
      <alignment horizontal="left" vertical="top" wrapText="1"/>
    </xf>
    <xf numFmtId="4" fontId="48" fillId="0" borderId="35" xfId="0" applyNumberFormat="1" applyFont="1" applyBorder="1" applyAlignment="1" applyProtection="1">
      <alignment vertical="center"/>
      <protection locked="0"/>
    </xf>
    <xf numFmtId="1" fontId="49" fillId="0" borderId="2" xfId="0" applyNumberFormat="1" applyFont="1" applyBorder="1" applyAlignment="1">
      <alignment horizontal="center" vertical="top" shrinkToFit="1"/>
    </xf>
    <xf numFmtId="4" fontId="57" fillId="0" borderId="0" xfId="0" applyNumberFormat="1" applyFont="1" applyAlignment="1" applyProtection="1">
      <alignment vertical="center"/>
      <protection locked="0"/>
    </xf>
    <xf numFmtId="4" fontId="57" fillId="0" borderId="15" xfId="0" applyNumberFormat="1" applyFont="1" applyBorder="1" applyAlignment="1" applyProtection="1">
      <alignment vertical="center"/>
      <protection locked="0"/>
    </xf>
    <xf numFmtId="4" fontId="68" fillId="0" borderId="15" xfId="0" applyNumberFormat="1" applyFont="1" applyBorder="1" applyAlignment="1" applyProtection="1">
      <alignment horizontal="right" vertical="center"/>
      <protection locked="0"/>
    </xf>
    <xf numFmtId="0" fontId="11" fillId="0" borderId="16" xfId="0" applyFont="1" applyBorder="1" applyAlignment="1">
      <alignment horizontal="left" vertical="top" wrapText="1"/>
    </xf>
    <xf numFmtId="4" fontId="12" fillId="0" borderId="16" xfId="0" applyNumberFormat="1" applyFont="1" applyBorder="1" applyAlignment="1">
      <alignment horizontal="right" vertical="top" shrinkToFit="1"/>
    </xf>
    <xf numFmtId="4" fontId="80" fillId="0" borderId="9" xfId="0" applyNumberFormat="1" applyFont="1" applyBorder="1" applyAlignment="1">
      <alignment horizontal="right" vertical="center" shrinkToFit="1"/>
    </xf>
    <xf numFmtId="4" fontId="12" fillId="0" borderId="9" xfId="0" applyNumberFormat="1" applyFont="1" applyBorder="1" applyAlignment="1">
      <alignment horizontal="right" vertical="top" shrinkToFit="1"/>
    </xf>
    <xf numFmtId="2" fontId="84" fillId="0" borderId="2" xfId="0" applyNumberFormat="1" applyFont="1" applyBorder="1" applyAlignment="1">
      <alignment horizontal="right" vertical="top" shrinkToFit="1"/>
    </xf>
    <xf numFmtId="2" fontId="80" fillId="0" borderId="1" xfId="0" applyNumberFormat="1" applyFont="1" applyBorder="1" applyAlignment="1">
      <alignment horizontal="right" vertical="center" shrinkToFit="1"/>
    </xf>
    <xf numFmtId="2" fontId="84" fillId="0" borderId="1" xfId="0" applyNumberFormat="1" applyFont="1" applyBorder="1" applyAlignment="1">
      <alignment horizontal="right" vertical="top" shrinkToFit="1"/>
    </xf>
    <xf numFmtId="4" fontId="56" fillId="0" borderId="10" xfId="0" applyNumberFormat="1" applyFont="1" applyBorder="1" applyAlignment="1" applyProtection="1">
      <alignment vertical="center"/>
      <protection locked="0"/>
    </xf>
    <xf numFmtId="4" fontId="68" fillId="0" borderId="10" xfId="0" applyNumberFormat="1" applyFont="1" applyBorder="1" applyAlignment="1" applyProtection="1">
      <alignment vertical="center"/>
      <protection locked="0"/>
    </xf>
    <xf numFmtId="4" fontId="80" fillId="0" borderId="2" xfId="0" applyNumberFormat="1" applyFont="1" applyBorder="1" applyAlignment="1">
      <alignment horizontal="right" vertical="top" shrinkToFit="1"/>
    </xf>
    <xf numFmtId="4" fontId="10" fillId="0" borderId="2" xfId="0" applyNumberFormat="1" applyFont="1" applyBorder="1" applyAlignment="1">
      <alignment horizontal="right" vertical="top" shrinkToFit="1"/>
    </xf>
    <xf numFmtId="4" fontId="79" fillId="0" borderId="2" xfId="0" applyNumberFormat="1" applyFont="1" applyBorder="1" applyAlignment="1">
      <alignment horizontal="right" vertical="center" shrinkToFit="1"/>
    </xf>
    <xf numFmtId="3" fontId="53" fillId="0" borderId="0" xfId="0" applyNumberFormat="1" applyFont="1" applyAlignment="1">
      <alignment horizontal="left" vertical="top"/>
    </xf>
    <xf numFmtId="0" fontId="44" fillId="0" borderId="5" xfId="0" applyFont="1" applyBorder="1" applyAlignment="1">
      <alignment horizontal="left" vertical="top" wrapText="1"/>
    </xf>
    <xf numFmtId="1" fontId="12" fillId="0" borderId="23" xfId="0" applyNumberFormat="1" applyFont="1" applyBorder="1" applyAlignment="1">
      <alignment horizontal="center" vertical="top" shrinkToFit="1"/>
    </xf>
    <xf numFmtId="1" fontId="46" fillId="0" borderId="15" xfId="0" applyNumberFormat="1" applyFont="1" applyBorder="1" applyAlignment="1">
      <alignment horizontal="center" vertical="top" shrinkToFit="1"/>
    </xf>
    <xf numFmtId="0" fontId="13" fillId="0" borderId="30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4" fontId="84" fillId="0" borderId="8" xfId="0" applyNumberFormat="1" applyFont="1" applyBorder="1" applyAlignment="1">
      <alignment horizontal="right" vertical="top" shrinkToFit="1"/>
    </xf>
    <xf numFmtId="4" fontId="84" fillId="0" borderId="7" xfId="0" applyNumberFormat="1" applyFont="1" applyBorder="1" applyAlignment="1">
      <alignment horizontal="right" vertical="top" shrinkToFit="1"/>
    </xf>
    <xf numFmtId="4" fontId="104" fillId="0" borderId="1" xfId="0" applyNumberFormat="1" applyFont="1" applyBorder="1" applyAlignment="1">
      <alignment horizontal="right" vertical="top" shrinkToFit="1"/>
    </xf>
    <xf numFmtId="0" fontId="0" fillId="0" borderId="28" xfId="0" applyBorder="1" applyAlignment="1">
      <alignment horizontal="left" vertical="top"/>
    </xf>
    <xf numFmtId="4" fontId="107" fillId="0" borderId="8" xfId="0" applyNumberFormat="1" applyFont="1" applyBorder="1" applyAlignment="1">
      <alignment horizontal="right" vertical="top" shrinkToFit="1"/>
    </xf>
    <xf numFmtId="4" fontId="80" fillId="0" borderId="7" xfId="0" applyNumberFormat="1" applyFont="1" applyBorder="1" applyAlignment="1">
      <alignment horizontal="right" vertical="center" shrinkToFit="1"/>
    </xf>
    <xf numFmtId="0" fontId="0" fillId="0" borderId="38" xfId="0" applyBorder="1" applyAlignment="1">
      <alignment horizontal="left" vertical="top" wrapText="1"/>
    </xf>
    <xf numFmtId="1" fontId="10" fillId="0" borderId="2" xfId="0" applyNumberFormat="1" applyFont="1" applyBorder="1" applyAlignment="1">
      <alignment horizontal="center" vertical="center" shrinkToFit="1"/>
    </xf>
    <xf numFmtId="1" fontId="12" fillId="0" borderId="2" xfId="0" applyNumberFormat="1" applyFont="1" applyBorder="1" applyAlignment="1">
      <alignment horizontal="center" vertical="top" shrinkToFit="1"/>
    </xf>
    <xf numFmtId="0" fontId="13" fillId="0" borderId="16" xfId="0" applyFont="1" applyBorder="1" applyAlignment="1">
      <alignment horizontal="left" vertical="top" wrapText="1"/>
    </xf>
    <xf numFmtId="4" fontId="55" fillId="0" borderId="25" xfId="0" applyNumberFormat="1" applyFont="1" applyBorder="1" applyAlignment="1" applyProtection="1">
      <alignment vertical="center"/>
      <protection locked="0"/>
    </xf>
    <xf numFmtId="1" fontId="46" fillId="0" borderId="15" xfId="0" applyNumberFormat="1" applyFont="1" applyBorder="1" applyAlignment="1">
      <alignment horizontal="center" vertical="center" shrinkToFit="1"/>
    </xf>
    <xf numFmtId="0" fontId="45" fillId="0" borderId="3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1" fontId="12" fillId="0" borderId="15" xfId="0" applyNumberFormat="1" applyFont="1" applyBorder="1" applyAlignment="1">
      <alignment horizontal="center" vertical="center" shrinkToFit="1"/>
    </xf>
    <xf numFmtId="0" fontId="44" fillId="0" borderId="3" xfId="0" applyFont="1" applyBorder="1" applyAlignment="1">
      <alignment horizontal="left" vertical="top" wrapText="1"/>
    </xf>
    <xf numFmtId="4" fontId="68" fillId="0" borderId="10" xfId="0" applyNumberFormat="1" applyFont="1" applyBorder="1" applyAlignment="1" applyProtection="1">
      <alignment horizontal="right" vertical="center"/>
      <protection locked="0"/>
    </xf>
    <xf numFmtId="4" fontId="57" fillId="0" borderId="10" xfId="0" applyNumberFormat="1" applyFont="1" applyBorder="1" applyAlignment="1" applyProtection="1">
      <alignment vertical="center"/>
      <protection locked="0"/>
    </xf>
    <xf numFmtId="4" fontId="79" fillId="0" borderId="2" xfId="0" applyNumberFormat="1" applyFont="1" applyBorder="1" applyAlignment="1">
      <alignment horizontal="right" vertical="center" wrapText="1"/>
    </xf>
    <xf numFmtId="4" fontId="81" fillId="0" borderId="2" xfId="0" applyNumberFormat="1" applyFont="1" applyBorder="1" applyAlignment="1">
      <alignment horizontal="right" vertical="center" wrapText="1"/>
    </xf>
    <xf numFmtId="4" fontId="83" fillId="0" borderId="1" xfId="0" applyNumberFormat="1" applyFont="1" applyBorder="1" applyAlignment="1">
      <alignment horizontal="right" vertical="center" shrinkToFit="1"/>
    </xf>
    <xf numFmtId="4" fontId="107" fillId="0" borderId="1" xfId="0" applyNumberFormat="1" applyFont="1" applyBorder="1" applyAlignment="1">
      <alignment horizontal="right" vertical="top" shrinkToFit="1"/>
    </xf>
    <xf numFmtId="4" fontId="46" fillId="0" borderId="8" xfId="0" applyNumberFormat="1" applyFont="1" applyBorder="1" applyAlignment="1">
      <alignment horizontal="right" vertical="top" shrinkToFit="1"/>
    </xf>
    <xf numFmtId="4" fontId="12" fillId="0" borderId="7" xfId="0" applyNumberFormat="1" applyFont="1" applyBorder="1" applyAlignment="1">
      <alignment horizontal="right" vertical="top" shrinkToFit="1"/>
    </xf>
    <xf numFmtId="4" fontId="81" fillId="0" borderId="1" xfId="0" applyNumberFormat="1" applyFont="1" applyBorder="1" applyAlignment="1">
      <alignment horizontal="right" vertical="center" shrinkToFit="1"/>
    </xf>
    <xf numFmtId="4" fontId="68" fillId="0" borderId="15" xfId="0" applyNumberFormat="1" applyFont="1" applyBorder="1" applyAlignment="1">
      <alignment horizontal="right" vertical="center" shrinkToFit="1"/>
    </xf>
    <xf numFmtId="1" fontId="10" fillId="0" borderId="7" xfId="0" applyNumberFormat="1" applyFont="1" applyBorder="1" applyAlignment="1">
      <alignment horizontal="center" vertical="center" shrinkToFit="1"/>
    </xf>
    <xf numFmtId="1" fontId="12" fillId="0" borderId="9" xfId="0" applyNumberFormat="1" applyFont="1" applyBorder="1" applyAlignment="1">
      <alignment horizontal="right" vertical="top" shrinkToFit="1"/>
    </xf>
    <xf numFmtId="4" fontId="79" fillId="0" borderId="3" xfId="0" applyNumberFormat="1" applyFont="1" applyBorder="1" applyAlignment="1">
      <alignment horizontal="right" vertical="center" shrinkToFit="1"/>
    </xf>
    <xf numFmtId="1" fontId="12" fillId="0" borderId="2" xfId="0" applyNumberFormat="1" applyFont="1" applyBorder="1" applyAlignment="1">
      <alignment horizontal="center" vertical="center" shrinkToFit="1"/>
    </xf>
    <xf numFmtId="4" fontId="45" fillId="0" borderId="10" xfId="0" applyNumberFormat="1" applyFont="1" applyBorder="1" applyAlignment="1" applyProtection="1">
      <alignment vertical="center"/>
      <protection locked="0"/>
    </xf>
    <xf numFmtId="0" fontId="87" fillId="0" borderId="0" xfId="0" applyFont="1" applyAlignment="1">
      <alignment horizontal="left" vertical="top" wrapText="1"/>
    </xf>
    <xf numFmtId="4" fontId="81" fillId="0" borderId="15" xfId="0" applyNumberFormat="1" applyFont="1" applyBorder="1" applyAlignment="1">
      <alignment horizontal="right" vertical="center" shrinkToFit="1"/>
    </xf>
    <xf numFmtId="4" fontId="10" fillId="0" borderId="24" xfId="0" applyNumberFormat="1" applyFont="1" applyBorder="1" applyAlignment="1">
      <alignment horizontal="right" vertical="top" shrinkToFit="1"/>
    </xf>
    <xf numFmtId="4" fontId="10" fillId="0" borderId="9" xfId="0" applyNumberFormat="1" applyFont="1" applyBorder="1" applyAlignment="1">
      <alignment horizontal="right" vertical="top" shrinkToFit="1"/>
    </xf>
    <xf numFmtId="4" fontId="81" fillId="0" borderId="9" xfId="0" applyNumberFormat="1" applyFont="1" applyBorder="1" applyAlignment="1">
      <alignment horizontal="right" vertical="center" shrinkToFit="1"/>
    </xf>
    <xf numFmtId="2" fontId="79" fillId="0" borderId="3" xfId="0" applyNumberFormat="1" applyFont="1" applyBorder="1" applyAlignment="1">
      <alignment horizontal="right" vertical="top" shrinkToFit="1"/>
    </xf>
    <xf numFmtId="4" fontId="10" fillId="17" borderId="4" xfId="0" applyNumberFormat="1" applyFont="1" applyFill="1" applyBorder="1" applyAlignment="1">
      <alignment horizontal="right" vertical="top" shrinkToFit="1"/>
    </xf>
    <xf numFmtId="1" fontId="10" fillId="17" borderId="1" xfId="0" applyNumberFormat="1" applyFont="1" applyFill="1" applyBorder="1" applyAlignment="1">
      <alignment horizontal="right" vertical="top" shrinkToFit="1"/>
    </xf>
    <xf numFmtId="4" fontId="83" fillId="17" borderId="1" xfId="0" applyNumberFormat="1" applyFont="1" applyFill="1" applyBorder="1" applyAlignment="1">
      <alignment horizontal="right" vertical="top" shrinkToFit="1"/>
    </xf>
    <xf numFmtId="4" fontId="10" fillId="17" borderId="1" xfId="0" applyNumberFormat="1" applyFont="1" applyFill="1" applyBorder="1" applyAlignment="1">
      <alignment horizontal="right" vertical="top" shrinkToFit="1"/>
    </xf>
    <xf numFmtId="4" fontId="10" fillId="17" borderId="7" xfId="0" applyNumberFormat="1" applyFont="1" applyFill="1" applyBorder="1" applyAlignment="1">
      <alignment horizontal="right" vertical="top" shrinkToFit="1"/>
    </xf>
    <xf numFmtId="4" fontId="58" fillId="18" borderId="4" xfId="0" applyNumberFormat="1" applyFont="1" applyFill="1" applyBorder="1" applyAlignment="1">
      <alignment horizontal="right" vertical="center" shrinkToFit="1"/>
    </xf>
    <xf numFmtId="1" fontId="10" fillId="18" borderId="9" xfId="0" applyNumberFormat="1" applyFont="1" applyFill="1" applyBorder="1" applyAlignment="1">
      <alignment horizontal="right" vertical="center" shrinkToFit="1"/>
    </xf>
    <xf numFmtId="4" fontId="79" fillId="10" borderId="1" xfId="0" applyNumberFormat="1" applyFont="1" applyFill="1" applyBorder="1" applyAlignment="1">
      <alignment horizontal="right" vertical="center" shrinkToFit="1"/>
    </xf>
    <xf numFmtId="1" fontId="10" fillId="10" borderId="1" xfId="0" applyNumberFormat="1" applyFont="1" applyFill="1" applyBorder="1" applyAlignment="1">
      <alignment horizontal="right" vertical="center" shrinkToFit="1"/>
    </xf>
    <xf numFmtId="4" fontId="10" fillId="10" borderId="9" xfId="0" applyNumberFormat="1" applyFont="1" applyFill="1" applyBorder="1" applyAlignment="1">
      <alignment horizontal="right" vertical="center" shrinkToFit="1"/>
    </xf>
    <xf numFmtId="4" fontId="10" fillId="10" borderId="1" xfId="0" applyNumberFormat="1" applyFont="1" applyFill="1" applyBorder="1" applyAlignment="1">
      <alignment horizontal="right" vertical="center" shrinkToFit="1"/>
    </xf>
    <xf numFmtId="4" fontId="10" fillId="19" borderId="1" xfId="0" applyNumberFormat="1" applyFont="1" applyFill="1" applyBorder="1" applyAlignment="1">
      <alignment horizontal="right" vertical="top" shrinkToFit="1"/>
    </xf>
    <xf numFmtId="1" fontId="10" fillId="19" borderId="1" xfId="0" applyNumberFormat="1" applyFont="1" applyFill="1" applyBorder="1" applyAlignment="1">
      <alignment horizontal="right" vertical="top" shrinkToFit="1"/>
    </xf>
    <xf numFmtId="1" fontId="10" fillId="19" borderId="1" xfId="0" applyNumberFormat="1" applyFont="1" applyFill="1" applyBorder="1" applyAlignment="1">
      <alignment horizontal="right" vertical="center" shrinkToFit="1"/>
    </xf>
    <xf numFmtId="4" fontId="10" fillId="19" borderId="1" xfId="0" applyNumberFormat="1" applyFont="1" applyFill="1" applyBorder="1" applyAlignment="1">
      <alignment horizontal="right" vertical="center" shrinkToFit="1"/>
    </xf>
    <xf numFmtId="4" fontId="83" fillId="19" borderId="1" xfId="0" applyNumberFormat="1" applyFont="1" applyFill="1" applyBorder="1" applyAlignment="1">
      <alignment horizontal="right" vertical="center" shrinkToFit="1"/>
    </xf>
    <xf numFmtId="4" fontId="83" fillId="19" borderId="1" xfId="0" applyNumberFormat="1" applyFont="1" applyFill="1" applyBorder="1" applyAlignment="1">
      <alignment horizontal="right" vertical="top" shrinkToFit="1"/>
    </xf>
    <xf numFmtId="4" fontId="10" fillId="19" borderId="7" xfId="0" applyNumberFormat="1" applyFont="1" applyFill="1" applyBorder="1" applyAlignment="1">
      <alignment horizontal="right" vertical="center" shrinkToFit="1"/>
    </xf>
    <xf numFmtId="4" fontId="83" fillId="19" borderId="7" xfId="0" applyNumberFormat="1" applyFont="1" applyFill="1" applyBorder="1" applyAlignment="1">
      <alignment horizontal="right" vertical="center" shrinkToFit="1"/>
    </xf>
    <xf numFmtId="4" fontId="10" fillId="20" borderId="1" xfId="0" applyNumberFormat="1" applyFont="1" applyFill="1" applyBorder="1" applyAlignment="1">
      <alignment horizontal="right" vertical="top" shrinkToFit="1"/>
    </xf>
    <xf numFmtId="4" fontId="10" fillId="20" borderId="7" xfId="0" applyNumberFormat="1" applyFont="1" applyFill="1" applyBorder="1" applyAlignment="1">
      <alignment horizontal="right" vertical="top" shrinkToFit="1"/>
    </xf>
    <xf numFmtId="1" fontId="10" fillId="20" borderId="1" xfId="0" applyNumberFormat="1" applyFont="1" applyFill="1" applyBorder="1" applyAlignment="1">
      <alignment horizontal="right" vertical="top" shrinkToFit="1"/>
    </xf>
    <xf numFmtId="4" fontId="83" fillId="20" borderId="1" xfId="0" applyNumberFormat="1" applyFont="1" applyFill="1" applyBorder="1" applyAlignment="1">
      <alignment horizontal="right" vertical="top" shrinkToFit="1"/>
    </xf>
    <xf numFmtId="1" fontId="46" fillId="17" borderId="1" xfId="0" applyNumberFormat="1" applyFont="1" applyFill="1" applyBorder="1" applyAlignment="1">
      <alignment horizontal="right" vertical="center" shrinkToFit="1"/>
    </xf>
    <xf numFmtId="1" fontId="10" fillId="0" borderId="1" xfId="0" applyNumberFormat="1" applyFont="1" applyBorder="1" applyAlignment="1">
      <alignment horizontal="right" vertical="center" shrinkToFit="1"/>
    </xf>
    <xf numFmtId="1" fontId="10" fillId="20" borderId="1" xfId="0" applyNumberFormat="1" applyFont="1" applyFill="1" applyBorder="1" applyAlignment="1">
      <alignment horizontal="right" vertical="center" shrinkToFit="1"/>
    </xf>
    <xf numFmtId="1" fontId="10" fillId="17" borderId="1" xfId="0" applyNumberFormat="1" applyFont="1" applyFill="1" applyBorder="1" applyAlignment="1">
      <alignment horizontal="right" vertical="center" shrinkToFit="1"/>
    </xf>
    <xf numFmtId="1" fontId="10" fillId="18" borderId="1" xfId="0" applyNumberFormat="1" applyFont="1" applyFill="1" applyBorder="1" applyAlignment="1">
      <alignment horizontal="right" vertical="center" shrinkToFit="1"/>
    </xf>
    <xf numFmtId="1" fontId="12" fillId="0" borderId="1" xfId="0" applyNumberFormat="1" applyFont="1" applyBorder="1" applyAlignment="1">
      <alignment horizontal="right" vertical="center" shrinkToFit="1"/>
    </xf>
    <xf numFmtId="1" fontId="46" fillId="15" borderId="1" xfId="0" applyNumberFormat="1" applyFont="1" applyFill="1" applyBorder="1" applyAlignment="1">
      <alignment horizontal="right" vertical="center" shrinkToFit="1"/>
    </xf>
    <xf numFmtId="1" fontId="46" fillId="11" borderId="1" xfId="0" applyNumberFormat="1" applyFont="1" applyFill="1" applyBorder="1" applyAlignment="1">
      <alignment horizontal="right" vertical="center" shrinkToFit="1"/>
    </xf>
    <xf numFmtId="1" fontId="46" fillId="18" borderId="1" xfId="0" applyNumberFormat="1" applyFont="1" applyFill="1" applyBorder="1" applyAlignment="1">
      <alignment horizontal="right" vertical="center" shrinkToFit="1"/>
    </xf>
    <xf numFmtId="1" fontId="49" fillId="0" borderId="1" xfId="0" applyNumberFormat="1" applyFont="1" applyBorder="1" applyAlignment="1">
      <alignment horizontal="right" vertical="top" shrinkToFit="1"/>
    </xf>
    <xf numFmtId="1" fontId="46" fillId="0" borderId="1" xfId="0" applyNumberFormat="1" applyFont="1" applyBorder="1" applyAlignment="1">
      <alignment horizontal="right" vertical="center" shrinkToFit="1"/>
    </xf>
    <xf numFmtId="1" fontId="46" fillId="19" borderId="1" xfId="0" applyNumberFormat="1" applyFont="1" applyFill="1" applyBorder="1" applyAlignment="1">
      <alignment horizontal="right" vertical="top" shrinkToFit="1"/>
    </xf>
    <xf numFmtId="1" fontId="46" fillId="19" borderId="1" xfId="0" applyNumberFormat="1" applyFont="1" applyFill="1" applyBorder="1" applyAlignment="1">
      <alignment horizontal="right" vertical="center" shrinkToFit="1"/>
    </xf>
    <xf numFmtId="1" fontId="46" fillId="20" borderId="1" xfId="0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horizontal="center" wrapText="1"/>
    </xf>
    <xf numFmtId="4" fontId="8" fillId="0" borderId="0" xfId="0" applyNumberFormat="1" applyFont="1" applyProtection="1">
      <protection hidden="1"/>
    </xf>
    <xf numFmtId="4" fontId="8" fillId="0" borderId="0" xfId="0" applyNumberFormat="1" applyFont="1" applyAlignment="1">
      <alignment horizontal="right" vertical="center" wrapText="1"/>
    </xf>
    <xf numFmtId="0" fontId="73" fillId="0" borderId="0" xfId="0" applyFont="1" applyAlignment="1">
      <alignment horizontal="left" vertical="top"/>
    </xf>
    <xf numFmtId="0" fontId="0" fillId="7" borderId="2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/>
    </xf>
    <xf numFmtId="0" fontId="0" fillId="7" borderId="3" xfId="0" applyFill="1" applyBorder="1" applyAlignment="1">
      <alignment horizontal="left" vertical="center" wrapText="1"/>
    </xf>
    <xf numFmtId="0" fontId="53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6" xfId="0" applyFont="1" applyBorder="1" applyAlignment="1">
      <alignment horizontal="left" vertical="top"/>
    </xf>
    <xf numFmtId="0" fontId="53" fillId="0" borderId="5" xfId="0" applyFont="1" applyBorder="1" applyAlignment="1">
      <alignment horizontal="left" vertical="top" indent="8"/>
    </xf>
    <xf numFmtId="0" fontId="0" fillId="0" borderId="5" xfId="0" applyBorder="1" applyAlignment="1">
      <alignment horizontal="left" vertical="top" indent="8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9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3" fillId="7" borderId="2" xfId="0" applyFont="1" applyFill="1" applyBorder="1" applyAlignment="1">
      <alignment horizontal="left" vertical="top" wrapText="1"/>
    </xf>
    <xf numFmtId="0" fontId="53" fillId="7" borderId="3" xfId="0" applyFont="1" applyFill="1" applyBorder="1" applyAlignment="1">
      <alignment horizontal="left" vertical="top" wrapText="1"/>
    </xf>
    <xf numFmtId="0" fontId="47" fillId="7" borderId="2" xfId="0" applyFont="1" applyFill="1" applyBorder="1" applyAlignment="1">
      <alignment horizontal="left" vertical="top" wrapText="1"/>
    </xf>
    <xf numFmtId="0" fontId="47" fillId="7" borderId="3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left" vertical="top" wrapText="1"/>
    </xf>
    <xf numFmtId="0" fontId="43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0" fontId="41" fillId="0" borderId="3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3" fillId="0" borderId="0" xfId="0" applyFont="1" applyAlignment="1">
      <alignment horizontal="left" vertical="top"/>
    </xf>
    <xf numFmtId="0" fontId="96" fillId="0" borderId="0" xfId="0" applyFont="1" applyAlignment="1">
      <alignment horizontal="center" vertical="top" wrapText="1"/>
    </xf>
    <xf numFmtId="0" fontId="36" fillId="4" borderId="18" xfId="0" applyFont="1" applyFill="1" applyBorder="1" applyAlignment="1">
      <alignment horizontal="left" vertical="center" wrapText="1"/>
    </xf>
    <xf numFmtId="0" fontId="36" fillId="4" borderId="19" xfId="0" applyFont="1" applyFill="1" applyBorder="1" applyAlignment="1">
      <alignment horizontal="left" vertical="center" wrapText="1"/>
    </xf>
    <xf numFmtId="0" fontId="36" fillId="4" borderId="20" xfId="0" applyFont="1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top" wrapText="1"/>
    </xf>
    <xf numFmtId="0" fontId="0" fillId="5" borderId="19" xfId="0" applyFill="1" applyBorder="1" applyAlignment="1">
      <alignment horizontal="left" vertical="top" wrapText="1"/>
    </xf>
    <xf numFmtId="0" fontId="0" fillId="5" borderId="20" xfId="0" applyFill="1" applyBorder="1" applyAlignment="1">
      <alignment horizontal="left" vertical="top" wrapText="1"/>
    </xf>
    <xf numFmtId="0" fontId="44" fillId="6" borderId="18" xfId="0" applyFont="1" applyFill="1" applyBorder="1" applyAlignment="1">
      <alignment horizontal="left" vertical="top" wrapText="1"/>
    </xf>
    <xf numFmtId="0" fontId="44" fillId="6" borderId="19" xfId="0" applyFont="1" applyFill="1" applyBorder="1" applyAlignment="1">
      <alignment horizontal="left" vertical="top" wrapText="1"/>
    </xf>
    <xf numFmtId="0" fontId="44" fillId="6" borderId="20" xfId="0" applyFont="1" applyFill="1" applyBorder="1" applyAlignment="1">
      <alignment horizontal="left" vertical="top" wrapText="1"/>
    </xf>
    <xf numFmtId="0" fontId="81" fillId="0" borderId="15" xfId="0" applyFont="1" applyBorder="1" applyAlignment="1">
      <alignment horizontal="left" vertical="top" wrapText="1"/>
    </xf>
    <xf numFmtId="0" fontId="36" fillId="3" borderId="18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4" borderId="18" xfId="0" applyFill="1" applyBorder="1" applyAlignment="1">
      <alignment horizontal="left" vertical="top" wrapText="1"/>
    </xf>
    <xf numFmtId="0" fontId="0" fillId="4" borderId="19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93" fillId="14" borderId="18" xfId="2" applyFont="1" applyFill="1" applyBorder="1" applyAlignment="1">
      <alignment horizontal="left" vertical="top"/>
    </xf>
    <xf numFmtId="0" fontId="93" fillId="14" borderId="19" xfId="2" applyFont="1" applyFill="1" applyBorder="1" applyAlignment="1">
      <alignment horizontal="left" vertical="top"/>
    </xf>
    <xf numFmtId="0" fontId="93" fillId="14" borderId="20" xfId="2" applyFont="1" applyFill="1" applyBorder="1" applyAlignment="1">
      <alignment horizontal="left" vertical="top"/>
    </xf>
    <xf numFmtId="0" fontId="45" fillId="6" borderId="15" xfId="0" applyFont="1" applyFill="1" applyBorder="1" applyAlignment="1">
      <alignment horizontal="left" vertical="center" wrapText="1"/>
    </xf>
    <xf numFmtId="0" fontId="82" fillId="5" borderId="18" xfId="0" applyFont="1" applyFill="1" applyBorder="1" applyAlignment="1">
      <alignment horizontal="left" vertical="top" wrapText="1"/>
    </xf>
    <xf numFmtId="0" fontId="82" fillId="5" borderId="19" xfId="0" applyFont="1" applyFill="1" applyBorder="1" applyAlignment="1">
      <alignment horizontal="left" vertical="top" wrapText="1"/>
    </xf>
    <xf numFmtId="0" fontId="82" fillId="5" borderId="20" xfId="0" applyFont="1" applyFill="1" applyBorder="1" applyAlignment="1">
      <alignment horizontal="left" vertical="top" wrapText="1"/>
    </xf>
    <xf numFmtId="0" fontId="82" fillId="6" borderId="18" xfId="0" applyFont="1" applyFill="1" applyBorder="1" applyAlignment="1">
      <alignment horizontal="left" vertical="top" wrapText="1"/>
    </xf>
    <xf numFmtId="0" fontId="82" fillId="6" borderId="19" xfId="0" applyFont="1" applyFill="1" applyBorder="1" applyAlignment="1">
      <alignment horizontal="left" vertical="top" wrapText="1"/>
    </xf>
    <xf numFmtId="0" fontId="82" fillId="6" borderId="20" xfId="0" applyFont="1" applyFill="1" applyBorder="1" applyAlignment="1">
      <alignment horizontal="left" vertical="top" wrapText="1"/>
    </xf>
    <xf numFmtId="0" fontId="45" fillId="6" borderId="18" xfId="0" applyFont="1" applyFill="1" applyBorder="1" applyAlignment="1">
      <alignment horizontal="left" vertical="center" wrapText="1"/>
    </xf>
    <xf numFmtId="0" fontId="45" fillId="6" borderId="19" xfId="0" applyFont="1" applyFill="1" applyBorder="1" applyAlignment="1">
      <alignment horizontal="left" vertical="center" wrapText="1"/>
    </xf>
    <xf numFmtId="0" fontId="45" fillId="6" borderId="20" xfId="0" applyFont="1" applyFill="1" applyBorder="1" applyAlignment="1">
      <alignment horizontal="left" vertical="center" wrapText="1"/>
    </xf>
    <xf numFmtId="0" fontId="36" fillId="4" borderId="15" xfId="0" applyFont="1" applyFill="1" applyBorder="1" applyAlignment="1">
      <alignment horizontal="left" vertical="top" wrapText="1"/>
    </xf>
    <xf numFmtId="0" fontId="77" fillId="6" borderId="18" xfId="0" applyFont="1" applyFill="1" applyBorder="1" applyAlignment="1">
      <alignment horizontal="left" vertical="top" wrapText="1"/>
    </xf>
    <xf numFmtId="0" fontId="77" fillId="6" borderId="19" xfId="0" applyFont="1" applyFill="1" applyBorder="1" applyAlignment="1">
      <alignment horizontal="left" vertical="top" wrapText="1"/>
    </xf>
    <xf numFmtId="0" fontId="77" fillId="6" borderId="20" xfId="0" applyFont="1" applyFill="1" applyBorder="1" applyAlignment="1">
      <alignment horizontal="left" vertical="top" wrapText="1"/>
    </xf>
    <xf numFmtId="0" fontId="45" fillId="6" borderId="18" xfId="0" applyFont="1" applyFill="1" applyBorder="1" applyAlignment="1">
      <alignment horizontal="left" vertical="top" wrapText="1"/>
    </xf>
    <xf numFmtId="0" fontId="45" fillId="6" borderId="19" xfId="0" applyFont="1" applyFill="1" applyBorder="1" applyAlignment="1">
      <alignment horizontal="left" vertical="top" wrapText="1"/>
    </xf>
    <xf numFmtId="0" fontId="45" fillId="6" borderId="20" xfId="0" applyFont="1" applyFill="1" applyBorder="1" applyAlignment="1">
      <alignment horizontal="left" vertical="top" wrapText="1"/>
    </xf>
    <xf numFmtId="0" fontId="87" fillId="6" borderId="21" xfId="0" applyFont="1" applyFill="1" applyBorder="1" applyAlignment="1">
      <alignment horizontal="left" vertical="top" wrapText="1"/>
    </xf>
    <xf numFmtId="0" fontId="87" fillId="6" borderId="22" xfId="0" applyFont="1" applyFill="1" applyBorder="1" applyAlignment="1">
      <alignment horizontal="left" vertical="top" wrapText="1"/>
    </xf>
    <xf numFmtId="0" fontId="87" fillId="6" borderId="18" xfId="0" applyFont="1" applyFill="1" applyBorder="1" applyAlignment="1">
      <alignment horizontal="left" vertical="top" wrapText="1"/>
    </xf>
    <xf numFmtId="0" fontId="87" fillId="6" borderId="19" xfId="0" applyFont="1" applyFill="1" applyBorder="1" applyAlignment="1">
      <alignment horizontal="left" vertical="top" wrapText="1"/>
    </xf>
    <xf numFmtId="0" fontId="87" fillId="6" borderId="26" xfId="0" applyFont="1" applyFill="1" applyBorder="1" applyAlignment="1">
      <alignment horizontal="left" vertical="top" wrapText="1"/>
    </xf>
    <xf numFmtId="1" fontId="79" fillId="0" borderId="18" xfId="0" applyNumberFormat="1" applyFont="1" applyBorder="1" applyAlignment="1">
      <alignment horizontal="left" vertical="center" shrinkToFit="1"/>
    </xf>
    <xf numFmtId="1" fontId="79" fillId="0" borderId="19" xfId="0" applyNumberFormat="1" applyFont="1" applyBorder="1" applyAlignment="1">
      <alignment horizontal="left" vertical="center" shrinkToFit="1"/>
    </xf>
    <xf numFmtId="1" fontId="79" fillId="0" borderId="20" xfId="0" applyNumberFormat="1" applyFont="1" applyBorder="1" applyAlignment="1">
      <alignment horizontal="left" vertical="center" shrinkToFit="1"/>
    </xf>
    <xf numFmtId="0" fontId="36" fillId="4" borderId="18" xfId="0" applyFont="1" applyFill="1" applyBorder="1" applyAlignment="1">
      <alignment horizontal="left" vertical="top" wrapText="1"/>
    </xf>
    <xf numFmtId="0" fontId="36" fillId="4" borderId="19" xfId="0" applyFont="1" applyFill="1" applyBorder="1" applyAlignment="1">
      <alignment horizontal="left" vertical="top" wrapText="1"/>
    </xf>
    <xf numFmtId="0" fontId="36" fillId="4" borderId="20" xfId="0" applyFont="1" applyFill="1" applyBorder="1" applyAlignment="1">
      <alignment horizontal="left" vertical="top" wrapText="1"/>
    </xf>
    <xf numFmtId="0" fontId="13" fillId="4" borderId="18" xfId="0" applyFont="1" applyFill="1" applyBorder="1" applyAlignment="1">
      <alignment horizontal="left" vertical="top" wrapText="1"/>
    </xf>
    <xf numFmtId="0" fontId="13" fillId="4" borderId="19" xfId="0" applyFont="1" applyFill="1" applyBorder="1" applyAlignment="1">
      <alignment horizontal="left" vertical="top" wrapText="1"/>
    </xf>
    <xf numFmtId="0" fontId="13" fillId="4" borderId="20" xfId="0" applyFont="1" applyFill="1" applyBorder="1" applyAlignment="1">
      <alignment horizontal="left" vertical="top" wrapText="1"/>
    </xf>
    <xf numFmtId="0" fontId="48" fillId="5" borderId="18" xfId="0" applyFont="1" applyFill="1" applyBorder="1" applyAlignment="1">
      <alignment horizontal="left" vertical="top" wrapText="1"/>
    </xf>
    <xf numFmtId="0" fontId="48" fillId="5" borderId="19" xfId="0" applyFont="1" applyFill="1" applyBorder="1" applyAlignment="1">
      <alignment horizontal="left" vertical="top" wrapText="1"/>
    </xf>
    <xf numFmtId="0" fontId="48" fillId="5" borderId="20" xfId="0" applyFont="1" applyFill="1" applyBorder="1" applyAlignment="1">
      <alignment horizontal="left" vertical="top" wrapText="1"/>
    </xf>
    <xf numFmtId="0" fontId="78" fillId="6" borderId="18" xfId="0" applyFont="1" applyFill="1" applyBorder="1" applyAlignment="1">
      <alignment horizontal="left" vertical="top" wrapText="1"/>
    </xf>
    <xf numFmtId="0" fontId="78" fillId="6" borderId="19" xfId="0" applyFont="1" applyFill="1" applyBorder="1" applyAlignment="1">
      <alignment horizontal="left" vertical="top" wrapText="1"/>
    </xf>
    <xf numFmtId="0" fontId="78" fillId="6" borderId="20" xfId="0" applyFont="1" applyFill="1" applyBorder="1" applyAlignment="1">
      <alignment horizontal="left" vertical="top" wrapText="1"/>
    </xf>
    <xf numFmtId="0" fontId="13" fillId="6" borderId="18" xfId="0" applyFont="1" applyFill="1" applyBorder="1" applyAlignment="1">
      <alignment horizontal="left" vertical="top" wrapText="1"/>
    </xf>
    <xf numFmtId="0" fontId="13" fillId="6" borderId="19" xfId="0" applyFont="1" applyFill="1" applyBorder="1" applyAlignment="1">
      <alignment horizontal="left" vertical="top" wrapText="1"/>
    </xf>
    <xf numFmtId="0" fontId="13" fillId="6" borderId="20" xfId="0" applyFont="1" applyFill="1" applyBorder="1" applyAlignment="1">
      <alignment horizontal="left" vertical="top" wrapText="1"/>
    </xf>
    <xf numFmtId="0" fontId="87" fillId="6" borderId="18" xfId="0" applyFont="1" applyFill="1" applyBorder="1" applyAlignment="1">
      <alignment horizontal="left" vertical="center" wrapText="1"/>
    </xf>
    <xf numFmtId="0" fontId="87" fillId="6" borderId="19" xfId="0" applyFont="1" applyFill="1" applyBorder="1" applyAlignment="1">
      <alignment horizontal="left" vertical="center" wrapText="1"/>
    </xf>
    <xf numFmtId="0" fontId="87" fillId="6" borderId="20" xfId="0" applyFont="1" applyFill="1" applyBorder="1" applyAlignment="1">
      <alignment horizontal="left" vertical="center" wrapText="1"/>
    </xf>
    <xf numFmtId="0" fontId="87" fillId="6" borderId="20" xfId="0" applyFont="1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87" fillId="6" borderId="15" xfId="0" applyFont="1" applyFill="1" applyBorder="1" applyAlignment="1">
      <alignment horizontal="left" vertical="top" wrapText="1"/>
    </xf>
    <xf numFmtId="0" fontId="36" fillId="3" borderId="19" xfId="0" applyFont="1" applyFill="1" applyBorder="1" applyAlignment="1">
      <alignment horizontal="left" vertical="center" wrapText="1"/>
    </xf>
    <xf numFmtId="0" fontId="36" fillId="3" borderId="20" xfId="0" applyFont="1" applyFill="1" applyBorder="1" applyAlignment="1">
      <alignment horizontal="left" vertical="center" wrapText="1"/>
    </xf>
    <xf numFmtId="0" fontId="45" fillId="6" borderId="15" xfId="0" applyFont="1" applyFill="1" applyBorder="1" applyAlignment="1">
      <alignment vertical="top" wrapText="1"/>
    </xf>
    <xf numFmtId="0" fontId="77" fillId="6" borderId="15" xfId="0" applyFont="1" applyFill="1" applyBorder="1" applyAlignment="1">
      <alignment horizontal="left" vertical="top" wrapText="1"/>
    </xf>
    <xf numFmtId="0" fontId="13" fillId="6" borderId="15" xfId="0" applyFont="1" applyFill="1" applyBorder="1" applyAlignment="1">
      <alignment horizontal="left" vertical="top" wrapText="1"/>
    </xf>
    <xf numFmtId="0" fontId="75" fillId="6" borderId="18" xfId="0" applyFont="1" applyFill="1" applyBorder="1" applyAlignment="1">
      <alignment horizontal="left" vertical="top" wrapText="1"/>
    </xf>
    <xf numFmtId="0" fontId="75" fillId="6" borderId="19" xfId="0" applyFont="1" applyFill="1" applyBorder="1" applyAlignment="1">
      <alignment horizontal="left" vertical="top" wrapText="1"/>
    </xf>
    <xf numFmtId="0" fontId="75" fillId="6" borderId="20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left" vertical="top" wrapText="1"/>
    </xf>
    <xf numFmtId="0" fontId="45" fillId="4" borderId="15" xfId="0" applyFont="1" applyFill="1" applyBorder="1" applyAlignment="1">
      <alignment horizontal="left" vertical="top" wrapText="1"/>
    </xf>
    <xf numFmtId="0" fontId="92" fillId="5" borderId="15" xfId="0" applyFont="1" applyFill="1" applyBorder="1" applyAlignment="1">
      <alignment horizontal="left" vertical="top" wrapText="1"/>
    </xf>
    <xf numFmtId="0" fontId="44" fillId="5" borderId="18" xfId="0" applyFont="1" applyFill="1" applyBorder="1" applyAlignment="1">
      <alignment horizontal="left" vertical="top" wrapText="1"/>
    </xf>
    <xf numFmtId="0" fontId="44" fillId="5" borderId="19" xfId="0" applyFont="1" applyFill="1" applyBorder="1" applyAlignment="1">
      <alignment horizontal="left" vertical="top" wrapText="1"/>
    </xf>
    <xf numFmtId="0" fontId="44" fillId="5" borderId="20" xfId="0" applyFont="1" applyFill="1" applyBorder="1" applyAlignment="1">
      <alignment horizontal="left" vertical="top" wrapText="1"/>
    </xf>
    <xf numFmtId="0" fontId="13" fillId="6" borderId="18" xfId="0" applyFont="1" applyFill="1" applyBorder="1" applyAlignment="1">
      <alignment horizontal="left"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38" fillId="6" borderId="15" xfId="0" applyFont="1" applyFill="1" applyBorder="1" applyAlignment="1">
      <alignment horizontal="left" vertical="top" wrapText="1"/>
    </xf>
    <xf numFmtId="0" fontId="44" fillId="6" borderId="23" xfId="0" applyFont="1" applyFill="1" applyBorder="1" applyAlignment="1">
      <alignment horizontal="left" vertical="top" wrapText="1"/>
    </xf>
    <xf numFmtId="0" fontId="44" fillId="6" borderId="15" xfId="0" applyFont="1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82" fillId="5" borderId="15" xfId="0" applyFont="1" applyFill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 wrapText="1"/>
    </xf>
    <xf numFmtId="0" fontId="101" fillId="6" borderId="18" xfId="0" applyFont="1" applyFill="1" applyBorder="1" applyAlignment="1">
      <alignment horizontal="left" vertical="top" wrapText="1"/>
    </xf>
    <xf numFmtId="0" fontId="0" fillId="6" borderId="19" xfId="0" applyFill="1" applyBorder="1" applyAlignment="1">
      <alignment horizontal="left" vertical="top" wrapText="1"/>
    </xf>
    <xf numFmtId="0" fontId="0" fillId="6" borderId="20" xfId="0" applyFill="1" applyBorder="1" applyAlignment="1">
      <alignment horizontal="left" vertical="top" wrapText="1"/>
    </xf>
    <xf numFmtId="0" fontId="13" fillId="4" borderId="18" xfId="0" applyFont="1" applyFill="1" applyBorder="1" applyAlignment="1">
      <alignment horizontal="left" vertical="center" wrapText="1"/>
    </xf>
    <xf numFmtId="0" fontId="47" fillId="4" borderId="19" xfId="0" applyFont="1" applyFill="1" applyBorder="1" applyAlignment="1">
      <alignment horizontal="left" vertical="center" wrapText="1"/>
    </xf>
    <xf numFmtId="0" fontId="47" fillId="4" borderId="20" xfId="0" applyFont="1" applyFill="1" applyBorder="1" applyAlignment="1">
      <alignment horizontal="left" vertical="center" wrapText="1"/>
    </xf>
    <xf numFmtId="0" fontId="47" fillId="6" borderId="19" xfId="0" applyFont="1" applyFill="1" applyBorder="1" applyAlignment="1">
      <alignment horizontal="left" vertical="top" wrapText="1"/>
    </xf>
    <xf numFmtId="0" fontId="47" fillId="6" borderId="20" xfId="0" applyFont="1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0" fillId="4" borderId="20" xfId="0" applyFill="1" applyBorder="1" applyAlignment="1">
      <alignment horizontal="left" vertical="center" wrapText="1"/>
    </xf>
    <xf numFmtId="0" fontId="30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top" wrapText="1"/>
    </xf>
    <xf numFmtId="0" fontId="13" fillId="14" borderId="18" xfId="2" applyFont="1" applyFill="1" applyBorder="1" applyAlignment="1">
      <alignment horizontal="left" vertical="top"/>
    </xf>
    <xf numFmtId="0" fontId="13" fillId="14" borderId="19" xfId="2" applyFont="1" applyFill="1" applyBorder="1" applyAlignment="1">
      <alignment horizontal="left" vertical="top"/>
    </xf>
    <xf numFmtId="0" fontId="13" fillId="14" borderId="20" xfId="2" applyFont="1" applyFill="1" applyBorder="1" applyAlignment="1">
      <alignment horizontal="left" vertical="top"/>
    </xf>
    <xf numFmtId="0" fontId="30" fillId="0" borderId="0" xfId="0" applyFont="1" applyAlignment="1">
      <alignment horizontal="center" vertical="top"/>
    </xf>
    <xf numFmtId="0" fontId="14" fillId="4" borderId="15" xfId="0" applyFont="1" applyFill="1" applyBorder="1" applyAlignment="1">
      <alignment horizontal="left" vertical="top" wrapText="1"/>
    </xf>
    <xf numFmtId="0" fontId="57" fillId="0" borderId="0" xfId="0" applyFont="1" applyAlignment="1">
      <alignment horizontal="left" vertical="top" wrapText="1"/>
    </xf>
    <xf numFmtId="0" fontId="100" fillId="0" borderId="0" xfId="0" applyFont="1" applyAlignment="1">
      <alignment horizontal="left" vertical="top" wrapText="1"/>
    </xf>
    <xf numFmtId="0" fontId="38" fillId="6" borderId="18" xfId="0" applyFont="1" applyFill="1" applyBorder="1" applyAlignment="1">
      <alignment horizontal="left" vertical="top" wrapText="1"/>
    </xf>
    <xf numFmtId="0" fontId="38" fillId="6" borderId="19" xfId="0" applyFont="1" applyFill="1" applyBorder="1" applyAlignment="1">
      <alignment horizontal="left" vertical="top" wrapText="1"/>
    </xf>
    <xf numFmtId="0" fontId="38" fillId="6" borderId="20" xfId="0" applyFont="1" applyFill="1" applyBorder="1" applyAlignment="1">
      <alignment horizontal="left" vertical="top" wrapText="1"/>
    </xf>
    <xf numFmtId="0" fontId="77" fillId="6" borderId="26" xfId="0" applyFont="1" applyFill="1" applyBorder="1" applyAlignment="1">
      <alignment horizontal="left" vertical="top" wrapText="1"/>
    </xf>
    <xf numFmtId="0" fontId="81" fillId="0" borderId="27" xfId="0" applyFont="1" applyBorder="1" applyAlignment="1">
      <alignment horizontal="left" vertical="top" wrapText="1"/>
    </xf>
    <xf numFmtId="0" fontId="81" fillId="0" borderId="28" xfId="0" applyFont="1" applyBorder="1" applyAlignment="1">
      <alignment horizontal="left" vertical="top" wrapText="1"/>
    </xf>
    <xf numFmtId="0" fontId="75" fillId="6" borderId="15" xfId="0" applyFont="1" applyFill="1" applyBorder="1" applyAlignment="1">
      <alignment horizontal="left" vertical="top" wrapText="1"/>
    </xf>
    <xf numFmtId="1" fontId="79" fillId="0" borderId="27" xfId="0" applyNumberFormat="1" applyFont="1" applyBorder="1" applyAlignment="1">
      <alignment horizontal="left" vertical="top" shrinkToFit="1"/>
    </xf>
    <xf numFmtId="1" fontId="79" fillId="0" borderId="28" xfId="0" applyNumberFormat="1" applyFont="1" applyBorder="1" applyAlignment="1">
      <alignment horizontal="left" vertical="top" shrinkToFit="1"/>
    </xf>
    <xf numFmtId="0" fontId="45" fillId="9" borderId="18" xfId="0" applyFont="1" applyFill="1" applyBorder="1" applyAlignment="1">
      <alignment horizontal="left" vertical="top" wrapText="1"/>
    </xf>
    <xf numFmtId="0" fontId="45" fillId="9" borderId="19" xfId="0" applyFont="1" applyFill="1" applyBorder="1" applyAlignment="1">
      <alignment horizontal="left" vertical="top" wrapText="1"/>
    </xf>
    <xf numFmtId="0" fontId="45" fillId="9" borderId="20" xfId="0" applyFont="1" applyFill="1" applyBorder="1" applyAlignment="1">
      <alignment horizontal="left" vertical="top" wrapText="1"/>
    </xf>
    <xf numFmtId="0" fontId="47" fillId="4" borderId="15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68" fillId="0" borderId="6" xfId="0" applyFont="1" applyBorder="1" applyAlignment="1">
      <alignment horizontal="left" vertical="top"/>
    </xf>
    <xf numFmtId="0" fontId="68" fillId="11" borderId="32" xfId="0" applyFont="1" applyFill="1" applyBorder="1" applyAlignment="1">
      <alignment horizontal="left" vertical="center" wrapText="1"/>
    </xf>
    <xf numFmtId="0" fontId="80" fillId="11" borderId="27" xfId="0" applyFont="1" applyFill="1" applyBorder="1" applyAlignment="1">
      <alignment horizontal="left" vertical="center" wrapText="1"/>
    </xf>
    <xf numFmtId="0" fontId="80" fillId="11" borderId="33" xfId="0" applyFont="1" applyFill="1" applyBorder="1" applyAlignment="1">
      <alignment horizontal="left" vertical="center" wrapText="1"/>
    </xf>
    <xf numFmtId="0" fontId="48" fillId="0" borderId="18" xfId="0" applyFont="1" applyBorder="1" applyAlignment="1">
      <alignment horizontal="left" vertical="center" wrapText="1"/>
    </xf>
    <xf numFmtId="0" fontId="48" fillId="0" borderId="19" xfId="0" applyFont="1" applyBorder="1" applyAlignment="1">
      <alignment horizontal="left" vertical="center" wrapText="1"/>
    </xf>
    <xf numFmtId="0" fontId="48" fillId="0" borderId="20" xfId="0" applyFont="1" applyBorder="1" applyAlignment="1">
      <alignment horizontal="left" vertical="center" wrapText="1"/>
    </xf>
    <xf numFmtId="0" fontId="11" fillId="6" borderId="18" xfId="0" applyFont="1" applyFill="1" applyBorder="1" applyAlignment="1">
      <alignment horizontal="left" vertical="top" wrapText="1"/>
    </xf>
    <xf numFmtId="0" fontId="0" fillId="8" borderId="32" xfId="0" applyFill="1" applyBorder="1" applyAlignment="1">
      <alignment horizontal="center" vertical="top"/>
    </xf>
    <xf numFmtId="0" fontId="0" fillId="8" borderId="19" xfId="0" applyFill="1" applyBorder="1" applyAlignment="1">
      <alignment horizontal="center" vertical="top"/>
    </xf>
    <xf numFmtId="0" fontId="0" fillId="8" borderId="20" xfId="0" applyFill="1" applyBorder="1" applyAlignment="1">
      <alignment horizontal="center" vertical="top"/>
    </xf>
    <xf numFmtId="0" fontId="106" fillId="15" borderId="18" xfId="0" applyFont="1" applyFill="1" applyBorder="1" applyAlignment="1">
      <alignment horizontal="left" vertical="center" wrapText="1"/>
    </xf>
    <xf numFmtId="0" fontId="105" fillId="15" borderId="19" xfId="0" applyFont="1" applyFill="1" applyBorder="1" applyAlignment="1">
      <alignment horizontal="left" vertical="center" wrapText="1"/>
    </xf>
    <xf numFmtId="0" fontId="105" fillId="15" borderId="20" xfId="0" applyFont="1" applyFill="1" applyBorder="1" applyAlignment="1">
      <alignment horizontal="left" vertical="center" wrapText="1"/>
    </xf>
    <xf numFmtId="0" fontId="29" fillId="11" borderId="18" xfId="0" applyFont="1" applyFill="1" applyBorder="1" applyAlignment="1">
      <alignment horizontal="left" vertical="center" wrapText="1"/>
    </xf>
    <xf numFmtId="0" fontId="29" fillId="11" borderId="19" xfId="0" applyFont="1" applyFill="1" applyBorder="1" applyAlignment="1">
      <alignment horizontal="left" vertical="center" wrapText="1"/>
    </xf>
    <xf numFmtId="0" fontId="29" fillId="11" borderId="20" xfId="0" applyFont="1" applyFill="1" applyBorder="1" applyAlignment="1">
      <alignment horizontal="left" vertical="center" wrapText="1"/>
    </xf>
    <xf numFmtId="0" fontId="48" fillId="0" borderId="18" xfId="0" applyFont="1" applyBorder="1" applyAlignment="1">
      <alignment horizontal="left" vertical="top" wrapText="1"/>
    </xf>
    <xf numFmtId="0" fontId="48" fillId="0" borderId="19" xfId="0" applyFont="1" applyBorder="1" applyAlignment="1">
      <alignment horizontal="left" vertical="top" wrapText="1"/>
    </xf>
    <xf numFmtId="0" fontId="48" fillId="0" borderId="20" xfId="0" applyFont="1" applyBorder="1" applyAlignment="1">
      <alignment horizontal="left" vertical="top" wrapText="1"/>
    </xf>
    <xf numFmtId="0" fontId="36" fillId="3" borderId="18" xfId="0" applyFont="1" applyFill="1" applyBorder="1" applyAlignment="1">
      <alignment horizontal="left" vertical="top" wrapText="1"/>
    </xf>
    <xf numFmtId="0" fontId="36" fillId="3" borderId="19" xfId="0" applyFont="1" applyFill="1" applyBorder="1" applyAlignment="1">
      <alignment horizontal="left" vertical="top" wrapText="1"/>
    </xf>
    <xf numFmtId="0" fontId="36" fillId="3" borderId="20" xfId="0" applyFont="1" applyFill="1" applyBorder="1" applyAlignment="1">
      <alignment horizontal="left" vertical="top" wrapText="1"/>
    </xf>
    <xf numFmtId="0" fontId="0" fillId="20" borderId="18" xfId="0" applyFill="1" applyBorder="1" applyAlignment="1">
      <alignment horizontal="left" vertical="top" wrapText="1"/>
    </xf>
    <xf numFmtId="0" fontId="0" fillId="20" borderId="19" xfId="0" applyFill="1" applyBorder="1" applyAlignment="1">
      <alignment horizontal="left" vertical="top" wrapText="1"/>
    </xf>
    <xf numFmtId="0" fontId="0" fillId="20" borderId="20" xfId="0" applyFill="1" applyBorder="1" applyAlignment="1">
      <alignment horizontal="left" vertical="top" wrapText="1"/>
    </xf>
    <xf numFmtId="0" fontId="93" fillId="16" borderId="18" xfId="2" applyFont="1" applyFill="1" applyBorder="1" applyAlignment="1">
      <alignment horizontal="left" vertical="top"/>
    </xf>
    <xf numFmtId="0" fontId="93" fillId="16" borderId="19" xfId="2" applyFont="1" applyFill="1" applyBorder="1" applyAlignment="1">
      <alignment horizontal="left" vertical="top"/>
    </xf>
    <xf numFmtId="0" fontId="93" fillId="16" borderId="20" xfId="2" applyFont="1" applyFill="1" applyBorder="1" applyAlignment="1">
      <alignment horizontal="left" vertical="top"/>
    </xf>
    <xf numFmtId="0" fontId="47" fillId="12" borderId="0" xfId="0" applyFont="1" applyFill="1" applyAlignment="1">
      <alignment horizontal="right" vertical="top"/>
    </xf>
    <xf numFmtId="0" fontId="47" fillId="12" borderId="0" xfId="0" applyFont="1" applyFill="1" applyAlignment="1">
      <alignment horizontal="left" vertical="top"/>
    </xf>
    <xf numFmtId="0" fontId="47" fillId="0" borderId="0" xfId="0" applyFont="1" applyAlignment="1">
      <alignment horizontal="center" vertical="center"/>
    </xf>
    <xf numFmtId="0" fontId="54" fillId="7" borderId="0" xfId="0" applyFont="1" applyFill="1" applyAlignment="1">
      <alignment horizontal="left" vertical="top"/>
    </xf>
    <xf numFmtId="0" fontId="89" fillId="0" borderId="0" xfId="0" applyFont="1" applyAlignment="1">
      <alignment horizontal="left" vertical="top"/>
    </xf>
    <xf numFmtId="0" fontId="89" fillId="7" borderId="0" xfId="0" applyFont="1" applyFill="1" applyAlignment="1">
      <alignment horizontal="left" vertical="top"/>
    </xf>
    <xf numFmtId="0" fontId="0" fillId="4" borderId="27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87" fillId="6" borderId="29" xfId="0" applyFont="1" applyFill="1" applyBorder="1" applyAlignment="1">
      <alignment horizontal="left" vertical="top" wrapText="1"/>
    </xf>
    <xf numFmtId="0" fontId="87" fillId="6" borderId="30" xfId="0" applyFont="1" applyFill="1" applyBorder="1" applyAlignment="1">
      <alignment horizontal="left" vertical="top" wrapText="1"/>
    </xf>
    <xf numFmtId="0" fontId="13" fillId="0" borderId="27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0" fillId="4" borderId="27" xfId="0" applyFill="1" applyBorder="1" applyAlignment="1">
      <alignment horizontal="left" vertical="top" wrapText="1"/>
    </xf>
    <xf numFmtId="0" fontId="0" fillId="4" borderId="28" xfId="0" applyFill="1" applyBorder="1" applyAlignment="1">
      <alignment horizontal="left" vertical="top" wrapText="1"/>
    </xf>
    <xf numFmtId="0" fontId="63" fillId="13" borderId="0" xfId="2" applyFont="1" applyFill="1" applyAlignment="1">
      <alignment horizontal="left" vertical="top"/>
    </xf>
    <xf numFmtId="0" fontId="79" fillId="0" borderId="15" xfId="0" applyFont="1" applyBorder="1" applyAlignment="1">
      <alignment horizontal="left" vertical="top"/>
    </xf>
    <xf numFmtId="0" fontId="59" fillId="3" borderId="15" xfId="0" applyFont="1" applyFill="1" applyBorder="1" applyAlignment="1">
      <alignment horizontal="left" vertical="center" wrapText="1"/>
    </xf>
    <xf numFmtId="0" fontId="45" fillId="4" borderId="0" xfId="0" applyFont="1" applyFill="1" applyAlignment="1">
      <alignment horizontal="left" vertical="top" wrapText="1"/>
    </xf>
    <xf numFmtId="0" fontId="45" fillId="4" borderId="11" xfId="0" applyFont="1" applyFill="1" applyBorder="1" applyAlignment="1">
      <alignment horizontal="left" vertical="top" wrapText="1"/>
    </xf>
    <xf numFmtId="0" fontId="45" fillId="5" borderId="15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5" borderId="26" xfId="0" applyFill="1" applyBorder="1" applyAlignment="1">
      <alignment horizontal="left" vertical="top" wrapText="1"/>
    </xf>
    <xf numFmtId="0" fontId="87" fillId="17" borderId="18" xfId="0" applyFont="1" applyFill="1" applyBorder="1" applyAlignment="1">
      <alignment horizontal="left" vertical="top" wrapText="1"/>
    </xf>
    <xf numFmtId="0" fontId="87" fillId="17" borderId="19" xfId="0" applyFont="1" applyFill="1" applyBorder="1" applyAlignment="1">
      <alignment horizontal="left" vertical="top" wrapText="1"/>
    </xf>
    <xf numFmtId="0" fontId="87" fillId="17" borderId="26" xfId="0" applyFont="1" applyFill="1" applyBorder="1" applyAlignment="1">
      <alignment horizontal="left" vertical="top" wrapText="1"/>
    </xf>
    <xf numFmtId="1" fontId="79" fillId="0" borderId="15" xfId="0" applyNumberFormat="1" applyFont="1" applyBorder="1" applyAlignment="1">
      <alignment horizontal="left" vertical="top" shrinkToFit="1"/>
    </xf>
    <xf numFmtId="0" fontId="68" fillId="0" borderId="0" xfId="0" applyFont="1" applyAlignment="1">
      <alignment horizontal="center" vertical="top" wrapText="1"/>
    </xf>
    <xf numFmtId="1" fontId="79" fillId="0" borderId="37" xfId="0" applyNumberFormat="1" applyFont="1" applyBorder="1" applyAlignment="1">
      <alignment horizontal="left" vertical="top" shrinkToFit="1"/>
    </xf>
    <xf numFmtId="1" fontId="79" fillId="0" borderId="31" xfId="0" applyNumberFormat="1" applyFont="1" applyBorder="1" applyAlignment="1">
      <alignment horizontal="left" vertical="top" shrinkToFit="1"/>
    </xf>
    <xf numFmtId="0" fontId="45" fillId="4" borderId="19" xfId="0" applyFont="1" applyFill="1" applyBorder="1" applyAlignment="1">
      <alignment horizontal="left" vertical="top" wrapText="1"/>
    </xf>
    <xf numFmtId="0" fontId="45" fillId="4" borderId="20" xfId="0" applyFont="1" applyFill="1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0" fontId="5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36" fillId="3" borderId="15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48" fillId="0" borderId="12" xfId="0" applyFont="1" applyBorder="1" applyAlignment="1">
      <alignment horizontal="right" vertical="center"/>
    </xf>
  </cellXfs>
  <cellStyles count="3">
    <cellStyle name="Excel Built-in Normal" xfId="2" xr:uid="{00000000-0005-0000-0000-000001000000}"/>
    <cellStyle name="Normalno" xfId="0" builtinId="0"/>
    <cellStyle name="Zarez" xfId="1" builtinId="3"/>
  </cellStyles>
  <dxfs count="0"/>
  <tableStyles count="0" defaultTableStyle="TableStyleMedium9" defaultPivotStyle="PivotStyleLight16"/>
  <colors>
    <mruColors>
      <color rgb="FF00FFFF"/>
      <color rgb="FF00FF00"/>
      <color rgb="FF9999FF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zoomScale="110" zoomScaleNormal="110" workbookViewId="0">
      <selection activeCell="L16" sqref="L16"/>
    </sheetView>
  </sheetViews>
  <sheetFormatPr defaultRowHeight="12.75" x14ac:dyDescent="0.2"/>
  <cols>
    <col min="1" max="1" width="6.83203125" customWidth="1"/>
    <col min="2" max="2" width="9.83203125" customWidth="1"/>
    <col min="3" max="3" width="32.6640625" customWidth="1"/>
    <col min="4" max="4" width="9.83203125" customWidth="1"/>
    <col min="5" max="5" width="14.5" customWidth="1"/>
    <col min="6" max="6" width="13.83203125" customWidth="1"/>
    <col min="7" max="7" width="16.6640625" customWidth="1"/>
    <col min="8" max="8" width="14" customWidth="1"/>
    <col min="9" max="9" width="14.33203125" customWidth="1"/>
    <col min="10" max="10" width="5.33203125" customWidth="1"/>
    <col min="11" max="11" width="5.1640625" customWidth="1"/>
    <col min="12" max="12" width="5.33203125" customWidth="1"/>
    <col min="13" max="13" width="6" customWidth="1"/>
  </cols>
  <sheetData>
    <row r="1" spans="1:13" ht="15" customHeight="1" x14ac:dyDescent="0.2">
      <c r="A1" s="482" t="s">
        <v>419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3" ht="12.75" customHeight="1" x14ac:dyDescent="0.2">
      <c r="A2" s="482" t="s">
        <v>418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</row>
    <row r="3" spans="1:13" ht="19.5" customHeight="1" x14ac:dyDescent="0.2">
      <c r="A3" s="481" t="s">
        <v>0</v>
      </c>
      <c r="B3" s="481"/>
      <c r="C3" s="481"/>
      <c r="D3" s="481"/>
      <c r="E3" s="481"/>
      <c r="F3" s="481"/>
      <c r="G3" s="481"/>
      <c r="H3" s="481"/>
    </row>
    <row r="4" spans="1:13" ht="19.5" customHeight="1" x14ac:dyDescent="0.2">
      <c r="A4" s="480" t="s">
        <v>401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</row>
    <row r="5" spans="1:13" ht="12.2" customHeight="1" x14ac:dyDescent="0.2">
      <c r="A5" s="484" t="s">
        <v>185</v>
      </c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</row>
    <row r="6" spans="1:13" ht="12.95" customHeight="1" x14ac:dyDescent="0.2">
      <c r="A6" s="486" t="s">
        <v>341</v>
      </c>
      <c r="B6" s="486"/>
      <c r="C6" s="486"/>
      <c r="D6" s="486"/>
      <c r="E6" s="486"/>
      <c r="F6" s="486"/>
      <c r="G6" s="486"/>
      <c r="H6" s="486"/>
    </row>
    <row r="7" spans="1:13" ht="28.7" customHeight="1" x14ac:dyDescent="0.2">
      <c r="A7" s="1"/>
      <c r="B7" s="489"/>
      <c r="C7" s="490"/>
      <c r="D7" s="491"/>
      <c r="E7" s="178" t="s">
        <v>357</v>
      </c>
      <c r="F7" s="178" t="s">
        <v>358</v>
      </c>
      <c r="G7" s="126" t="s">
        <v>364</v>
      </c>
      <c r="H7" s="178" t="s">
        <v>365</v>
      </c>
      <c r="I7" s="178" t="s">
        <v>366</v>
      </c>
      <c r="J7" s="92" t="s">
        <v>1</v>
      </c>
      <c r="K7" s="92" t="s">
        <v>2</v>
      </c>
      <c r="L7" s="92" t="s">
        <v>3</v>
      </c>
      <c r="M7" s="91" t="s">
        <v>4</v>
      </c>
    </row>
    <row r="8" spans="1:13" ht="12" customHeight="1" x14ac:dyDescent="0.2">
      <c r="A8" s="2"/>
      <c r="B8" s="468"/>
      <c r="C8" s="469"/>
      <c r="D8" s="470"/>
      <c r="E8" s="3" t="s">
        <v>190</v>
      </c>
      <c r="F8" s="3" t="s">
        <v>191</v>
      </c>
      <c r="G8" s="3" t="s">
        <v>192</v>
      </c>
      <c r="H8" s="3" t="s">
        <v>193</v>
      </c>
      <c r="I8" s="3" t="s">
        <v>194</v>
      </c>
      <c r="J8" s="2"/>
      <c r="K8" s="2"/>
      <c r="L8" s="2"/>
      <c r="M8" s="28"/>
    </row>
    <row r="9" spans="1:13" ht="12.95" customHeight="1" x14ac:dyDescent="0.2">
      <c r="A9" s="471" t="s">
        <v>5</v>
      </c>
      <c r="B9" s="472"/>
      <c r="C9" s="472"/>
      <c r="D9" s="473"/>
      <c r="E9" s="225"/>
      <c r="F9" s="225"/>
      <c r="G9" s="2"/>
      <c r="H9" s="2"/>
      <c r="I9" s="2"/>
      <c r="J9" s="2"/>
      <c r="K9" s="2"/>
      <c r="L9" s="2"/>
      <c r="M9" s="28"/>
    </row>
    <row r="10" spans="1:13" ht="12.2" customHeight="1" x14ac:dyDescent="0.2">
      <c r="A10" s="4">
        <v>6</v>
      </c>
      <c r="B10" s="477" t="s">
        <v>6</v>
      </c>
      <c r="C10" s="478"/>
      <c r="D10" s="479"/>
      <c r="E10" s="41">
        <f>'OPĆI DIO'!D9</f>
        <v>943275.78</v>
      </c>
      <c r="F10" s="41">
        <f>'OPĆI DIO'!E9</f>
        <v>962330</v>
      </c>
      <c r="G10" s="41">
        <f>'OPĆI DIO'!F9</f>
        <v>1063237</v>
      </c>
      <c r="H10" s="41">
        <f>'OPĆI DIO'!G9</f>
        <v>824000</v>
      </c>
      <c r="I10" s="41">
        <f>'OPĆI DIO'!H9</f>
        <v>664000</v>
      </c>
      <c r="J10" s="75">
        <f t="shared" ref="J10:M11" si="0">F10/E10*100</f>
        <v>102.02000522053052</v>
      </c>
      <c r="K10" s="75">
        <f t="shared" si="0"/>
        <v>110.48569617490882</v>
      </c>
      <c r="L10" s="75">
        <f t="shared" si="0"/>
        <v>77.499184095361613</v>
      </c>
      <c r="M10" s="76">
        <f t="shared" si="0"/>
        <v>80.582524271844662</v>
      </c>
    </row>
    <row r="11" spans="1:13" ht="12.95" customHeight="1" x14ac:dyDescent="0.2">
      <c r="A11" s="4">
        <v>7</v>
      </c>
      <c r="B11" s="477" t="s">
        <v>7</v>
      </c>
      <c r="C11" s="478"/>
      <c r="D11" s="479"/>
      <c r="E11" s="41">
        <f>'OPĆI DIO'!D28</f>
        <v>454126.45</v>
      </c>
      <c r="F11" s="41">
        <f>'OPĆI DIO'!E28</f>
        <v>19548</v>
      </c>
      <c r="G11" s="41">
        <f>'OPĆI DIO'!F28</f>
        <v>1087763</v>
      </c>
      <c r="H11" s="41">
        <f>'OPĆI DIO'!G28</f>
        <v>0</v>
      </c>
      <c r="I11" s="41">
        <f>'OPĆI DIO'!H28</f>
        <v>0</v>
      </c>
      <c r="J11" s="75">
        <f t="shared" si="0"/>
        <v>4.3045279569159645</v>
      </c>
      <c r="K11" s="75">
        <f t="shared" si="0"/>
        <v>5564.5743810108452</v>
      </c>
      <c r="L11" s="75">
        <f t="shared" si="0"/>
        <v>0</v>
      </c>
      <c r="M11" s="76" t="e">
        <f t="shared" si="0"/>
        <v>#DIV/0!</v>
      </c>
    </row>
    <row r="12" spans="1:13" ht="15" customHeight="1" x14ac:dyDescent="0.2">
      <c r="A12" s="7"/>
      <c r="B12" s="474" t="s">
        <v>8</v>
      </c>
      <c r="C12" s="475"/>
      <c r="D12" s="476"/>
      <c r="E12" s="224">
        <f>SUM(E10,E11)</f>
        <v>1397402.23</v>
      </c>
      <c r="F12" s="224">
        <f>SUM(F10,F11)</f>
        <v>981878</v>
      </c>
      <c r="G12" s="8">
        <f>SUM(G10,G11)</f>
        <v>2151000</v>
      </c>
      <c r="H12" s="8">
        <f>SUM(H11,H10)</f>
        <v>824000</v>
      </c>
      <c r="I12" s="8">
        <f>SUM(I10,I11)</f>
        <v>664000</v>
      </c>
      <c r="J12" s="75">
        <f>F12/E12*100</f>
        <v>70.264522191294915</v>
      </c>
      <c r="K12" s="75">
        <f>G12/F12*100</f>
        <v>219.06998629157593</v>
      </c>
      <c r="L12" s="75">
        <f>H12/G12*100</f>
        <v>38.307763830776381</v>
      </c>
      <c r="M12" s="77">
        <f t="shared" ref="M12:M16" si="1">I12/H12*100</f>
        <v>80.582524271844662</v>
      </c>
    </row>
    <row r="13" spans="1:13" ht="13.7" customHeight="1" x14ac:dyDescent="0.2">
      <c r="A13" s="4">
        <v>3</v>
      </c>
      <c r="B13" s="477" t="s">
        <v>9</v>
      </c>
      <c r="C13" s="478"/>
      <c r="D13" s="479"/>
      <c r="E13" s="41">
        <f>'OPĆI DIO'!D33</f>
        <v>359960.49</v>
      </c>
      <c r="F13" s="41">
        <f>'OPĆI DIO'!E33</f>
        <v>1095877.2</v>
      </c>
      <c r="G13" s="41">
        <f>'OPĆI DIO'!F33</f>
        <v>1263150</v>
      </c>
      <c r="H13" s="41">
        <f>'OPĆI DIO'!G33</f>
        <v>512000</v>
      </c>
      <c r="I13" s="41">
        <f>'OPĆI DIO'!H33</f>
        <v>505000</v>
      </c>
      <c r="J13" s="75">
        <f>F13/E13*100</f>
        <v>304.44374603446062</v>
      </c>
      <c r="K13" s="75">
        <f>G13/E13*100</f>
        <v>350.91351275802521</v>
      </c>
      <c r="L13" s="75">
        <f>H13/G13*100</f>
        <v>40.53358666825001</v>
      </c>
      <c r="M13" s="76">
        <f t="shared" si="1"/>
        <v>98.6328125</v>
      </c>
    </row>
    <row r="14" spans="1:13" ht="13.7" customHeight="1" x14ac:dyDescent="0.2">
      <c r="A14" s="4">
        <v>4</v>
      </c>
      <c r="B14" s="477" t="s">
        <v>10</v>
      </c>
      <c r="C14" s="478"/>
      <c r="D14" s="479"/>
      <c r="E14" s="41">
        <f>'OPĆI DIO'!D60</f>
        <v>343514.83</v>
      </c>
      <c r="F14" s="41">
        <f>'OPĆI DIO'!E60</f>
        <v>1123103</v>
      </c>
      <c r="G14" s="41">
        <f>'OPĆI DIO'!F60</f>
        <v>887850</v>
      </c>
      <c r="H14" s="41">
        <f>'OPĆI DIO'!G60</f>
        <v>312000</v>
      </c>
      <c r="I14" s="41">
        <f>'OPĆI DIO'!H60</f>
        <v>159000</v>
      </c>
      <c r="J14" s="75">
        <f>F14/E14*100</f>
        <v>326.94454559647397</v>
      </c>
      <c r="K14" s="75">
        <f>G14/F14*100</f>
        <v>79.053301433617392</v>
      </c>
      <c r="L14" s="75">
        <f>H14/G14*100</f>
        <v>35.141071126879538</v>
      </c>
      <c r="M14" s="77">
        <f t="shared" si="1"/>
        <v>50.96153846153846</v>
      </c>
    </row>
    <row r="15" spans="1:13" ht="15" customHeight="1" x14ac:dyDescent="0.2">
      <c r="A15" s="7"/>
      <c r="B15" s="474" t="s">
        <v>11</v>
      </c>
      <c r="C15" s="475"/>
      <c r="D15" s="476"/>
      <c r="E15" s="224">
        <f>SUM(E13,E14)</f>
        <v>703475.32000000007</v>
      </c>
      <c r="F15" s="224">
        <f>SUM(F13,F14)</f>
        <v>2218980.2000000002</v>
      </c>
      <c r="G15" s="8">
        <f>SUM(G13,G14)</f>
        <v>2151000</v>
      </c>
      <c r="H15" s="8">
        <f>SUM(H13,H14)</f>
        <v>824000</v>
      </c>
      <c r="I15" s="8">
        <f>SUM(I13,I14)</f>
        <v>664000</v>
      </c>
      <c r="J15" s="75">
        <f>F15/E15*100</f>
        <v>315.43113694450574</v>
      </c>
      <c r="K15" s="75">
        <f>G15/F15*100</f>
        <v>96.936421514712023</v>
      </c>
      <c r="L15" s="75">
        <f>H15/G15*100</f>
        <v>38.307763830776381</v>
      </c>
      <c r="M15" s="77">
        <f t="shared" si="1"/>
        <v>80.582524271844662</v>
      </c>
    </row>
    <row r="16" spans="1:13" ht="12.2" customHeight="1" x14ac:dyDescent="0.2">
      <c r="A16" s="2"/>
      <c r="B16" s="471" t="s">
        <v>12</v>
      </c>
      <c r="C16" s="472"/>
      <c r="D16" s="473"/>
      <c r="E16" s="214">
        <f>SUM(E12-E15)</f>
        <v>693926.90999999992</v>
      </c>
      <c r="F16" s="214">
        <f>SUM(F12-F15)</f>
        <v>-1237102.2000000002</v>
      </c>
      <c r="G16" s="9">
        <f>SUM(G12-G15)</f>
        <v>0</v>
      </c>
      <c r="H16" s="9">
        <f>SUM(H12-H15)</f>
        <v>0</v>
      </c>
      <c r="I16" s="9">
        <f>SUM(I12-I15)</f>
        <v>0</v>
      </c>
      <c r="J16" s="75">
        <f>F16/E16*100</f>
        <v>-178.27557660215257</v>
      </c>
      <c r="K16" s="75">
        <f>G16/F16*100</f>
        <v>0</v>
      </c>
      <c r="L16" s="75" t="e">
        <f>H16/G16*100</f>
        <v>#DIV/0!</v>
      </c>
      <c r="M16" s="77" t="e">
        <f t="shared" si="1"/>
        <v>#DIV/0!</v>
      </c>
    </row>
    <row r="17" spans="1:13" ht="12" customHeight="1" x14ac:dyDescent="0.2">
      <c r="A17" s="2"/>
      <c r="B17" s="468"/>
      <c r="C17" s="469"/>
      <c r="D17" s="470"/>
      <c r="E17" s="2"/>
      <c r="F17" s="2"/>
      <c r="G17" s="2"/>
      <c r="H17" s="2"/>
      <c r="I17" s="2"/>
      <c r="J17" s="75"/>
      <c r="K17" s="75"/>
      <c r="L17" s="75"/>
      <c r="M17" s="76"/>
    </row>
    <row r="18" spans="1:13" ht="15.95" customHeight="1" x14ac:dyDescent="0.2">
      <c r="A18" s="471" t="s">
        <v>13</v>
      </c>
      <c r="B18" s="472"/>
      <c r="C18" s="472"/>
      <c r="D18" s="473"/>
      <c r="E18" s="2"/>
      <c r="F18" s="2"/>
      <c r="G18" s="2"/>
      <c r="H18" s="2"/>
      <c r="I18" s="2"/>
      <c r="J18" s="75"/>
      <c r="K18" s="75"/>
      <c r="L18" s="75"/>
      <c r="M18" s="76"/>
    </row>
    <row r="19" spans="1:13" ht="12.2" customHeight="1" x14ac:dyDescent="0.2">
      <c r="A19" s="4">
        <v>8</v>
      </c>
      <c r="B19" s="477" t="s">
        <v>14</v>
      </c>
      <c r="C19" s="478"/>
      <c r="D19" s="479"/>
      <c r="E19" s="155">
        <v>0</v>
      </c>
      <c r="F19" s="6">
        <v>0</v>
      </c>
      <c r="G19" s="5">
        <v>0</v>
      </c>
      <c r="H19" s="6">
        <v>0</v>
      </c>
      <c r="I19" s="6">
        <v>0</v>
      </c>
      <c r="J19" s="75" t="e">
        <f t="shared" ref="J19:M21" si="2">F19/E19*100</f>
        <v>#DIV/0!</v>
      </c>
      <c r="K19" s="75" t="e">
        <f t="shared" si="2"/>
        <v>#DIV/0!</v>
      </c>
      <c r="L19" s="75" t="e">
        <f t="shared" si="2"/>
        <v>#DIV/0!</v>
      </c>
      <c r="M19" s="76" t="e">
        <f t="shared" si="2"/>
        <v>#DIV/0!</v>
      </c>
    </row>
    <row r="20" spans="1:13" ht="12" customHeight="1" x14ac:dyDescent="0.2">
      <c r="A20" s="4">
        <v>5</v>
      </c>
      <c r="B20" s="477" t="s">
        <v>15</v>
      </c>
      <c r="C20" s="478"/>
      <c r="D20" s="479"/>
      <c r="E20" s="5">
        <v>9318.66</v>
      </c>
      <c r="F20" s="5">
        <v>0</v>
      </c>
      <c r="G20" s="6">
        <v>0</v>
      </c>
      <c r="H20" s="6">
        <v>0</v>
      </c>
      <c r="I20" s="6">
        <v>0</v>
      </c>
      <c r="J20" s="75">
        <f t="shared" si="2"/>
        <v>0</v>
      </c>
      <c r="K20" s="75" t="e">
        <f t="shared" si="2"/>
        <v>#DIV/0!</v>
      </c>
      <c r="L20" s="75" t="e">
        <f t="shared" si="2"/>
        <v>#DIV/0!</v>
      </c>
      <c r="M20" s="76" t="e">
        <f t="shared" si="2"/>
        <v>#DIV/0!</v>
      </c>
    </row>
    <row r="21" spans="1:13" ht="12.2" customHeight="1" x14ac:dyDescent="0.2">
      <c r="A21" s="7"/>
      <c r="B21" s="474" t="s">
        <v>16</v>
      </c>
      <c r="C21" s="475"/>
      <c r="D21" s="476"/>
      <c r="E21" s="8">
        <v>-9318.66</v>
      </c>
      <c r="F21" s="8">
        <v>0</v>
      </c>
      <c r="G21" s="183">
        <v>0</v>
      </c>
      <c r="H21" s="74"/>
      <c r="I21" s="74"/>
      <c r="J21" s="75">
        <f t="shared" si="2"/>
        <v>0</v>
      </c>
      <c r="K21" s="75" t="e">
        <f t="shared" si="2"/>
        <v>#DIV/0!</v>
      </c>
      <c r="L21" s="75" t="e">
        <f t="shared" si="2"/>
        <v>#DIV/0!</v>
      </c>
      <c r="M21" s="76" t="e">
        <f t="shared" si="2"/>
        <v>#DIV/0!</v>
      </c>
    </row>
    <row r="22" spans="1:13" ht="14.25" customHeight="1" x14ac:dyDescent="0.2">
      <c r="A22" s="2"/>
      <c r="B22" s="468"/>
      <c r="C22" s="469"/>
      <c r="D22" s="470"/>
      <c r="E22" s="2"/>
      <c r="F22" s="2"/>
      <c r="G22" s="182"/>
      <c r="H22" s="2"/>
      <c r="I22" s="2"/>
      <c r="J22" s="75"/>
      <c r="K22" s="75"/>
      <c r="L22" s="75"/>
      <c r="M22" s="76"/>
    </row>
    <row r="23" spans="1:13" ht="18" customHeight="1" x14ac:dyDescent="0.2">
      <c r="A23" s="471" t="s">
        <v>17</v>
      </c>
      <c r="B23" s="472"/>
      <c r="C23" s="472"/>
      <c r="D23" s="473"/>
      <c r="E23" s="9">
        <v>615725.37</v>
      </c>
      <c r="F23" s="9">
        <v>1237102.2</v>
      </c>
      <c r="G23" s="9">
        <f>G24</f>
        <v>0</v>
      </c>
      <c r="H23" s="9">
        <f>H24</f>
        <v>0</v>
      </c>
      <c r="I23" s="9">
        <f>I24</f>
        <v>0</v>
      </c>
      <c r="J23" s="75">
        <f t="shared" ref="J23:M25" si="3">F23/E23*100</f>
        <v>200.91785401014093</v>
      </c>
      <c r="K23" s="75">
        <f t="shared" si="3"/>
        <v>0</v>
      </c>
      <c r="L23" s="75" t="e">
        <f t="shared" si="3"/>
        <v>#DIV/0!</v>
      </c>
      <c r="M23" s="76" t="e">
        <f t="shared" si="3"/>
        <v>#DIV/0!</v>
      </c>
    </row>
    <row r="24" spans="1:13" ht="14.85" customHeight="1" x14ac:dyDescent="0.2">
      <c r="A24" s="10">
        <v>9</v>
      </c>
      <c r="B24" s="474" t="s">
        <v>18</v>
      </c>
      <c r="C24" s="475"/>
      <c r="D24" s="476"/>
      <c r="E24" s="8">
        <v>621376.82999999996</v>
      </c>
      <c r="F24" s="8">
        <v>1237102.2</v>
      </c>
      <c r="G24" s="8">
        <v>0</v>
      </c>
      <c r="H24" s="114">
        <v>0</v>
      </c>
      <c r="I24" s="8">
        <v>0</v>
      </c>
      <c r="J24" s="75">
        <f t="shared" si="3"/>
        <v>199.09049392781512</v>
      </c>
      <c r="K24" s="75">
        <f t="shared" si="3"/>
        <v>0</v>
      </c>
      <c r="L24" s="75" t="e">
        <f t="shared" si="3"/>
        <v>#DIV/0!</v>
      </c>
      <c r="M24" s="76" t="e">
        <f t="shared" si="3"/>
        <v>#DIV/0!</v>
      </c>
    </row>
    <row r="25" spans="1:13" ht="36.75" customHeight="1" x14ac:dyDescent="0.2">
      <c r="A25" s="42"/>
      <c r="B25" s="465" t="s">
        <v>19</v>
      </c>
      <c r="C25" s="466"/>
      <c r="D25" s="467"/>
      <c r="E25" s="43">
        <v>1237102.2</v>
      </c>
      <c r="F25" s="43">
        <f>SUM(F16+F21+F24)</f>
        <v>-2.3283064365386963E-10</v>
      </c>
      <c r="G25" s="207">
        <f>SUM(G16+G21+G24)</f>
        <v>0</v>
      </c>
      <c r="H25" s="43">
        <f>SUM(H16+H21+H24)</f>
        <v>0</v>
      </c>
      <c r="I25" s="43">
        <f>SUM(I16+I21+I24)</f>
        <v>0</v>
      </c>
      <c r="J25" s="75">
        <f t="shared" si="3"/>
        <v>-1.8820647449650453E-14</v>
      </c>
      <c r="K25" s="75">
        <f t="shared" si="3"/>
        <v>0</v>
      </c>
      <c r="L25" s="75" t="e">
        <f t="shared" si="3"/>
        <v>#DIV/0!</v>
      </c>
      <c r="M25" s="76" t="e">
        <f t="shared" si="3"/>
        <v>#DIV/0!</v>
      </c>
    </row>
    <row r="26" spans="1:13" s="31" customFormat="1" ht="14.25" customHeight="1" x14ac:dyDescent="0.2">
      <c r="A26" s="483"/>
      <c r="B26" s="483"/>
      <c r="C26" s="483"/>
      <c r="D26" s="483"/>
      <c r="E26" s="483"/>
      <c r="F26" s="483"/>
      <c r="G26" s="483"/>
      <c r="H26" s="483"/>
      <c r="I26" s="483"/>
      <c r="J26" s="483"/>
      <c r="K26" s="483"/>
      <c r="L26" s="483"/>
      <c r="M26" s="483"/>
    </row>
    <row r="27" spans="1:13" ht="12.95" customHeight="1" x14ac:dyDescent="0.2">
      <c r="A27" s="487" t="s">
        <v>184</v>
      </c>
      <c r="B27" s="488"/>
      <c r="C27" s="488"/>
      <c r="D27" s="488"/>
      <c r="E27" s="488"/>
      <c r="F27" s="488"/>
      <c r="G27" s="488"/>
      <c r="H27" s="488"/>
      <c r="I27" s="488"/>
      <c r="J27" s="488"/>
      <c r="K27" s="488"/>
      <c r="L27" s="488"/>
      <c r="M27" s="488"/>
    </row>
    <row r="28" spans="1:13" ht="12.95" customHeight="1" x14ac:dyDescent="0.2">
      <c r="A28" s="482" t="s">
        <v>400</v>
      </c>
      <c r="B28" s="482"/>
      <c r="C28" s="482"/>
      <c r="D28" s="482"/>
      <c r="E28" s="482"/>
      <c r="F28" s="482"/>
      <c r="G28" s="482"/>
      <c r="H28" s="482"/>
      <c r="I28" s="482"/>
      <c r="J28" s="482"/>
      <c r="K28" s="482"/>
      <c r="L28" s="482"/>
      <c r="M28" s="482"/>
    </row>
    <row r="29" spans="1:13" x14ac:dyDescent="0.2">
      <c r="A29" s="481"/>
      <c r="B29" s="481"/>
      <c r="C29" s="481"/>
      <c r="D29" s="481"/>
      <c r="E29" s="481"/>
      <c r="F29" s="481"/>
      <c r="G29" s="481"/>
      <c r="H29" s="481"/>
      <c r="I29" s="481"/>
      <c r="J29" s="481"/>
      <c r="K29" s="481"/>
      <c r="L29" s="481"/>
      <c r="M29" s="481"/>
    </row>
  </sheetData>
  <mergeCells count="29">
    <mergeCell ref="A4:M4"/>
    <mergeCell ref="A29:M29"/>
    <mergeCell ref="A1:M1"/>
    <mergeCell ref="A2:M2"/>
    <mergeCell ref="A26:M26"/>
    <mergeCell ref="A5:M5"/>
    <mergeCell ref="A6:H6"/>
    <mergeCell ref="A27:M27"/>
    <mergeCell ref="A3:H3"/>
    <mergeCell ref="A28:M28"/>
    <mergeCell ref="B10:D10"/>
    <mergeCell ref="B11:D11"/>
    <mergeCell ref="B12:D12"/>
    <mergeCell ref="B7:D7"/>
    <mergeCell ref="B8:D8"/>
    <mergeCell ref="A9:D9"/>
    <mergeCell ref="B16:D16"/>
    <mergeCell ref="B17:D17"/>
    <mergeCell ref="A18:D18"/>
    <mergeCell ref="B13:D13"/>
    <mergeCell ref="B14:D14"/>
    <mergeCell ref="B15:D15"/>
    <mergeCell ref="B25:D25"/>
    <mergeCell ref="B22:D22"/>
    <mergeCell ref="A23:D23"/>
    <mergeCell ref="B24:D24"/>
    <mergeCell ref="B19:D19"/>
    <mergeCell ref="B20:D20"/>
    <mergeCell ref="B21:D2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"/>
  <sheetViews>
    <sheetView zoomScale="110" zoomScaleNormal="110" workbookViewId="0">
      <selection activeCell="A3" sqref="A3:B3"/>
    </sheetView>
  </sheetViews>
  <sheetFormatPr defaultRowHeight="12.75" x14ac:dyDescent="0.2"/>
  <cols>
    <col min="1" max="1" width="5.1640625" customWidth="1"/>
    <col min="2" max="2" width="25.5" customWidth="1"/>
    <col min="3" max="3" width="33.6640625" customWidth="1"/>
    <col min="4" max="4" width="14.1640625" customWidth="1"/>
    <col min="5" max="5" width="14.33203125" customWidth="1"/>
    <col min="6" max="6" width="20.6640625" customWidth="1"/>
    <col min="7" max="7" width="14.6640625" customWidth="1"/>
    <col min="8" max="8" width="15.1640625" customWidth="1"/>
    <col min="9" max="10" width="6.1640625" customWidth="1"/>
    <col min="11" max="11" width="6.5" customWidth="1"/>
    <col min="12" max="12" width="6.1640625" customWidth="1"/>
    <col min="13" max="13" width="5" style="29" customWidth="1"/>
    <col min="14" max="14" width="10.83203125" customWidth="1"/>
    <col min="15" max="15" width="10.5" customWidth="1"/>
  </cols>
  <sheetData>
    <row r="1" spans="1:15" ht="19.5" customHeight="1" x14ac:dyDescent="0.2">
      <c r="A1" t="s">
        <v>20</v>
      </c>
    </row>
    <row r="2" spans="1:15" s="80" customFormat="1" ht="19.5" customHeight="1" x14ac:dyDescent="0.2">
      <c r="A2" s="480" t="s">
        <v>402</v>
      </c>
      <c r="B2" s="480"/>
      <c r="C2" s="480"/>
      <c r="D2" s="480"/>
      <c r="E2" s="480"/>
      <c r="F2" s="480"/>
      <c r="G2" s="480"/>
      <c r="H2" s="480"/>
      <c r="M2" s="208"/>
    </row>
    <row r="3" spans="1:15" ht="17.25" customHeight="1" x14ac:dyDescent="0.2">
      <c r="A3" s="481" t="s">
        <v>21</v>
      </c>
      <c r="B3" s="481"/>
    </row>
    <row r="4" spans="1:15" ht="12.95" customHeight="1" x14ac:dyDescent="0.2">
      <c r="A4" s="481" t="s">
        <v>22</v>
      </c>
      <c r="B4" s="481"/>
      <c r="C4" s="481"/>
      <c r="D4" s="39"/>
      <c r="E4" s="39"/>
    </row>
    <row r="5" spans="1:15" ht="12.95" customHeight="1" x14ac:dyDescent="0.2">
      <c r="A5" s="11" t="s">
        <v>23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</row>
    <row r="6" spans="1:15" ht="23.85" customHeight="1" x14ac:dyDescent="0.2">
      <c r="A6" s="1" t="s">
        <v>24</v>
      </c>
      <c r="B6" s="495" t="s">
        <v>25</v>
      </c>
      <c r="C6" s="496"/>
      <c r="D6" s="126" t="s">
        <v>355</v>
      </c>
      <c r="E6" s="126" t="s">
        <v>356</v>
      </c>
      <c r="F6" s="72" t="s">
        <v>362</v>
      </c>
      <c r="G6" s="126" t="s">
        <v>325</v>
      </c>
      <c r="H6" s="126" t="s">
        <v>363</v>
      </c>
      <c r="I6" s="92" t="s">
        <v>1</v>
      </c>
      <c r="J6" s="92" t="s">
        <v>2</v>
      </c>
      <c r="K6" s="92" t="s">
        <v>3</v>
      </c>
      <c r="L6" s="92" t="s">
        <v>4</v>
      </c>
    </row>
    <row r="7" spans="1:15" ht="20.25" customHeight="1" x14ac:dyDescent="0.2">
      <c r="A7" s="511" t="s">
        <v>241</v>
      </c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7"/>
    </row>
    <row r="8" spans="1:15" ht="12" customHeight="1" x14ac:dyDescent="0.2">
      <c r="A8" s="2"/>
      <c r="B8" s="468"/>
      <c r="C8" s="469"/>
      <c r="D8" s="12" t="s">
        <v>190</v>
      </c>
      <c r="E8" s="12" t="s">
        <v>191</v>
      </c>
      <c r="F8" s="12" t="s">
        <v>192</v>
      </c>
      <c r="G8" s="12" t="s">
        <v>193</v>
      </c>
      <c r="H8" s="12" t="s">
        <v>194</v>
      </c>
      <c r="I8" s="2"/>
      <c r="J8" s="2"/>
      <c r="K8" s="2"/>
      <c r="L8" s="2"/>
    </row>
    <row r="9" spans="1:15" ht="12.2" customHeight="1" x14ac:dyDescent="0.2">
      <c r="A9" s="13">
        <v>6</v>
      </c>
      <c r="B9" s="498" t="s">
        <v>26</v>
      </c>
      <c r="C9" s="499"/>
      <c r="D9" s="14">
        <f>SUM(D10,E14,D18,D21,D25)</f>
        <v>943275.78</v>
      </c>
      <c r="E9" s="14">
        <f>SUM(E10,E14,E18,E21,E25)</f>
        <v>962330</v>
      </c>
      <c r="F9" s="14">
        <f>SUM(F10,F14,F18,F21,F25)</f>
        <v>1063237</v>
      </c>
      <c r="G9" s="14">
        <f>SUM(G10,G14,G18,G21)</f>
        <v>824000</v>
      </c>
      <c r="H9" s="14">
        <f>SUM(H10,H14,H18,H21)</f>
        <v>664000</v>
      </c>
      <c r="I9" s="15">
        <f t="shared" ref="I9:J31" si="0">E9/D9*100</f>
        <v>102.02000522053052</v>
      </c>
      <c r="J9" s="15">
        <f t="shared" ref="J9:K26" si="1">F9/E9*100</f>
        <v>110.48569617490882</v>
      </c>
      <c r="K9" s="15">
        <f t="shared" ref="K9:L26" si="2">G9/F9*100</f>
        <v>77.499184095361613</v>
      </c>
      <c r="L9" s="15">
        <f t="shared" ref="L9:L31" si="3">H9/G9*100</f>
        <v>80.582524271844662</v>
      </c>
    </row>
    <row r="10" spans="1:15" ht="12" customHeight="1" x14ac:dyDescent="0.2">
      <c r="A10" s="16">
        <v>61</v>
      </c>
      <c r="B10" s="471" t="s">
        <v>27</v>
      </c>
      <c r="C10" s="472"/>
      <c r="D10" s="9">
        <f>SUM(D11,D12,D13)</f>
        <v>249984.08000000002</v>
      </c>
      <c r="E10" s="9">
        <f>SUM(E11,E12,E13)</f>
        <v>256000</v>
      </c>
      <c r="F10" s="9">
        <f>SUM(F11,F12,F13)</f>
        <v>221000</v>
      </c>
      <c r="G10" s="9">
        <f>SUM(G11,G12,G13)</f>
        <v>225000</v>
      </c>
      <c r="H10" s="9">
        <f>SUM(H11,H12,H13)</f>
        <v>230000</v>
      </c>
      <c r="I10" s="33">
        <f t="shared" si="0"/>
        <v>102.40652124727303</v>
      </c>
      <c r="J10" s="33">
        <f t="shared" si="1"/>
        <v>86.328125</v>
      </c>
      <c r="K10" s="33">
        <f t="shared" si="2"/>
        <v>101.80995475113122</v>
      </c>
      <c r="L10" s="33">
        <f t="shared" si="3"/>
        <v>102.22222222222221</v>
      </c>
      <c r="M10" s="210"/>
      <c r="N10" s="204"/>
      <c r="O10" s="39"/>
    </row>
    <row r="11" spans="1:15" ht="12" customHeight="1" x14ac:dyDescent="0.2">
      <c r="A11" s="4">
        <v>611</v>
      </c>
      <c r="B11" s="477" t="s">
        <v>28</v>
      </c>
      <c r="C11" s="478"/>
      <c r="D11" s="5">
        <v>216785.14</v>
      </c>
      <c r="E11" s="5">
        <v>222000</v>
      </c>
      <c r="F11" s="216">
        <v>181000</v>
      </c>
      <c r="G11" s="216">
        <v>195000</v>
      </c>
      <c r="H11" s="216">
        <v>200000</v>
      </c>
      <c r="I11" s="236">
        <f t="shared" si="0"/>
        <v>102.4055431105656</v>
      </c>
      <c r="J11" s="236">
        <f t="shared" si="1"/>
        <v>81.531531531531527</v>
      </c>
      <c r="K11" s="236">
        <f t="shared" si="2"/>
        <v>107.73480662983425</v>
      </c>
      <c r="L11" s="236">
        <f t="shared" si="3"/>
        <v>102.56410256410255</v>
      </c>
      <c r="N11" s="204"/>
      <c r="O11" s="39"/>
    </row>
    <row r="12" spans="1:15" ht="12" customHeight="1" x14ac:dyDescent="0.2">
      <c r="A12" s="4">
        <v>613</v>
      </c>
      <c r="B12" s="477" t="s">
        <v>29</v>
      </c>
      <c r="C12" s="478"/>
      <c r="D12" s="5">
        <v>31818.05</v>
      </c>
      <c r="E12" s="5">
        <v>30000</v>
      </c>
      <c r="F12" s="216">
        <v>30000</v>
      </c>
      <c r="G12" s="216">
        <v>20000</v>
      </c>
      <c r="H12" s="216">
        <v>20000</v>
      </c>
      <c r="I12" s="236">
        <f t="shared" si="0"/>
        <v>94.286104899577438</v>
      </c>
      <c r="J12" s="236">
        <f t="shared" si="1"/>
        <v>100</v>
      </c>
      <c r="K12" s="236">
        <f t="shared" si="2"/>
        <v>66.666666666666657</v>
      </c>
      <c r="L12" s="236">
        <f t="shared" si="3"/>
        <v>100</v>
      </c>
      <c r="M12" s="220"/>
      <c r="N12" s="204"/>
      <c r="O12" s="39"/>
    </row>
    <row r="13" spans="1:15" ht="12" customHeight="1" x14ac:dyDescent="0.2">
      <c r="A13" s="4">
        <v>614</v>
      </c>
      <c r="B13" s="477" t="s">
        <v>30</v>
      </c>
      <c r="C13" s="478"/>
      <c r="D13" s="5">
        <v>1380.89</v>
      </c>
      <c r="E13" s="5">
        <v>4000</v>
      </c>
      <c r="F13" s="216">
        <v>10000</v>
      </c>
      <c r="G13" s="216">
        <v>10000</v>
      </c>
      <c r="H13" s="216">
        <v>10000</v>
      </c>
      <c r="I13" s="236">
        <f t="shared" si="0"/>
        <v>289.66825742818037</v>
      </c>
      <c r="J13" s="236">
        <f t="shared" si="1"/>
        <v>250</v>
      </c>
      <c r="K13" s="236">
        <f t="shared" si="2"/>
        <v>100</v>
      </c>
      <c r="L13" s="236">
        <f t="shared" si="3"/>
        <v>100</v>
      </c>
      <c r="M13" s="220"/>
      <c r="N13" s="204"/>
      <c r="O13" s="39"/>
    </row>
    <row r="14" spans="1:15" ht="12" customHeight="1" x14ac:dyDescent="0.2">
      <c r="A14" s="16">
        <v>63</v>
      </c>
      <c r="B14" s="471" t="s">
        <v>31</v>
      </c>
      <c r="C14" s="472"/>
      <c r="D14" s="223">
        <f>SUM(D15,D16)</f>
        <v>356529.92000000004</v>
      </c>
      <c r="E14" s="9">
        <f>SUM(E15,E16)</f>
        <v>429080</v>
      </c>
      <c r="F14" s="9">
        <f>SUM(F15,F16,F17)</f>
        <v>645137</v>
      </c>
      <c r="G14" s="9">
        <f>SUM(G15,G16,G17)</f>
        <v>455900</v>
      </c>
      <c r="H14" s="9">
        <f>SUM(H15,H16,H17)</f>
        <v>290900</v>
      </c>
      <c r="I14" s="236">
        <f t="shared" si="0"/>
        <v>120.34894574906924</v>
      </c>
      <c r="J14" s="236">
        <f t="shared" si="0"/>
        <v>150.35354712407943</v>
      </c>
      <c r="K14" s="236">
        <f t="shared" si="1"/>
        <v>70.667160618597293</v>
      </c>
      <c r="L14" s="236">
        <f t="shared" si="2"/>
        <v>63.807852599254225</v>
      </c>
      <c r="M14" s="33"/>
      <c r="N14" s="220"/>
      <c r="O14" s="204"/>
    </row>
    <row r="15" spans="1:15" ht="12" customHeight="1" x14ac:dyDescent="0.2">
      <c r="A15" s="4">
        <v>633</v>
      </c>
      <c r="B15" s="477" t="s">
        <v>32</v>
      </c>
      <c r="C15" s="478"/>
      <c r="D15" s="5">
        <v>348818.33</v>
      </c>
      <c r="E15" s="5">
        <v>420000</v>
      </c>
      <c r="F15" s="216">
        <v>268000</v>
      </c>
      <c r="G15" s="5">
        <v>100000</v>
      </c>
      <c r="H15" s="5">
        <v>0</v>
      </c>
      <c r="I15" s="236">
        <f t="shared" si="0"/>
        <v>120.40651648094295</v>
      </c>
      <c r="J15" s="236">
        <f t="shared" si="1"/>
        <v>63.809523809523803</v>
      </c>
      <c r="K15" s="236">
        <f t="shared" si="2"/>
        <v>37.313432835820898</v>
      </c>
      <c r="L15" s="236">
        <f t="shared" si="3"/>
        <v>0</v>
      </c>
      <c r="M15" s="220"/>
      <c r="N15" s="204"/>
      <c r="O15" s="39"/>
    </row>
    <row r="16" spans="1:15" ht="12" customHeight="1" x14ac:dyDescent="0.2">
      <c r="A16" s="4">
        <v>634</v>
      </c>
      <c r="B16" s="477" t="s">
        <v>33</v>
      </c>
      <c r="C16" s="478"/>
      <c r="D16" s="5">
        <v>7711.59</v>
      </c>
      <c r="E16" s="5">
        <v>9080</v>
      </c>
      <c r="F16" s="229">
        <v>10000</v>
      </c>
      <c r="G16" s="216">
        <v>10000</v>
      </c>
      <c r="H16" s="216">
        <v>10000</v>
      </c>
      <c r="I16" s="236">
        <f t="shared" si="0"/>
        <v>117.74484898704418</v>
      </c>
      <c r="J16" s="236">
        <f t="shared" si="1"/>
        <v>110.13215859030836</v>
      </c>
      <c r="K16" s="236">
        <f t="shared" si="2"/>
        <v>100</v>
      </c>
      <c r="L16" s="236">
        <f t="shared" si="3"/>
        <v>100</v>
      </c>
      <c r="M16" s="220"/>
      <c r="N16" s="204"/>
      <c r="O16" s="39"/>
    </row>
    <row r="17" spans="1:19" ht="12.75" customHeight="1" x14ac:dyDescent="0.2">
      <c r="A17" s="4">
        <v>635</v>
      </c>
      <c r="B17" s="477" t="s">
        <v>397</v>
      </c>
      <c r="C17" s="479"/>
      <c r="D17" s="5">
        <v>0</v>
      </c>
      <c r="E17" s="5">
        <v>0</v>
      </c>
      <c r="F17" s="229">
        <v>367137</v>
      </c>
      <c r="G17" s="216">
        <v>345900</v>
      </c>
      <c r="H17" s="216">
        <v>280900</v>
      </c>
      <c r="I17" s="236" t="e">
        <f t="shared" si="0"/>
        <v>#DIV/0!</v>
      </c>
      <c r="J17" s="236" t="e">
        <f t="shared" si="1"/>
        <v>#DIV/0!</v>
      </c>
      <c r="K17" s="236">
        <f t="shared" si="2"/>
        <v>94.215510831106641</v>
      </c>
      <c r="L17" s="236">
        <f t="shared" si="3"/>
        <v>81.208441746169413</v>
      </c>
      <c r="M17" s="220"/>
      <c r="N17" s="204"/>
      <c r="O17" s="39"/>
    </row>
    <row r="18" spans="1:19" ht="12" customHeight="1" x14ac:dyDescent="0.2">
      <c r="A18" s="16">
        <v>64</v>
      </c>
      <c r="B18" s="471" t="s">
        <v>34</v>
      </c>
      <c r="C18" s="472"/>
      <c r="D18" s="9">
        <f>SUM(D20,D19)</f>
        <v>111791.45</v>
      </c>
      <c r="E18" s="9">
        <f>SUM(E20,E19)</f>
        <v>120150</v>
      </c>
      <c r="F18" s="9">
        <f>SUM(F20,F19)</f>
        <v>113450</v>
      </c>
      <c r="G18" s="9">
        <f>SUM(G20,G19)</f>
        <v>110000</v>
      </c>
      <c r="H18" s="9">
        <f>SUM(H20,H19)</f>
        <v>110000</v>
      </c>
      <c r="I18" s="236">
        <f t="shared" si="0"/>
        <v>107.47691348488637</v>
      </c>
      <c r="J18" s="236">
        <f t="shared" si="1"/>
        <v>94.423637120266335</v>
      </c>
      <c r="K18" s="236">
        <f t="shared" si="2"/>
        <v>96.959012780960776</v>
      </c>
      <c r="L18" s="236">
        <f t="shared" si="3"/>
        <v>100</v>
      </c>
      <c r="M18" s="220"/>
      <c r="N18" s="128"/>
      <c r="O18" s="520"/>
      <c r="P18" s="520"/>
      <c r="Q18" s="520"/>
    </row>
    <row r="19" spans="1:19" ht="12" customHeight="1" x14ac:dyDescent="0.2">
      <c r="A19" s="4">
        <v>641</v>
      </c>
      <c r="B19" s="477" t="s">
        <v>35</v>
      </c>
      <c r="C19" s="478"/>
      <c r="D19" s="5">
        <v>12.62</v>
      </c>
      <c r="E19" s="5">
        <v>150</v>
      </c>
      <c r="F19" s="216">
        <v>150</v>
      </c>
      <c r="G19" s="216">
        <v>0</v>
      </c>
      <c r="H19" s="216">
        <v>0</v>
      </c>
      <c r="I19" s="236">
        <f t="shared" si="0"/>
        <v>1188.5895404120445</v>
      </c>
      <c r="J19" s="236">
        <f t="shared" si="1"/>
        <v>100</v>
      </c>
      <c r="K19" s="236">
        <f t="shared" si="2"/>
        <v>0</v>
      </c>
      <c r="L19" s="236" t="e">
        <f t="shared" si="3"/>
        <v>#DIV/0!</v>
      </c>
      <c r="M19" s="220"/>
      <c r="N19" s="204"/>
      <c r="O19" s="520"/>
      <c r="P19" s="481"/>
      <c r="Q19" s="481"/>
    </row>
    <row r="20" spans="1:19" ht="12" customHeight="1" x14ac:dyDescent="0.2">
      <c r="A20" s="4">
        <v>642</v>
      </c>
      <c r="B20" s="477" t="s">
        <v>36</v>
      </c>
      <c r="C20" s="478"/>
      <c r="D20" s="5">
        <v>111778.83</v>
      </c>
      <c r="E20" s="5">
        <v>120000</v>
      </c>
      <c r="F20" s="216">
        <v>113300</v>
      </c>
      <c r="G20" s="216">
        <v>110000</v>
      </c>
      <c r="H20" s="216">
        <v>110000</v>
      </c>
      <c r="I20" s="236">
        <f t="shared" si="0"/>
        <v>107.35485422418537</v>
      </c>
      <c r="J20" s="236">
        <f t="shared" si="1"/>
        <v>94.416666666666671</v>
      </c>
      <c r="K20" s="236">
        <f t="shared" si="2"/>
        <v>97.087378640776706</v>
      </c>
      <c r="L20" s="236">
        <f t="shared" si="3"/>
        <v>100</v>
      </c>
      <c r="M20" s="220"/>
      <c r="N20" s="213"/>
      <c r="O20" s="39"/>
      <c r="P20" s="39"/>
      <c r="Q20" s="39"/>
      <c r="R20" s="39"/>
      <c r="S20" s="39"/>
    </row>
    <row r="21" spans="1:19" ht="12" customHeight="1" x14ac:dyDescent="0.2">
      <c r="A21" s="16">
        <v>65</v>
      </c>
      <c r="B21" s="471" t="s">
        <v>37</v>
      </c>
      <c r="C21" s="472"/>
      <c r="D21" s="9">
        <f>SUM(D24,D23,D22)</f>
        <v>152420.25</v>
      </c>
      <c r="E21" s="9">
        <f>SUM(E24,E23,E22)</f>
        <v>156100</v>
      </c>
      <c r="F21" s="9">
        <f>SUM(F24,F23,F22)</f>
        <v>82650</v>
      </c>
      <c r="G21" s="9">
        <f>SUM(G24,G23,G22)</f>
        <v>33100</v>
      </c>
      <c r="H21" s="9">
        <f>SUM(H24,H23,H22)</f>
        <v>33100</v>
      </c>
      <c r="I21" s="236">
        <f t="shared" si="0"/>
        <v>102.41421333451429</v>
      </c>
      <c r="J21" s="236">
        <f t="shared" si="1"/>
        <v>52.946828955797564</v>
      </c>
      <c r="K21" s="236">
        <f t="shared" si="2"/>
        <v>40.048396854204476</v>
      </c>
      <c r="L21" s="236">
        <f t="shared" si="3"/>
        <v>100</v>
      </c>
      <c r="M21" s="220"/>
      <c r="N21" s="204"/>
      <c r="O21" s="39"/>
    </row>
    <row r="22" spans="1:19" ht="12" customHeight="1" x14ac:dyDescent="0.2">
      <c r="A22" s="4">
        <v>651</v>
      </c>
      <c r="B22" s="512" t="s">
        <v>172</v>
      </c>
      <c r="C22" s="513"/>
      <c r="D22" s="5">
        <v>373.2</v>
      </c>
      <c r="E22" s="5">
        <v>400</v>
      </c>
      <c r="F22" s="216">
        <v>0</v>
      </c>
      <c r="G22" s="216">
        <v>0</v>
      </c>
      <c r="H22" s="216">
        <v>0</v>
      </c>
      <c r="I22" s="236">
        <f t="shared" si="0"/>
        <v>107.18113612004288</v>
      </c>
      <c r="J22" s="236">
        <f t="shared" si="1"/>
        <v>0</v>
      </c>
      <c r="K22" s="236" t="e">
        <f t="shared" si="2"/>
        <v>#DIV/0!</v>
      </c>
      <c r="L22" s="236" t="e">
        <f t="shared" si="3"/>
        <v>#DIV/0!</v>
      </c>
      <c r="M22" s="115"/>
      <c r="N22" s="211"/>
      <c r="O22" s="520"/>
      <c r="P22" s="481"/>
      <c r="Q22" s="481"/>
    </row>
    <row r="23" spans="1:19" ht="12" customHeight="1" x14ac:dyDescent="0.2">
      <c r="A23" s="4">
        <v>652</v>
      </c>
      <c r="B23" s="477" t="s">
        <v>38</v>
      </c>
      <c r="C23" s="478"/>
      <c r="D23" s="5">
        <v>137228.72</v>
      </c>
      <c r="E23" s="5">
        <v>140200</v>
      </c>
      <c r="F23" s="216">
        <v>65450</v>
      </c>
      <c r="G23" s="216">
        <v>13100</v>
      </c>
      <c r="H23" s="216">
        <v>13100</v>
      </c>
      <c r="I23" s="236">
        <f t="shared" si="0"/>
        <v>102.16520273598704</v>
      </c>
      <c r="J23" s="236">
        <f t="shared" si="1"/>
        <v>46.683309557774614</v>
      </c>
      <c r="K23" s="236">
        <f t="shared" si="2"/>
        <v>20.01527883880825</v>
      </c>
      <c r="L23" s="236">
        <f t="shared" si="3"/>
        <v>100</v>
      </c>
      <c r="N23" s="213"/>
      <c r="O23" s="520"/>
      <c r="P23" s="481"/>
      <c r="Q23" s="481"/>
    </row>
    <row r="24" spans="1:19" ht="12" customHeight="1" x14ac:dyDescent="0.2">
      <c r="A24" s="198">
        <v>653</v>
      </c>
      <c r="B24" s="493" t="s">
        <v>39</v>
      </c>
      <c r="C24" s="494"/>
      <c r="D24" s="199">
        <v>14818.33</v>
      </c>
      <c r="E24" s="199">
        <v>15500</v>
      </c>
      <c r="F24" s="230">
        <v>17200</v>
      </c>
      <c r="G24" s="217">
        <v>20000</v>
      </c>
      <c r="H24" s="217">
        <v>20000</v>
      </c>
      <c r="I24" s="237">
        <f t="shared" si="0"/>
        <v>104.6001809920551</v>
      </c>
      <c r="J24" s="237">
        <f t="shared" si="1"/>
        <v>110.96774193548387</v>
      </c>
      <c r="K24" s="237">
        <f t="shared" si="2"/>
        <v>116.27906976744187</v>
      </c>
      <c r="L24" s="237">
        <f t="shared" si="3"/>
        <v>100</v>
      </c>
      <c r="N24" s="211"/>
      <c r="O24" s="481"/>
      <c r="P24" s="481"/>
      <c r="Q24" s="481"/>
    </row>
    <row r="25" spans="1:19" ht="12" customHeight="1" x14ac:dyDescent="0.2">
      <c r="A25" s="202">
        <v>68</v>
      </c>
      <c r="B25" s="500" t="s">
        <v>326</v>
      </c>
      <c r="C25" s="501"/>
      <c r="D25" s="203">
        <f>D26</f>
        <v>0</v>
      </c>
      <c r="E25" s="203">
        <f>E26</f>
        <v>1000</v>
      </c>
      <c r="F25" s="203">
        <f>F26</f>
        <v>1000</v>
      </c>
      <c r="G25" s="203">
        <v>0</v>
      </c>
      <c r="H25" s="203">
        <v>0</v>
      </c>
      <c r="I25" s="236" t="e">
        <f t="shared" si="0"/>
        <v>#DIV/0!</v>
      </c>
      <c r="J25" s="236">
        <f>F25/E25*100</f>
        <v>100</v>
      </c>
      <c r="K25" s="236">
        <f t="shared" si="2"/>
        <v>0</v>
      </c>
      <c r="L25" s="238" t="e">
        <f t="shared" si="3"/>
        <v>#DIV/0!</v>
      </c>
      <c r="N25" s="211"/>
      <c r="O25" s="481"/>
      <c r="P25" s="481"/>
      <c r="Q25" s="481"/>
    </row>
    <row r="26" spans="1:19" ht="14.25" customHeight="1" x14ac:dyDescent="0.2">
      <c r="A26" s="200">
        <v>683</v>
      </c>
      <c r="B26" s="502" t="s">
        <v>327</v>
      </c>
      <c r="C26" s="503"/>
      <c r="D26" s="201">
        <v>0</v>
      </c>
      <c r="E26" s="201">
        <v>1000</v>
      </c>
      <c r="F26" s="218">
        <v>1000</v>
      </c>
      <c r="G26" s="201">
        <v>0</v>
      </c>
      <c r="H26" s="201">
        <v>0</v>
      </c>
      <c r="I26" s="236" t="e">
        <f t="shared" si="0"/>
        <v>#DIV/0!</v>
      </c>
      <c r="J26" s="236">
        <f t="shared" si="1"/>
        <v>100</v>
      </c>
      <c r="K26" s="236">
        <f t="shared" si="2"/>
        <v>0</v>
      </c>
      <c r="L26" s="236" t="e">
        <f t="shared" si="3"/>
        <v>#DIV/0!</v>
      </c>
      <c r="M26" s="210"/>
      <c r="N26" s="211"/>
    </row>
    <row r="27" spans="1:19" ht="12" customHeight="1" x14ac:dyDescent="0.2">
      <c r="A27" s="518" t="s">
        <v>40</v>
      </c>
      <c r="B27" s="510"/>
      <c r="C27" s="510"/>
      <c r="D27" s="510"/>
      <c r="E27" s="510"/>
      <c r="F27" s="510"/>
      <c r="G27" s="510"/>
      <c r="H27" s="510"/>
      <c r="I27" s="510"/>
      <c r="J27" s="510"/>
      <c r="K27" s="510"/>
      <c r="L27" s="519"/>
      <c r="N27" s="211"/>
    </row>
    <row r="28" spans="1:19" ht="12" customHeight="1" x14ac:dyDescent="0.2">
      <c r="A28" s="13">
        <v>7</v>
      </c>
      <c r="B28" s="498" t="s">
        <v>41</v>
      </c>
      <c r="C28" s="499"/>
      <c r="D28" s="14">
        <f>D29</f>
        <v>454126.45</v>
      </c>
      <c r="E28" s="14">
        <f>E29</f>
        <v>19548</v>
      </c>
      <c r="F28" s="14">
        <f>F29</f>
        <v>1087763</v>
      </c>
      <c r="G28" s="14">
        <f>G29</f>
        <v>0</v>
      </c>
      <c r="H28" s="14">
        <f>H29</f>
        <v>0</v>
      </c>
      <c r="I28" s="15">
        <f t="shared" si="0"/>
        <v>4.3045279569159645</v>
      </c>
      <c r="J28" s="15">
        <f t="shared" ref="J28:K31" si="4">F28/E28*100</f>
        <v>5564.5743810108452</v>
      </c>
      <c r="K28" s="15">
        <f t="shared" si="4"/>
        <v>0</v>
      </c>
      <c r="L28" s="15" t="e">
        <f t="shared" si="3"/>
        <v>#DIV/0!</v>
      </c>
      <c r="N28" s="211"/>
    </row>
    <row r="29" spans="1:19" ht="12" customHeight="1" x14ac:dyDescent="0.2">
      <c r="A29" s="16">
        <v>71</v>
      </c>
      <c r="B29" s="471" t="s">
        <v>42</v>
      </c>
      <c r="C29" s="472"/>
      <c r="D29" s="9">
        <f>SUM(D30,D31)</f>
        <v>454126.45</v>
      </c>
      <c r="E29" s="9">
        <f>SUM(E31,E30)</f>
        <v>19548</v>
      </c>
      <c r="F29" s="9">
        <f>SUM(F31,F30)</f>
        <v>1087763</v>
      </c>
      <c r="G29" s="9">
        <f>SUM(G31,G30)</f>
        <v>0</v>
      </c>
      <c r="H29" s="9">
        <f>SUM(H31,H30)</f>
        <v>0</v>
      </c>
      <c r="I29" s="236">
        <f t="shared" si="0"/>
        <v>4.3045279569159645</v>
      </c>
      <c r="J29" s="236">
        <f t="shared" si="4"/>
        <v>5564.5743810108452</v>
      </c>
      <c r="K29" s="236">
        <f t="shared" si="4"/>
        <v>0</v>
      </c>
      <c r="L29" s="236" t="e">
        <f t="shared" si="3"/>
        <v>#DIV/0!</v>
      </c>
    </row>
    <row r="30" spans="1:19" ht="12" customHeight="1" x14ac:dyDescent="0.2">
      <c r="A30" s="4">
        <v>711</v>
      </c>
      <c r="B30" s="477" t="s">
        <v>43</v>
      </c>
      <c r="C30" s="478"/>
      <c r="D30" s="5">
        <v>454126.45</v>
      </c>
      <c r="E30" s="5">
        <v>19548</v>
      </c>
      <c r="F30" s="5">
        <v>1057763</v>
      </c>
      <c r="G30" s="6">
        <v>0</v>
      </c>
      <c r="H30" s="6">
        <v>0</v>
      </c>
      <c r="I30" s="236">
        <f t="shared" si="0"/>
        <v>4.3045279569159645</v>
      </c>
      <c r="J30" s="236">
        <f t="shared" si="4"/>
        <v>5411.1059954982611</v>
      </c>
      <c r="K30" s="236">
        <f t="shared" si="4"/>
        <v>0</v>
      </c>
      <c r="L30" s="236" t="e">
        <f t="shared" si="3"/>
        <v>#DIV/0!</v>
      </c>
      <c r="M30" s="115"/>
      <c r="N30" s="127"/>
    </row>
    <row r="31" spans="1:19" ht="12.95" customHeight="1" x14ac:dyDescent="0.2">
      <c r="A31" s="4">
        <v>721</v>
      </c>
      <c r="B31" s="492" t="s">
        <v>254</v>
      </c>
      <c r="C31" s="478"/>
      <c r="D31" s="6">
        <v>0</v>
      </c>
      <c r="E31" s="5">
        <v>0</v>
      </c>
      <c r="F31" s="5">
        <v>30000</v>
      </c>
      <c r="G31" s="6">
        <v>0</v>
      </c>
      <c r="H31" s="6">
        <v>0</v>
      </c>
      <c r="I31" s="236" t="e">
        <f t="shared" si="0"/>
        <v>#DIV/0!</v>
      </c>
      <c r="J31" s="236" t="e">
        <f t="shared" si="4"/>
        <v>#DIV/0!</v>
      </c>
      <c r="K31" s="236">
        <f t="shared" si="4"/>
        <v>0</v>
      </c>
      <c r="L31" s="236" t="e">
        <f t="shared" si="3"/>
        <v>#DIV/0!</v>
      </c>
      <c r="N31" s="204"/>
      <c r="O31" s="39"/>
    </row>
    <row r="32" spans="1:19" ht="12" customHeight="1" x14ac:dyDescent="0.2">
      <c r="A32" s="495"/>
      <c r="B32" s="496"/>
      <c r="C32" s="496"/>
      <c r="D32" s="496"/>
      <c r="E32" s="496"/>
      <c r="F32" s="496"/>
      <c r="G32" s="496"/>
      <c r="H32" s="496"/>
      <c r="I32" s="496"/>
      <c r="J32" s="496"/>
      <c r="K32" s="496"/>
      <c r="L32" s="497"/>
      <c r="N32" s="212"/>
      <c r="O32" s="212"/>
      <c r="P32" s="212"/>
    </row>
    <row r="33" spans="1:12" ht="12" customHeight="1" x14ac:dyDescent="0.2">
      <c r="A33" s="13">
        <v>3</v>
      </c>
      <c r="B33" s="498" t="s">
        <v>44</v>
      </c>
      <c r="C33" s="499"/>
      <c r="D33" s="14">
        <f>SUM(D53,D51,D48,D46,D44,D38,D34)</f>
        <v>359960.49</v>
      </c>
      <c r="E33" s="14">
        <f>SUM(E53,E51,E48,E46,E44,E38,E34)</f>
        <v>1095877.2</v>
      </c>
      <c r="F33" s="14">
        <f>SUM(F53,F51,F48,F46,F44,F38,F34)</f>
        <v>1263150</v>
      </c>
      <c r="G33" s="14">
        <f>SUM(G53,G51,G48,G46,G44,G38,G34)</f>
        <v>512000</v>
      </c>
      <c r="H33" s="14">
        <f>SUM(H53,H51,H48,H46,H44,H38,H34)</f>
        <v>505000</v>
      </c>
      <c r="I33" s="15">
        <f t="shared" ref="I33:I58" si="5">E33/D33*100</f>
        <v>304.44374603446062</v>
      </c>
      <c r="J33" s="15">
        <f t="shared" ref="J33:J56" si="6">F33/E33*100</f>
        <v>115.26382700543456</v>
      </c>
      <c r="K33" s="15">
        <f t="shared" ref="K33:K57" si="7">G33/F33*100</f>
        <v>40.53358666825001</v>
      </c>
      <c r="L33" s="15">
        <f t="shared" ref="L33:L58" si="8">H33/G33*100</f>
        <v>98.6328125</v>
      </c>
    </row>
    <row r="34" spans="1:12" ht="12" customHeight="1" x14ac:dyDescent="0.2">
      <c r="A34" s="16">
        <v>31</v>
      </c>
      <c r="B34" s="471" t="s">
        <v>45</v>
      </c>
      <c r="C34" s="472"/>
      <c r="D34" s="9">
        <f>SUM(D35,D36,D37)</f>
        <v>81552.66</v>
      </c>
      <c r="E34" s="9">
        <f>SUM(E35,E36,E37)</f>
        <v>96000</v>
      </c>
      <c r="F34" s="9">
        <f>SUM(F35,F36,F37)</f>
        <v>109500</v>
      </c>
      <c r="G34" s="9">
        <f>SUM(G35,G36,G37)</f>
        <v>109500</v>
      </c>
      <c r="H34" s="9">
        <f>SUM(H35,H36,H37)</f>
        <v>109500</v>
      </c>
      <c r="I34" s="236">
        <f t="shared" si="5"/>
        <v>117.7153510382126</v>
      </c>
      <c r="J34" s="236">
        <f t="shared" si="6"/>
        <v>114.0625</v>
      </c>
      <c r="K34" s="236">
        <f t="shared" si="7"/>
        <v>100</v>
      </c>
      <c r="L34" s="236">
        <f t="shared" si="8"/>
        <v>100</v>
      </c>
    </row>
    <row r="35" spans="1:12" ht="12" customHeight="1" x14ac:dyDescent="0.2">
      <c r="A35" s="17">
        <v>311</v>
      </c>
      <c r="B35" s="504" t="s">
        <v>46</v>
      </c>
      <c r="C35" s="505"/>
      <c r="D35" s="5">
        <f>POS.DIO!D48+POS.DIO!D106</f>
        <v>68277.069999999992</v>
      </c>
      <c r="E35" s="5">
        <f>POS.DIO!E48+POS.DIO!E106</f>
        <v>80750</v>
      </c>
      <c r="F35" s="5">
        <f>POS.DIO!F48+POS.DIO!F106</f>
        <v>91000</v>
      </c>
      <c r="G35" s="5">
        <f>POS.DIO!G48+POS.DIO!G106</f>
        <v>91000</v>
      </c>
      <c r="H35" s="5">
        <f>POS.DIO!H48+POS.DIO!H106</f>
        <v>91000</v>
      </c>
      <c r="I35" s="236">
        <f t="shared" si="5"/>
        <v>118.26810963036347</v>
      </c>
      <c r="J35" s="236">
        <f t="shared" si="6"/>
        <v>112.69349845201238</v>
      </c>
      <c r="K35" s="236">
        <f t="shared" si="7"/>
        <v>100</v>
      </c>
      <c r="L35" s="236">
        <f t="shared" si="8"/>
        <v>100</v>
      </c>
    </row>
    <row r="36" spans="1:12" ht="12" customHeight="1" x14ac:dyDescent="0.2">
      <c r="A36" s="4">
        <v>312</v>
      </c>
      <c r="B36" s="477" t="s">
        <v>47</v>
      </c>
      <c r="C36" s="478"/>
      <c r="D36" s="5">
        <f>POS.DIO!D49</f>
        <v>2096.63</v>
      </c>
      <c r="E36" s="5">
        <f>POS.DIO!E49</f>
        <v>2000</v>
      </c>
      <c r="F36" s="5">
        <f>POS.DIO!F49</f>
        <v>3500</v>
      </c>
      <c r="G36" s="5">
        <f>POS.DIO!G49</f>
        <v>3500</v>
      </c>
      <c r="H36" s="5">
        <f>POS.DIO!H49</f>
        <v>3500</v>
      </c>
      <c r="I36" s="236">
        <f t="shared" si="5"/>
        <v>95.391175362367221</v>
      </c>
      <c r="J36" s="236">
        <f t="shared" si="6"/>
        <v>175</v>
      </c>
      <c r="K36" s="236">
        <f t="shared" si="7"/>
        <v>100</v>
      </c>
      <c r="L36" s="236">
        <f t="shared" si="8"/>
        <v>100</v>
      </c>
    </row>
    <row r="37" spans="1:12" ht="12" customHeight="1" x14ac:dyDescent="0.2">
      <c r="A37" s="4">
        <v>313</v>
      </c>
      <c r="B37" s="492" t="s">
        <v>171</v>
      </c>
      <c r="C37" s="478"/>
      <c r="D37" s="5">
        <f>POS.DIO!D50+POS.DIO!D107</f>
        <v>11178.960000000001</v>
      </c>
      <c r="E37" s="5">
        <f>POS.DIO!E50+POS.DIO!E107</f>
        <v>13250</v>
      </c>
      <c r="F37" s="5">
        <f>POS.DIO!F50+POS.DIO!F107</f>
        <v>15000</v>
      </c>
      <c r="G37" s="5">
        <f>POS.DIO!G50+POS.DIO!G107</f>
        <v>15000</v>
      </c>
      <c r="H37" s="5">
        <f>POS.DIO!H50+POS.DIO!H107</f>
        <v>15000</v>
      </c>
      <c r="I37" s="236">
        <f t="shared" si="5"/>
        <v>118.52623142045414</v>
      </c>
      <c r="J37" s="236">
        <f t="shared" si="6"/>
        <v>113.20754716981132</v>
      </c>
      <c r="K37" s="236">
        <f t="shared" si="7"/>
        <v>100</v>
      </c>
      <c r="L37" s="236">
        <f t="shared" si="8"/>
        <v>100</v>
      </c>
    </row>
    <row r="38" spans="1:12" ht="12" customHeight="1" x14ac:dyDescent="0.2">
      <c r="A38" s="16">
        <v>32</v>
      </c>
      <c r="B38" s="471" t="s">
        <v>48</v>
      </c>
      <c r="C38" s="472"/>
      <c r="D38" s="9">
        <f>SUM(D39,D40,D41,D42,D43)</f>
        <v>157415.03999999998</v>
      </c>
      <c r="E38" s="9">
        <f>SUM(E39,E40,E41,E42,E43)</f>
        <v>633555</v>
      </c>
      <c r="F38" s="9">
        <f>SUM(F39,F40,F41,F42,F43)</f>
        <v>695905</v>
      </c>
      <c r="G38" s="9">
        <f>SUM(G39,G40,G41,G42,G43)</f>
        <v>262000</v>
      </c>
      <c r="H38" s="9">
        <f>SUM(H39,H40,H41,H42,H43)</f>
        <v>258000</v>
      </c>
      <c r="I38" s="236">
        <f t="shared" si="5"/>
        <v>402.47424896629963</v>
      </c>
      <c r="J38" s="236">
        <f t="shared" si="6"/>
        <v>109.84129238976885</v>
      </c>
      <c r="K38" s="236">
        <f t="shared" si="7"/>
        <v>37.648817008068633</v>
      </c>
      <c r="L38" s="236">
        <f t="shared" si="8"/>
        <v>98.473282442748086</v>
      </c>
    </row>
    <row r="39" spans="1:12" ht="12" customHeight="1" x14ac:dyDescent="0.2">
      <c r="A39" s="4">
        <v>321</v>
      </c>
      <c r="B39" s="477" t="s">
        <v>49</v>
      </c>
      <c r="C39" s="478"/>
      <c r="D39" s="5">
        <f>POS.DIO!D52+POS.DIO!D109</f>
        <v>4340.16</v>
      </c>
      <c r="E39" s="5">
        <f>POS.DIO!E52+POS.DIO!E109</f>
        <v>4500</v>
      </c>
      <c r="F39" s="5">
        <f>POS.DIO!F52+POS.DIO!F109</f>
        <v>4500</v>
      </c>
      <c r="G39" s="5">
        <f>POS.DIO!G52+POS.DIO!G109</f>
        <v>4500</v>
      </c>
      <c r="H39" s="5">
        <f>POS.DIO!H52+POS.DIO!H109</f>
        <v>4500</v>
      </c>
      <c r="I39" s="236">
        <f t="shared" si="5"/>
        <v>103.68281353682814</v>
      </c>
      <c r="J39" s="236">
        <f t="shared" si="6"/>
        <v>100</v>
      </c>
      <c r="K39" s="236">
        <f t="shared" si="7"/>
        <v>100</v>
      </c>
      <c r="L39" s="236">
        <f t="shared" si="8"/>
        <v>100</v>
      </c>
    </row>
    <row r="40" spans="1:12" ht="12" customHeight="1" x14ac:dyDescent="0.2">
      <c r="A40" s="4">
        <v>322</v>
      </c>
      <c r="B40" s="477" t="s">
        <v>50</v>
      </c>
      <c r="C40" s="478"/>
      <c r="D40" s="5">
        <f>POS.DIO!D53+POS.DIO!D110+POS.DIO!D177+POS.DIO!D201+POS.DIO!D209+POS.DIO!D218+POS.DIO!D389+POS.DIO!D490+POS.DIO!D507+POS.DIO!D533</f>
        <v>31477.589999999997</v>
      </c>
      <c r="E40" s="5">
        <f>POS.DIO!E53+POS.DIO!E110+POS.DIO!E177+POS.DIO!E191+POS.DIO!E201+POS.DIO!E209+POS.DIO!E218+POS.DIO!E389+POS.DIO!E490+POS.DIO!E507+POS.DIO!E533</f>
        <v>61800</v>
      </c>
      <c r="F40" s="5">
        <f>POS.DIO!F53+POS.DIO!F110+POS.DIO!F177+POS.DIO!F191+POS.DIO!F201+POS.DIO!F209+POS.DIO!F218+POS.DIO!F389+POS.DIO!F490+POS.DIO!F507+POS.DIO!F533</f>
        <v>61800</v>
      </c>
      <c r="G40" s="5">
        <f>POS.DIO!G53+POS.DIO!G110+POS.DIO!G177+POS.DIO!G191+POS.DIO!G201+POS.DIO!G209+POS.DIO!G218+POS.DIO!G389+POS.DIO!G490+POS.DIO!G507+POS.DIO!G533</f>
        <v>55800</v>
      </c>
      <c r="H40" s="5">
        <f>POS.DIO!H53+POS.DIO!H110+POS.DIO!H177+POS.DIO!H191+POS.DIO!H201+POS.DIO!H209+POS.DIO!H218+POS.DIO!H389+POS.DIO!H490+POS.DIO!H507+POS.DIO!H533</f>
        <v>55800</v>
      </c>
      <c r="I40" s="236">
        <f t="shared" si="5"/>
        <v>196.33015106937987</v>
      </c>
      <c r="J40" s="236">
        <f t="shared" si="6"/>
        <v>100</v>
      </c>
      <c r="K40" s="236">
        <f t="shared" si="7"/>
        <v>90.291262135922338</v>
      </c>
      <c r="L40" s="236">
        <f t="shared" si="8"/>
        <v>100</v>
      </c>
    </row>
    <row r="41" spans="1:12" ht="12" customHeight="1" x14ac:dyDescent="0.2">
      <c r="A41" s="4">
        <v>323</v>
      </c>
      <c r="B41" s="477" t="s">
        <v>51</v>
      </c>
      <c r="C41" s="478"/>
      <c r="D41" s="5">
        <f>POS.DIO!D54+POS.DIO!D81+POS.DIO!D97+POS.DIO!D111+POS.DIO!D132+POS.DIO!D176+POS.DIO!D200+POS.DIO!D210+POS.DIO!D217+POS.DIO!D224+POS.DIO!D230+POS.DIO!D238+POS.DIO!D283+POS.DIO!D310+POS.DIO!D345+POS.DIO!D365+POS.DIO!D373+POS.DIO!D390+POS.DIO!D402+POS.DIO!D475+POS.DIO!D534+POS.DIO!D580</f>
        <v>101771.17</v>
      </c>
      <c r="E41" s="5">
        <f>POS.DIO!E54+POS.DIO!E81+POS.DIO!E97+POS.DIO!E111+POS.DIO!E132+POS.DIO!E176+POS.DIO!E184+POS.DIO!E192+POS.DIO!E200+POS.DIO!E210+POS.DIO!E217+POS.DIO!E224+POS.DIO!E230+POS.DIO!E238+POS.DIO!E283+POS.DIO!E298+POS.DIO!E310+POS.DIO!E332+POS.DIO!E345+POS.DIO!E365+POS.DIO!E373+POS.DIO!E390+POS.DIO!E402+POS.DIO!E475+POS.DIO!E534+POS.DIO!E580</f>
        <v>552855</v>
      </c>
      <c r="F41" s="5">
        <f>POS.DIO!F54+POS.DIO!F81+POS.DIO!F97+POS.DIO!F111+POS.DIO!F132+POS.DIO!F160+POS.DIO!F176+POS.DIO!F184+POS.DIO!F192+POS.DIO!F200+POS.DIO!F210+POS.DIO!F217+POS.DIO!F224+POS.DIO!F230+POS.DIO!F238+POS.DIO!F283+POS.DIO!F298+POS.DIO!F310+POS.DIO!F332+POS.DIO!F345+POS.DIO!F365+POS.DIO!F373+POS.DIO!F390+POS.DIO!F402+POS.DIO!F475+POS.DIO!F534+POS.DIO!F580</f>
        <v>602105</v>
      </c>
      <c r="G41" s="5">
        <f>POS.DIO!G54+POS.DIO!G81+POS.DIO!G97+POS.DIO!G111+POS.DIO!G132+POS.DIO!G160+POS.DIO!G176+POS.DIO!G184+POS.DIO!G192+POS.DIO!G200+POS.DIO!G210+POS.DIO!G217+POS.DIO!G224+POS.DIO!G230+POS.DIO!G238+POS.DIO!G283+POS.DIO!G298+POS.DIO!G310+POS.DIO!G332+POS.DIO!G345+POS.DIO!G365+POS.DIO!G373+POS.DIO!G390+POS.DIO!G402+POS.DIO!G475+POS.DIO!G534+POS.DIO!G580</f>
        <v>190200</v>
      </c>
      <c r="H41" s="5">
        <f>POS.DIO!H54+POS.DIO!H81+POS.DIO!H97+POS.DIO!H111+POS.DIO!H132+POS.DIO!H176+POS.DIO!H184+POS.DIO!H192+POS.DIO!H200+POS.DIO!H210+POS.DIO!H217+POS.DIO!H224+POS.DIO!H230+POS.DIO!H238+POS.DIO!H283+POS.DIO!H298+POS.DIO!H310+POS.DIO!H332+POS.DIO!H345+POS.DIO!H365+POS.DIO!H373+POS.DIO!H390+POS.DIO!H402+POS.DIO!H475+POS.DIO!H534+POS.DIO!H580</f>
        <v>186200</v>
      </c>
      <c r="I41" s="236">
        <f t="shared" si="5"/>
        <v>543.23341276316273</v>
      </c>
      <c r="J41" s="236">
        <f t="shared" si="6"/>
        <v>108.90830326215735</v>
      </c>
      <c r="K41" s="236">
        <f t="shared" si="7"/>
        <v>31.589174645618289</v>
      </c>
      <c r="L41" s="236">
        <f t="shared" si="8"/>
        <v>97.89695057833859</v>
      </c>
    </row>
    <row r="42" spans="1:12" ht="12" customHeight="1" x14ac:dyDescent="0.2">
      <c r="A42" s="4">
        <v>324</v>
      </c>
      <c r="B42" s="504" t="s">
        <v>52</v>
      </c>
      <c r="C42" s="505"/>
      <c r="D42" s="5">
        <f>POS.DIO!D55</f>
        <v>0</v>
      </c>
      <c r="E42" s="5">
        <f>POS.DIO!E55</f>
        <v>0</v>
      </c>
      <c r="F42" s="5">
        <f>POS.DIO!F55</f>
        <v>0</v>
      </c>
      <c r="G42" s="5">
        <f>POS.DIO!G55</f>
        <v>0</v>
      </c>
      <c r="H42" s="5">
        <f>POS.DIO!H55</f>
        <v>0</v>
      </c>
      <c r="I42" s="236" t="e">
        <f t="shared" si="5"/>
        <v>#DIV/0!</v>
      </c>
      <c r="J42" s="236" t="e">
        <f t="shared" si="6"/>
        <v>#DIV/0!</v>
      </c>
      <c r="K42" s="236" t="e">
        <f t="shared" si="7"/>
        <v>#DIV/0!</v>
      </c>
      <c r="L42" s="236" t="e">
        <f t="shared" si="8"/>
        <v>#DIV/0!</v>
      </c>
    </row>
    <row r="43" spans="1:12" ht="12" customHeight="1" x14ac:dyDescent="0.2">
      <c r="A43" s="4">
        <v>329</v>
      </c>
      <c r="B43" s="477" t="s">
        <v>53</v>
      </c>
      <c r="C43" s="478"/>
      <c r="D43" s="5">
        <f>POS.DIO!D19+POS.DIO!D27+POS.DIO!D56+POS.DIO!D333</f>
        <v>19826.12</v>
      </c>
      <c r="E43" s="5">
        <f>POS.DIO!E19+POS.DIO!E27+POS.DIO!E56+POS.DIO!E333</f>
        <v>14400</v>
      </c>
      <c r="F43" s="5">
        <f>POS.DIO!F19+POS.DIO!F27+POS.DIO!F56+POS.DIO!F333</f>
        <v>27500</v>
      </c>
      <c r="G43" s="5">
        <f>POS.DIO!G19+POS.DIO!G27+POS.DIO!G56+POS.DIO!G333</f>
        <v>11500</v>
      </c>
      <c r="H43" s="5">
        <f>POS.DIO!H19+POS.DIO!H27+POS.DIO!H56+POS.DIO!H333</f>
        <v>11500</v>
      </c>
      <c r="I43" s="236">
        <f t="shared" si="5"/>
        <v>72.631457894938606</v>
      </c>
      <c r="J43" s="236">
        <f t="shared" si="6"/>
        <v>190.97222222222223</v>
      </c>
      <c r="K43" s="236">
        <f t="shared" si="7"/>
        <v>41.818181818181813</v>
      </c>
      <c r="L43" s="236">
        <f t="shared" si="8"/>
        <v>100</v>
      </c>
    </row>
    <row r="44" spans="1:12" ht="12" customHeight="1" x14ac:dyDescent="0.2">
      <c r="A44" s="16">
        <v>34</v>
      </c>
      <c r="B44" s="471" t="s">
        <v>54</v>
      </c>
      <c r="C44" s="472"/>
      <c r="D44" s="9">
        <f>D45</f>
        <v>1509.23</v>
      </c>
      <c r="E44" s="9">
        <f>E45</f>
        <v>1500</v>
      </c>
      <c r="F44" s="9">
        <f>F45</f>
        <v>1600</v>
      </c>
      <c r="G44" s="9">
        <f>G45</f>
        <v>1500</v>
      </c>
      <c r="H44" s="9">
        <f>H45</f>
        <v>1500</v>
      </c>
      <c r="I44" s="236">
        <f t="shared" si="5"/>
        <v>99.388429861585053</v>
      </c>
      <c r="J44" s="236">
        <f t="shared" si="6"/>
        <v>106.66666666666667</v>
      </c>
      <c r="K44" s="236">
        <f t="shared" si="7"/>
        <v>93.75</v>
      </c>
      <c r="L44" s="236">
        <f t="shared" si="8"/>
        <v>100</v>
      </c>
    </row>
    <row r="45" spans="1:12" ht="12" customHeight="1" x14ac:dyDescent="0.2">
      <c r="A45" s="4">
        <v>343</v>
      </c>
      <c r="B45" s="477" t="s">
        <v>55</v>
      </c>
      <c r="C45" s="478"/>
      <c r="D45" s="5">
        <f>POS.DIO!D58</f>
        <v>1509.23</v>
      </c>
      <c r="E45" s="5">
        <f>POS.DIO!E58</f>
        <v>1500</v>
      </c>
      <c r="F45" s="5">
        <f>POS.DIO!F58</f>
        <v>1600</v>
      </c>
      <c r="G45" s="5">
        <f>POS.DIO!G58</f>
        <v>1500</v>
      </c>
      <c r="H45" s="5">
        <f>POS.DIO!H58</f>
        <v>1500</v>
      </c>
      <c r="I45" s="236">
        <f t="shared" si="5"/>
        <v>99.388429861585053</v>
      </c>
      <c r="J45" s="236">
        <f t="shared" si="6"/>
        <v>106.66666666666667</v>
      </c>
      <c r="K45" s="236">
        <f t="shared" si="7"/>
        <v>93.75</v>
      </c>
      <c r="L45" s="236">
        <f t="shared" si="8"/>
        <v>100</v>
      </c>
    </row>
    <row r="46" spans="1:12" ht="12" customHeight="1" x14ac:dyDescent="0.2">
      <c r="A46" s="16">
        <v>35</v>
      </c>
      <c r="B46" s="514" t="s">
        <v>56</v>
      </c>
      <c r="C46" s="515"/>
      <c r="D46" s="9">
        <f>D47</f>
        <v>1352.34</v>
      </c>
      <c r="E46" s="9">
        <f>E47</f>
        <v>8000</v>
      </c>
      <c r="F46" s="9">
        <f>F47</f>
        <v>8000</v>
      </c>
      <c r="G46" s="9">
        <f>G47</f>
        <v>9000</v>
      </c>
      <c r="H46" s="9">
        <f>H47</f>
        <v>9000</v>
      </c>
      <c r="I46" s="236">
        <f t="shared" si="5"/>
        <v>591.56720942958134</v>
      </c>
      <c r="J46" s="236">
        <f t="shared" si="6"/>
        <v>100</v>
      </c>
      <c r="K46" s="236">
        <f t="shared" si="7"/>
        <v>112.5</v>
      </c>
      <c r="L46" s="236">
        <f t="shared" si="8"/>
        <v>100</v>
      </c>
    </row>
    <row r="47" spans="1:12" ht="12" customHeight="1" x14ac:dyDescent="0.2">
      <c r="A47" s="4">
        <v>352</v>
      </c>
      <c r="B47" s="477" t="s">
        <v>57</v>
      </c>
      <c r="C47" s="478"/>
      <c r="D47" s="5">
        <f>POS.DIO!D353+POS.DIO!D477</f>
        <v>1352.34</v>
      </c>
      <c r="E47" s="5">
        <f>POS.DIO!E353+POS.DIO!E477</f>
        <v>8000</v>
      </c>
      <c r="F47" s="5">
        <f>POS.DIO!F353+POS.DIO!F477</f>
        <v>8000</v>
      </c>
      <c r="G47" s="5">
        <f>POS.DIO!G353+POS.DIO!G477</f>
        <v>9000</v>
      </c>
      <c r="H47" s="5">
        <f>POS.DIO!H353+POS.DIO!H477</f>
        <v>9000</v>
      </c>
      <c r="I47" s="236">
        <f t="shared" si="5"/>
        <v>591.56720942958134</v>
      </c>
      <c r="J47" s="236">
        <f t="shared" si="6"/>
        <v>100</v>
      </c>
      <c r="K47" s="236">
        <f t="shared" si="7"/>
        <v>112.5</v>
      </c>
      <c r="L47" s="236">
        <f t="shared" si="8"/>
        <v>100</v>
      </c>
    </row>
    <row r="48" spans="1:12" ht="12" customHeight="1" x14ac:dyDescent="0.2">
      <c r="A48" s="18">
        <v>36</v>
      </c>
      <c r="B48" s="471" t="s">
        <v>58</v>
      </c>
      <c r="C48" s="472"/>
      <c r="D48" s="9">
        <f>SUM(D49,D50)</f>
        <v>68383.740000000005</v>
      </c>
      <c r="E48" s="9">
        <f>SUM(E49,E50)</f>
        <v>51600</v>
      </c>
      <c r="F48" s="9">
        <f>SUM(F49,F50)</f>
        <v>55800</v>
      </c>
      <c r="G48" s="9">
        <f>SUM(G49,G50)</f>
        <v>43800</v>
      </c>
      <c r="H48" s="9">
        <f>SUM(H49,H50)</f>
        <v>43800</v>
      </c>
      <c r="I48" s="236">
        <f t="shared" si="5"/>
        <v>75.456533965530397</v>
      </c>
      <c r="J48" s="236">
        <f t="shared" si="6"/>
        <v>108.13953488372093</v>
      </c>
      <c r="K48" s="236">
        <f t="shared" si="7"/>
        <v>78.494623655913969</v>
      </c>
      <c r="L48" s="236">
        <f t="shared" si="8"/>
        <v>100</v>
      </c>
    </row>
    <row r="49" spans="1:16" ht="12" customHeight="1" x14ac:dyDescent="0.2">
      <c r="A49" s="17">
        <v>363</v>
      </c>
      <c r="B49" s="504" t="s">
        <v>59</v>
      </c>
      <c r="C49" s="505"/>
      <c r="D49" s="5">
        <f>POS.DIO!D60+POS.DIO!D89+POS.DIO!D330+POS.DIO!D381+POS.DIO!D392+POS.DIO!D417</f>
        <v>68383.740000000005</v>
      </c>
      <c r="E49" s="5">
        <f>POS.DIO!E60+POS.DIO!E89+POS.DIO!E330+POS.DIO!E381+POS.DIO!E392+POS.DIO!E417</f>
        <v>49600</v>
      </c>
      <c r="F49" s="5">
        <f>POS.DIO!F89+POS.DIO!F330+POS.DIO!F381+POS.DIO!F392+POS.DIO!F417</f>
        <v>55800</v>
      </c>
      <c r="G49" s="5">
        <f>POS.DIO!G89+POS.DIO!G330+POS.DIO!G381+POS.DIO!G392+POS.DIO!G417</f>
        <v>43800</v>
      </c>
      <c r="H49" s="5">
        <f>POS.DIO!H89+POS.DIO!H330+POS.DIO!H381+POS.DIO!H392+POS.DIO!H417</f>
        <v>43800</v>
      </c>
      <c r="I49" s="236">
        <f t="shared" si="5"/>
        <v>72.531862106401306</v>
      </c>
      <c r="J49" s="236">
        <f t="shared" si="6"/>
        <v>112.5</v>
      </c>
      <c r="K49" s="236">
        <f t="shared" si="7"/>
        <v>78.494623655913969</v>
      </c>
      <c r="L49" s="236">
        <f t="shared" si="8"/>
        <v>100</v>
      </c>
    </row>
    <row r="50" spans="1:16" ht="12" customHeight="1" x14ac:dyDescent="0.2">
      <c r="A50" s="17">
        <v>366</v>
      </c>
      <c r="B50" s="516" t="s">
        <v>170</v>
      </c>
      <c r="C50" s="517"/>
      <c r="D50" s="5">
        <f>POS.DIO!D591+POS.DIO!D152</f>
        <v>0</v>
      </c>
      <c r="E50" s="5">
        <f>POS.DIO!E591+POS.DIO!E152</f>
        <v>2000</v>
      </c>
      <c r="F50" s="5">
        <f>POS.DIO!F591+POS.DIO!F152</f>
        <v>0</v>
      </c>
      <c r="G50" s="5">
        <f>POS.DIO!G591+POS.DIO!G152</f>
        <v>0</v>
      </c>
      <c r="H50" s="5">
        <f>POS.DIO!H591+POS.DIO!H152</f>
        <v>0</v>
      </c>
      <c r="I50" s="236" t="e">
        <f t="shared" si="5"/>
        <v>#DIV/0!</v>
      </c>
      <c r="J50" s="236">
        <f t="shared" si="6"/>
        <v>0</v>
      </c>
      <c r="K50" s="236" t="e">
        <f t="shared" si="7"/>
        <v>#DIV/0!</v>
      </c>
      <c r="L50" s="236" t="e">
        <f t="shared" si="8"/>
        <v>#DIV/0!</v>
      </c>
    </row>
    <row r="51" spans="1:16" ht="12" customHeight="1" x14ac:dyDescent="0.2">
      <c r="A51" s="16">
        <v>37</v>
      </c>
      <c r="B51" s="471" t="s">
        <v>60</v>
      </c>
      <c r="C51" s="472"/>
      <c r="D51" s="9">
        <f>D52</f>
        <v>27371.199999999997</v>
      </c>
      <c r="E51" s="9">
        <f>E52</f>
        <v>40300</v>
      </c>
      <c r="F51" s="9">
        <f>F52</f>
        <v>42500</v>
      </c>
      <c r="G51" s="9">
        <f>G52</f>
        <v>41500</v>
      </c>
      <c r="H51" s="9">
        <f>H52</f>
        <v>38500</v>
      </c>
      <c r="I51" s="236">
        <f t="shared" si="5"/>
        <v>147.23504997954055</v>
      </c>
      <c r="J51" s="236">
        <f t="shared" si="6"/>
        <v>105.4590570719603</v>
      </c>
      <c r="K51" s="236">
        <f t="shared" si="7"/>
        <v>97.647058823529406</v>
      </c>
      <c r="L51" s="236">
        <f t="shared" si="8"/>
        <v>92.771084337349393</v>
      </c>
    </row>
    <row r="52" spans="1:16" ht="12" customHeight="1" x14ac:dyDescent="0.2">
      <c r="A52" s="4">
        <v>372</v>
      </c>
      <c r="B52" s="477" t="s">
        <v>61</v>
      </c>
      <c r="C52" s="478"/>
      <c r="D52" s="5">
        <f>POS.DIO!D423+POS.DIO!D431+POS.DIO!D438+POS.DIO!D546+POS.DIO!D555+POS.DIO!D569</f>
        <v>27371.199999999997</v>
      </c>
      <c r="E52" s="5">
        <f>POS.DIO!E423+POS.DIO!E431+POS.DIO!E438+POS.DIO!E546+POS.DIO!E555+POS.DIO!E569</f>
        <v>40300</v>
      </c>
      <c r="F52" s="5">
        <f>POS.DIO!F423+POS.DIO!F431+POS.DIO!F438+POS.DIO!F546+POS.DIO!F555+POS.DIO!F569</f>
        <v>42500</v>
      </c>
      <c r="G52" s="5">
        <f>POS.DIO!G423+POS.DIO!G431+POS.DIO!G438+POS.DIO!G546+POS.DIO!G555+POS.DIO!G569</f>
        <v>41500</v>
      </c>
      <c r="H52" s="5">
        <f>POS.DIO!H423+POS.DIO!H431+POS.DIO!H438+POS.DIO!H546+POS.DIO!H555+POS.DIO!H569</f>
        <v>38500</v>
      </c>
      <c r="I52" s="236">
        <f t="shared" si="5"/>
        <v>147.23504997954055</v>
      </c>
      <c r="J52" s="236">
        <f t="shared" si="6"/>
        <v>105.4590570719603</v>
      </c>
      <c r="K52" s="236">
        <f t="shared" si="7"/>
        <v>97.647058823529406</v>
      </c>
      <c r="L52" s="236">
        <f t="shared" si="8"/>
        <v>92.771084337349393</v>
      </c>
    </row>
    <row r="53" spans="1:16" ht="12" customHeight="1" x14ac:dyDescent="0.2">
      <c r="A53" s="16">
        <v>38</v>
      </c>
      <c r="B53" s="471" t="s">
        <v>62</v>
      </c>
      <c r="C53" s="472"/>
      <c r="D53" s="9">
        <f>SUM(D54,D55,D56,D57,D58)</f>
        <v>22376.28</v>
      </c>
      <c r="E53" s="9">
        <f>SUM(E54,E55,E56,E57,E58)</f>
        <v>264922.2</v>
      </c>
      <c r="F53" s="9">
        <f>SUM(F54,F55,F56,F57,F58)</f>
        <v>349845</v>
      </c>
      <c r="G53" s="9">
        <f>SUM(G54,G55,G56,G57,G58)</f>
        <v>44700</v>
      </c>
      <c r="H53" s="9">
        <f>SUM(H54,H55,H56,H57,H58)</f>
        <v>44700</v>
      </c>
      <c r="I53" s="236">
        <f t="shared" si="5"/>
        <v>1183.9421029769023</v>
      </c>
      <c r="J53" s="236">
        <f t="shared" si="6"/>
        <v>132.05575070718876</v>
      </c>
      <c r="K53" s="236">
        <f t="shared" si="7"/>
        <v>12.777086995669512</v>
      </c>
      <c r="L53" s="236">
        <f t="shared" si="8"/>
        <v>100</v>
      </c>
    </row>
    <row r="54" spans="1:16" ht="12" customHeight="1" x14ac:dyDescent="0.2">
      <c r="A54" s="4">
        <v>381</v>
      </c>
      <c r="B54" s="477" t="s">
        <v>63</v>
      </c>
      <c r="C54" s="478"/>
      <c r="D54" s="5">
        <f>POS.DIO!D25+POS.DIO!D34+POS.DIO!D447+POS.DIO!D456+POS.DIO!D462+POS.DIO!D479+POS.DIO!D488+POS.DIO!D505+POS.DIO!D536+POS.DIO!D548+POS.DIO!D562</f>
        <v>16890.28</v>
      </c>
      <c r="E54" s="5">
        <f>POS.DIO!E25+POS.DIO!E34+POS.DIO!E447+POS.DIO!E456+POS.DIO!E462+POS.DIO!E479+POS.DIO!E488+POS.DIO!E505+POS.DIO!E536+POS.DIO!E548+POS.DIO!E562</f>
        <v>27545</v>
      </c>
      <c r="F54" s="5">
        <f>POS.DIO!F25+POS.DIO!F34+POS.DIO!F447+POS.DIO!F456+POS.DIO!F462+POS.DIO!F479+POS.DIO!F488+POS.DIO!F505+POS.DIO!F536+POS.DIO!F548+POS.DIO!F562</f>
        <v>34757.199999999997</v>
      </c>
      <c r="G54" s="5">
        <f>POS.DIO!G25+POS.DIO!G34+POS.DIO!G447+POS.DIO!G456+POS.DIO!G462+POS.DIO!G479+POS.DIO!G488+POS.DIO!G505+POS.DIO!G536+POS.DIO!H548+POS.DIO!G562</f>
        <v>28357.200000000001</v>
      </c>
      <c r="H54" s="5">
        <f>POS.DIO!H25+POS.DIO!H34+POS.DIO!H447+POS.DIO!H456+POS.DIO!H462+POS.DIO!H479+POS.DIO!H488+POS.DIO!H505+POS.DIO!H536+POS.DIO!H548+POS.DIO!H562</f>
        <v>28357.200000000001</v>
      </c>
      <c r="I54" s="236">
        <f t="shared" si="5"/>
        <v>163.08196193313552</v>
      </c>
      <c r="J54" s="236">
        <f t="shared" si="6"/>
        <v>126.18333635868578</v>
      </c>
      <c r="K54" s="236">
        <f t="shared" si="7"/>
        <v>81.586548974025533</v>
      </c>
      <c r="L54" s="236">
        <f t="shared" si="8"/>
        <v>100</v>
      </c>
    </row>
    <row r="55" spans="1:16" ht="12" customHeight="1" x14ac:dyDescent="0.2">
      <c r="A55" s="4">
        <v>382</v>
      </c>
      <c r="B55" s="477" t="s">
        <v>64</v>
      </c>
      <c r="C55" s="478"/>
      <c r="D55" s="5">
        <f>POS.DIO!D469+POS.DIO!D513</f>
        <v>5486</v>
      </c>
      <c r="E55" s="5">
        <f>POS.DIO!E469+POS.DIO!E513</f>
        <v>12000</v>
      </c>
      <c r="F55" s="5">
        <f>POS.DIO!F469+POS.DIO!F513</f>
        <v>19000</v>
      </c>
      <c r="G55" s="5">
        <f>POS.DIO!G469+POS.DIO!G513</f>
        <v>16000</v>
      </c>
      <c r="H55" s="5">
        <f>POS.DIO!H469+POS.DIO!H513</f>
        <v>16000</v>
      </c>
      <c r="I55" s="236">
        <f t="shared" si="5"/>
        <v>218.73860736419979</v>
      </c>
      <c r="J55" s="236">
        <f t="shared" si="6"/>
        <v>158.33333333333331</v>
      </c>
      <c r="K55" s="236">
        <f t="shared" si="7"/>
        <v>84.210526315789465</v>
      </c>
      <c r="L55" s="236">
        <f t="shared" si="8"/>
        <v>100</v>
      </c>
    </row>
    <row r="56" spans="1:16" ht="12" customHeight="1" x14ac:dyDescent="0.2">
      <c r="A56" s="4">
        <v>383</v>
      </c>
      <c r="B56" s="504" t="s">
        <v>65</v>
      </c>
      <c r="C56" s="505"/>
      <c r="D56" s="6">
        <f>POS.DIO!D62+POS.DIO!D355</f>
        <v>0</v>
      </c>
      <c r="E56" s="6">
        <f>POS.DIO!E62+POS.DIO!E355</f>
        <v>0</v>
      </c>
      <c r="F56" s="6">
        <f>POS.DIO!F355</f>
        <v>0</v>
      </c>
      <c r="G56" s="6">
        <f>POS.DIO!G355</f>
        <v>0</v>
      </c>
      <c r="H56" s="6">
        <f>POS.DIO!H355</f>
        <v>0</v>
      </c>
      <c r="I56" s="236" t="e">
        <f t="shared" si="5"/>
        <v>#DIV/0!</v>
      </c>
      <c r="J56" s="236" t="e">
        <f t="shared" si="6"/>
        <v>#DIV/0!</v>
      </c>
      <c r="K56" s="236" t="e">
        <f t="shared" si="7"/>
        <v>#DIV/0!</v>
      </c>
      <c r="L56" s="236" t="e">
        <f t="shared" si="8"/>
        <v>#DIV/0!</v>
      </c>
    </row>
    <row r="57" spans="1:16" ht="12.75" customHeight="1" x14ac:dyDescent="0.2">
      <c r="A57" s="4">
        <v>385</v>
      </c>
      <c r="B57" s="477" t="s">
        <v>66</v>
      </c>
      <c r="C57" s="478"/>
      <c r="D57" s="5">
        <f>POS.DIO!D73</f>
        <v>0</v>
      </c>
      <c r="E57" s="5">
        <f>POS.DIO!E73</f>
        <v>2877.2</v>
      </c>
      <c r="F57" s="5">
        <f>POS.DIO!F73</f>
        <v>5087.8</v>
      </c>
      <c r="G57" s="5">
        <f>POS.DIO!G73</f>
        <v>342.8</v>
      </c>
      <c r="H57" s="5">
        <f>POS.DIO!H73</f>
        <v>342.8</v>
      </c>
      <c r="I57" s="236" t="e">
        <f t="shared" si="5"/>
        <v>#DIV/0!</v>
      </c>
      <c r="J57" s="236">
        <f>F57/E57*100</f>
        <v>176.83164187404424</v>
      </c>
      <c r="K57" s="236">
        <f t="shared" si="7"/>
        <v>6.7376862298046305</v>
      </c>
      <c r="L57" s="236">
        <f t="shared" si="8"/>
        <v>100</v>
      </c>
    </row>
    <row r="58" spans="1:16" ht="12.95" customHeight="1" x14ac:dyDescent="0.2">
      <c r="A58" s="4">
        <v>386</v>
      </c>
      <c r="B58" s="492" t="s">
        <v>180</v>
      </c>
      <c r="C58" s="478"/>
      <c r="D58" s="5">
        <f>POS.DIO!D312</f>
        <v>0</v>
      </c>
      <c r="E58" s="5">
        <f>POS.DIO!E300+POS.DIO!E312</f>
        <v>222500</v>
      </c>
      <c r="F58" s="5">
        <f>POS.DIO!F300+POS.DIO!F312</f>
        <v>291000</v>
      </c>
      <c r="G58" s="5">
        <f>POS.DIO!G312+POS.DIO!G300</f>
        <v>0</v>
      </c>
      <c r="H58" s="5">
        <f>POS.DIO!H312+POS.DIO!H300</f>
        <v>0</v>
      </c>
      <c r="I58" s="236" t="e">
        <f t="shared" si="5"/>
        <v>#DIV/0!</v>
      </c>
      <c r="J58" s="236">
        <f>F58/E58*100</f>
        <v>130.7865168539326</v>
      </c>
      <c r="K58" s="236">
        <f>G58/F58*100</f>
        <v>0</v>
      </c>
      <c r="L58" s="236" t="e">
        <f t="shared" si="8"/>
        <v>#DIV/0!</v>
      </c>
    </row>
    <row r="59" spans="1:16" s="31" customFormat="1" ht="12.95" customHeight="1" x14ac:dyDescent="0.2">
      <c r="A59" s="495"/>
      <c r="B59" s="496"/>
      <c r="C59" s="496"/>
      <c r="D59" s="496"/>
      <c r="E59" s="496"/>
      <c r="F59" s="496"/>
      <c r="G59" s="496"/>
      <c r="H59" s="496"/>
      <c r="I59" s="496"/>
      <c r="J59" s="496"/>
      <c r="K59" s="496"/>
      <c r="L59" s="497"/>
      <c r="M59" s="209"/>
      <c r="N59"/>
      <c r="O59"/>
      <c r="P59"/>
    </row>
    <row r="60" spans="1:16" s="31" customFormat="1" ht="12.95" customHeight="1" x14ac:dyDescent="0.2">
      <c r="A60" s="13">
        <v>4</v>
      </c>
      <c r="B60" s="498" t="s">
        <v>67</v>
      </c>
      <c r="C60" s="499"/>
      <c r="D60" s="14">
        <f>SUM(D61,D63,D67)</f>
        <v>343514.83</v>
      </c>
      <c r="E60" s="14">
        <f>SUM(E61,E63,E67)</f>
        <v>1123103</v>
      </c>
      <c r="F60" s="14">
        <f>SUM(F61,F63,F67)</f>
        <v>887850</v>
      </c>
      <c r="G60" s="14">
        <f>SUM(G61,G63,G67)</f>
        <v>312000</v>
      </c>
      <c r="H60" s="14">
        <f>SUM(H61,H63,H67)</f>
        <v>159000</v>
      </c>
      <c r="I60" s="15">
        <f t="shared" ref="I60:L69" si="9">E60/D60*100</f>
        <v>326.94454559647397</v>
      </c>
      <c r="J60" s="15">
        <f t="shared" si="9"/>
        <v>79.053301433617392</v>
      </c>
      <c r="K60" s="15">
        <f t="shared" si="9"/>
        <v>35.141071126879538</v>
      </c>
      <c r="L60" s="15">
        <f t="shared" si="9"/>
        <v>50.96153846153846</v>
      </c>
      <c r="M60" s="209"/>
      <c r="N60"/>
      <c r="O60"/>
      <c r="P60"/>
    </row>
    <row r="61" spans="1:16" ht="12" customHeight="1" x14ac:dyDescent="0.2">
      <c r="A61" s="32">
        <v>41</v>
      </c>
      <c r="B61" s="508" t="s">
        <v>179</v>
      </c>
      <c r="C61" s="509"/>
      <c r="D61" s="44">
        <f>D62</f>
        <v>0</v>
      </c>
      <c r="E61" s="44">
        <f>E62</f>
        <v>0</v>
      </c>
      <c r="F61" s="44">
        <f>F62</f>
        <v>0</v>
      </c>
      <c r="G61" s="44">
        <v>0</v>
      </c>
      <c r="H61" s="44">
        <v>0</v>
      </c>
      <c r="I61" s="236" t="e">
        <f t="shared" si="9"/>
        <v>#DIV/0!</v>
      </c>
      <c r="J61" s="236" t="e">
        <f t="shared" si="9"/>
        <v>#DIV/0!</v>
      </c>
      <c r="K61" s="236" t="e">
        <f t="shared" si="9"/>
        <v>#DIV/0!</v>
      </c>
      <c r="L61" s="236" t="e">
        <f t="shared" si="9"/>
        <v>#DIV/0!</v>
      </c>
      <c r="N61" s="31"/>
      <c r="O61" s="31"/>
      <c r="P61" s="31"/>
    </row>
    <row r="62" spans="1:16" ht="12" customHeight="1" x14ac:dyDescent="0.2">
      <c r="A62" s="34">
        <v>411</v>
      </c>
      <c r="B62" s="506" t="s">
        <v>178</v>
      </c>
      <c r="C62" s="507"/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236" t="e">
        <f t="shared" si="9"/>
        <v>#DIV/0!</v>
      </c>
      <c r="J62" s="236" t="e">
        <f t="shared" si="9"/>
        <v>#DIV/0!</v>
      </c>
      <c r="K62" s="236" t="e">
        <f t="shared" si="9"/>
        <v>#DIV/0!</v>
      </c>
      <c r="L62" s="236" t="e">
        <f t="shared" si="9"/>
        <v>#DIV/0!</v>
      </c>
      <c r="N62" s="31"/>
      <c r="O62" s="31"/>
      <c r="P62" s="31"/>
    </row>
    <row r="63" spans="1:16" ht="12" customHeight="1" x14ac:dyDescent="0.2">
      <c r="A63" s="16">
        <v>42</v>
      </c>
      <c r="B63" s="471" t="s">
        <v>68</v>
      </c>
      <c r="C63" s="472"/>
      <c r="D63" s="9">
        <f>SUM(D66,D65,D64)</f>
        <v>332282.98000000004</v>
      </c>
      <c r="E63" s="9">
        <f>SUM(E66,E65,E64)</f>
        <v>1056230</v>
      </c>
      <c r="F63" s="9">
        <f>SUM(F66,F65,F64)</f>
        <v>852850</v>
      </c>
      <c r="G63" s="9">
        <f>SUM(G66,G65,G64)</f>
        <v>272000</v>
      </c>
      <c r="H63" s="9">
        <f>SUM(H66,H65,H64)</f>
        <v>119000</v>
      </c>
      <c r="I63" s="236">
        <f t="shared" si="9"/>
        <v>317.87062942555764</v>
      </c>
      <c r="J63" s="236">
        <f t="shared" si="9"/>
        <v>80.744724160457466</v>
      </c>
      <c r="K63" s="236">
        <f t="shared" si="9"/>
        <v>31.893064431025387</v>
      </c>
      <c r="L63" s="236">
        <f t="shared" si="9"/>
        <v>43.75</v>
      </c>
    </row>
    <row r="64" spans="1:16" ht="12" customHeight="1" x14ac:dyDescent="0.2">
      <c r="A64" s="4">
        <v>421</v>
      </c>
      <c r="B64" s="477" t="s">
        <v>69</v>
      </c>
      <c r="C64" s="478"/>
      <c r="D64" s="5">
        <f>POS.DIO!D146+POS.DIO!D250+POS.DIO!D262+POS.DIO!D270+POS.DIO!D286+POS.DIO!D315+POS.DIO!D405+POS.DIO!D497+POS.DIO!D520+POS.DIO!D583</f>
        <v>315367.53000000003</v>
      </c>
      <c r="E64" s="5">
        <f>POS.DIO!E146+POS.DIO!E250+POS.DIO!E262+POS.DIO!E270+POS.DIO!E286+POS.DIO!E315+POS.DIO!E405+POS.DIO!E497+POS.DIO!E520+POS.DIO!E583</f>
        <v>902450</v>
      </c>
      <c r="F64" s="5">
        <f>POS.DIO!F146+POS.DIO!F163+POS.DIO!F250+POS.DIO!F262+POS.DIO!F270+POS.DIO!F286+POS.DIO!F315+POS.DIO!F405+POS.DIO!F497+POS.DIO!F520+POS.DIO!F583</f>
        <v>807000</v>
      </c>
      <c r="G64" s="5">
        <f>POS.DIO!G146+POS.DIO!G163+POS.DIO!G250+POS.DIO!G262+POS.DIO!G270+POS.DIO!G286+POS.DIO!G315+POS.DIO!G405+POS.DIO!G497+POS.DIO!G520+POS.DIO!G583</f>
        <v>267000</v>
      </c>
      <c r="H64" s="5">
        <f>POS.DIO!H146+POS.DIO!H163+POS.DIO!H250+POS.DIO!H262+POS.DIO!H270+POS.DIO!H286+POS.DIO!H315+POS.DIO!H405+POS.DIO!H497+POS.DIO!H520+POS.DIO!H583</f>
        <v>115000</v>
      </c>
      <c r="I64" s="236">
        <f t="shared" si="9"/>
        <v>286.15818502304273</v>
      </c>
      <c r="J64" s="236">
        <f t="shared" si="9"/>
        <v>89.423236744417977</v>
      </c>
      <c r="K64" s="236">
        <f t="shared" si="9"/>
        <v>33.085501858736059</v>
      </c>
      <c r="L64" s="236">
        <f t="shared" si="9"/>
        <v>43.071161048689142</v>
      </c>
    </row>
    <row r="65" spans="1:12" ht="12" customHeight="1" x14ac:dyDescent="0.2">
      <c r="A65" s="4">
        <v>422</v>
      </c>
      <c r="B65" s="477" t="s">
        <v>70</v>
      </c>
      <c r="C65" s="478"/>
      <c r="D65" s="5">
        <f>POS.DIO!D114+POS.DIO!D122+POS.DIO!D252+POS.DIO!D263+POS.DIO!D327+POS.DIO!D406</f>
        <v>5757.95</v>
      </c>
      <c r="E65" s="5">
        <f>POS.DIO!E114+POS.DIO!E122+POS.DIO!E252+POS.DIO!E263+POS.DIO!E327+POS.DIO!E406+POS.DIO!E584</f>
        <v>143500</v>
      </c>
      <c r="F65" s="5">
        <f>POS.DIO!F114+POS.DIO!F122+POS.DIO!F252+POS.DIO!F263+POS.DIO!F327+POS.DIO!F406+POS.DIO!F584</f>
        <v>38000</v>
      </c>
      <c r="G65" s="5">
        <f>POS.DIO!G114+POS.DIO!G122+POS.DIO!G252+POS.DIO!G263+POS.DIO!G327+POS.DIO!G406</f>
        <v>4000</v>
      </c>
      <c r="H65" s="5">
        <f>POS.DIO!H114+POS.DIO!H122+POS.DIO!H252+POS.DIO!H263+POS.DIO!H327+POS.DIO!H406</f>
        <v>3000</v>
      </c>
      <c r="I65" s="236">
        <f t="shared" si="9"/>
        <v>2492.2064276348356</v>
      </c>
      <c r="J65" s="236">
        <f t="shared" si="9"/>
        <v>26.480836236933797</v>
      </c>
      <c r="K65" s="236">
        <f t="shared" si="9"/>
        <v>10.526315789473683</v>
      </c>
      <c r="L65" s="236">
        <f t="shared" si="9"/>
        <v>75</v>
      </c>
    </row>
    <row r="66" spans="1:12" ht="12" customHeight="1" x14ac:dyDescent="0.2">
      <c r="A66" s="4">
        <v>426</v>
      </c>
      <c r="B66" s="477" t="s">
        <v>71</v>
      </c>
      <c r="C66" s="478"/>
      <c r="D66" s="5">
        <f>POS.DIO!D123+POS.DIO!D137+POS.DIO!D251+POS.DIO!D287+POS.DIO!D407+POS.DIO!D526+POS.DIO!D600</f>
        <v>11157.5</v>
      </c>
      <c r="E66" s="5">
        <f>POS.DIO!E123+POS.DIO!E137+POS.DIO!E251+POS.DIO!E287+POS.DIO!E407+POS.DIO!E526+POS.DIO!E600</f>
        <v>10280</v>
      </c>
      <c r="F66" s="5">
        <f>POS.DIO!F123+POS.DIO!F137+POS.DIO!F251+POS.DIO!F287+POS.DIO!F407+POS.DIO!F526+POS.DIO!F600</f>
        <v>7850</v>
      </c>
      <c r="G66" s="5">
        <f>POS.DIO!G123+POS.DIO!G137+POS.DIO!G251+POS.DIO!G287+POS.DIO!G407+POS.DIO!G526+POS.DIO!G600</f>
        <v>1000</v>
      </c>
      <c r="H66" s="5">
        <f>POS.DIO!H123+POS.DIO!H137+POS.DIO!H251+POS.DIO!H287+POS.DIO!H407+POS.DIO!H526+POS.DIO!H600</f>
        <v>1000</v>
      </c>
      <c r="I66" s="236">
        <f t="shared" si="9"/>
        <v>92.135334976473231</v>
      </c>
      <c r="J66" s="236">
        <f t="shared" si="9"/>
        <v>76.361867704280144</v>
      </c>
      <c r="K66" s="236">
        <f t="shared" si="9"/>
        <v>12.738853503184714</v>
      </c>
      <c r="L66" s="236">
        <f t="shared" si="9"/>
        <v>100</v>
      </c>
    </row>
    <row r="67" spans="1:12" ht="12" customHeight="1" x14ac:dyDescent="0.2">
      <c r="A67" s="16">
        <v>45</v>
      </c>
      <c r="B67" s="471" t="s">
        <v>72</v>
      </c>
      <c r="C67" s="472"/>
      <c r="D67" s="9">
        <f>SUM(D68,D69)</f>
        <v>11231.85</v>
      </c>
      <c r="E67" s="9">
        <f>SUM(E68,E69)</f>
        <v>66873</v>
      </c>
      <c r="F67" s="9">
        <f>F68</f>
        <v>35000</v>
      </c>
      <c r="G67" s="9">
        <f>G68</f>
        <v>40000</v>
      </c>
      <c r="H67" s="9">
        <f>H68</f>
        <v>40000</v>
      </c>
      <c r="I67" s="236">
        <f t="shared" si="9"/>
        <v>595.38722472255233</v>
      </c>
      <c r="J67" s="236">
        <f t="shared" si="9"/>
        <v>52.338013847143095</v>
      </c>
      <c r="K67" s="236">
        <f t="shared" si="9"/>
        <v>114.28571428571428</v>
      </c>
      <c r="L67" s="236">
        <f t="shared" si="9"/>
        <v>100</v>
      </c>
    </row>
    <row r="68" spans="1:12" x14ac:dyDescent="0.2">
      <c r="A68" s="4">
        <v>451</v>
      </c>
      <c r="B68" s="477" t="s">
        <v>73</v>
      </c>
      <c r="C68" s="478"/>
      <c r="D68" s="5">
        <f>POS.DIO!D135</f>
        <v>11231.85</v>
      </c>
      <c r="E68" s="5">
        <f>POS.DIO!E135+POS.DIO!E409</f>
        <v>66873</v>
      </c>
      <c r="F68" s="5">
        <f>POS.DIO!F135+POS.DIO!F409</f>
        <v>35000</v>
      </c>
      <c r="G68" s="5">
        <f>POS.DIO!G135</f>
        <v>40000</v>
      </c>
      <c r="H68" s="5">
        <f>POS.DIO!H135</f>
        <v>40000</v>
      </c>
      <c r="I68" s="236">
        <f t="shared" si="9"/>
        <v>595.38722472255233</v>
      </c>
      <c r="J68" s="236">
        <f t="shared" si="9"/>
        <v>52.338013847143095</v>
      </c>
      <c r="K68" s="236">
        <f t="shared" si="9"/>
        <v>114.28571428571428</v>
      </c>
      <c r="L68" s="236">
        <f>H68/G68*100</f>
        <v>100</v>
      </c>
    </row>
    <row r="69" spans="1:12" x14ac:dyDescent="0.2">
      <c r="A69" s="4">
        <v>452</v>
      </c>
      <c r="B69" s="477" t="s">
        <v>289</v>
      </c>
      <c r="C69" s="478"/>
      <c r="D69" s="5">
        <f>POS.DIO!D65</f>
        <v>0</v>
      </c>
      <c r="E69" s="5">
        <f>POS.DIO!E65</f>
        <v>0</v>
      </c>
      <c r="F69" s="5">
        <f>POS.DIO!F65</f>
        <v>0</v>
      </c>
      <c r="G69" s="5">
        <f>POS.DIO!G65</f>
        <v>0</v>
      </c>
      <c r="H69" s="5">
        <f>POS.DIO!H65</f>
        <v>0</v>
      </c>
      <c r="I69" s="236" t="e">
        <f t="shared" si="9"/>
        <v>#DIV/0!</v>
      </c>
      <c r="J69" s="236" t="e">
        <f t="shared" si="9"/>
        <v>#DIV/0!</v>
      </c>
      <c r="K69" s="236" t="e">
        <f t="shared" si="9"/>
        <v>#DIV/0!</v>
      </c>
      <c r="L69" s="236" t="e">
        <f t="shared" si="9"/>
        <v>#DIV/0!</v>
      </c>
    </row>
  </sheetData>
  <mergeCells count="74">
    <mergeCell ref="A3:B3"/>
    <mergeCell ref="O22:Q22"/>
    <mergeCell ref="O23:Q23"/>
    <mergeCell ref="O24:Q24"/>
    <mergeCell ref="O25:Q25"/>
    <mergeCell ref="O18:Q18"/>
    <mergeCell ref="O19:Q19"/>
    <mergeCell ref="B17:C17"/>
    <mergeCell ref="B69:C69"/>
    <mergeCell ref="B13:C13"/>
    <mergeCell ref="B14:C14"/>
    <mergeCell ref="B15:C15"/>
    <mergeCell ref="B16:C16"/>
    <mergeCell ref="B52:C52"/>
    <mergeCell ref="B39:C39"/>
    <mergeCell ref="B40:C40"/>
    <mergeCell ref="B37:C37"/>
    <mergeCell ref="B38:C38"/>
    <mergeCell ref="B35:C35"/>
    <mergeCell ref="B23:C23"/>
    <mergeCell ref="A27:L27"/>
    <mergeCell ref="B28:C28"/>
    <mergeCell ref="B29:C29"/>
    <mergeCell ref="B53:C53"/>
    <mergeCell ref="B54:C54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A2:H2"/>
    <mergeCell ref="A4:C4"/>
    <mergeCell ref="B5:L5"/>
    <mergeCell ref="A7:L7"/>
    <mergeCell ref="B36:C36"/>
    <mergeCell ref="B18:C18"/>
    <mergeCell ref="B6:C6"/>
    <mergeCell ref="B8:C8"/>
    <mergeCell ref="B9:C9"/>
    <mergeCell ref="B10:C10"/>
    <mergeCell ref="B11:C11"/>
    <mergeCell ref="B19:C19"/>
    <mergeCell ref="B20:C20"/>
    <mergeCell ref="B21:C21"/>
    <mergeCell ref="B22:C22"/>
    <mergeCell ref="B12:C12"/>
    <mergeCell ref="B68:C68"/>
    <mergeCell ref="B55:C55"/>
    <mergeCell ref="B56:C56"/>
    <mergeCell ref="B58:C58"/>
    <mergeCell ref="A59:L59"/>
    <mergeCell ref="B60:C60"/>
    <mergeCell ref="B63:C63"/>
    <mergeCell ref="B64:C64"/>
    <mergeCell ref="B65:C65"/>
    <mergeCell ref="B66:C66"/>
    <mergeCell ref="B67:C67"/>
    <mergeCell ref="B62:C62"/>
    <mergeCell ref="B61:C61"/>
    <mergeCell ref="B57:C57"/>
    <mergeCell ref="B34:C34"/>
    <mergeCell ref="B31:C31"/>
    <mergeCell ref="B24:C24"/>
    <mergeCell ref="B30:C30"/>
    <mergeCell ref="A32:L32"/>
    <mergeCell ref="B33:C33"/>
    <mergeCell ref="B25:C25"/>
    <mergeCell ref="B26:C2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9"/>
  <sheetViews>
    <sheetView topLeftCell="A519" zoomScale="90" zoomScaleNormal="90" workbookViewId="0">
      <selection activeCell="F554" sqref="F554"/>
    </sheetView>
  </sheetViews>
  <sheetFormatPr defaultRowHeight="15" x14ac:dyDescent="0.2"/>
  <cols>
    <col min="1" max="1" width="5" customWidth="1"/>
    <col min="2" max="2" width="5.5" customWidth="1"/>
    <col min="3" max="3" width="70" customWidth="1"/>
    <col min="4" max="4" width="16.83203125" customWidth="1"/>
    <col min="5" max="5" width="15" customWidth="1"/>
    <col min="6" max="6" width="25.83203125" style="93" customWidth="1"/>
    <col min="7" max="7" width="15.83203125" customWidth="1"/>
    <col min="8" max="8" width="15.33203125" customWidth="1"/>
    <col min="9" max="10" width="6" customWidth="1"/>
    <col min="11" max="11" width="5.5" customWidth="1"/>
    <col min="12" max="12" width="6.1640625" customWidth="1"/>
    <col min="14" max="14" width="14.1640625" customWidth="1"/>
  </cols>
  <sheetData>
    <row r="1" spans="1:13" ht="18" customHeight="1" x14ac:dyDescent="0.2">
      <c r="B1" s="645" t="s">
        <v>287</v>
      </c>
      <c r="C1" s="645"/>
      <c r="D1" s="39"/>
      <c r="E1" s="39"/>
    </row>
    <row r="2" spans="1:13" ht="15.75" customHeight="1" x14ac:dyDescent="0.2">
      <c r="B2" s="646" t="s">
        <v>420</v>
      </c>
      <c r="C2" s="646"/>
      <c r="D2" s="646"/>
      <c r="E2" s="646"/>
      <c r="F2" s="646"/>
      <c r="G2" s="646"/>
    </row>
    <row r="3" spans="1:13" ht="15.75" customHeight="1" x14ac:dyDescent="0.2">
      <c r="B3" s="481" t="s">
        <v>74</v>
      </c>
      <c r="C3" s="481"/>
      <c r="E3" s="29"/>
    </row>
    <row r="4" spans="1:13" ht="14.25" customHeight="1" x14ac:dyDescent="0.2">
      <c r="B4" s="647" t="s">
        <v>421</v>
      </c>
      <c r="C4" s="647"/>
      <c r="D4" s="647"/>
      <c r="E4" s="647"/>
      <c r="F4" s="647"/>
      <c r="G4" s="647"/>
      <c r="H4" s="647"/>
      <c r="I4" s="647"/>
      <c r="J4" s="647"/>
      <c r="K4" s="647"/>
      <c r="L4" s="647"/>
    </row>
    <row r="5" spans="1:13" ht="29.25" customHeight="1" x14ac:dyDescent="0.2">
      <c r="A5" s="118"/>
      <c r="B5" s="231" t="s">
        <v>407</v>
      </c>
      <c r="C5" s="161" t="s">
        <v>75</v>
      </c>
      <c r="D5" s="174" t="s">
        <v>351</v>
      </c>
      <c r="E5" s="174" t="s">
        <v>352</v>
      </c>
      <c r="F5" s="173" t="s">
        <v>361</v>
      </c>
      <c r="G5" s="146" t="s">
        <v>359</v>
      </c>
      <c r="H5" s="147" t="s">
        <v>360</v>
      </c>
      <c r="I5" s="145" t="s">
        <v>76</v>
      </c>
      <c r="J5" s="145" t="s">
        <v>77</v>
      </c>
      <c r="K5" s="145" t="s">
        <v>78</v>
      </c>
      <c r="L5" s="145" t="s">
        <v>79</v>
      </c>
    </row>
    <row r="6" spans="1:13" ht="11.25" customHeight="1" x14ac:dyDescent="0.2">
      <c r="A6" s="655"/>
      <c r="B6" s="656"/>
      <c r="C6" s="657"/>
      <c r="D6" s="160" t="s">
        <v>190</v>
      </c>
      <c r="E6" s="37" t="s">
        <v>191</v>
      </c>
      <c r="F6" s="162" t="s">
        <v>192</v>
      </c>
      <c r="G6" s="37" t="s">
        <v>193</v>
      </c>
      <c r="H6" s="19" t="s">
        <v>194</v>
      </c>
      <c r="I6" s="163"/>
      <c r="J6" s="163"/>
      <c r="K6" s="163"/>
      <c r="L6" s="163"/>
    </row>
    <row r="7" spans="1:13" ht="23.25" customHeight="1" x14ac:dyDescent="0.2">
      <c r="A7" s="658" t="s">
        <v>369</v>
      </c>
      <c r="B7" s="659"/>
      <c r="C7" s="660"/>
      <c r="D7" s="226">
        <f>SUM(D8,D36)</f>
        <v>703475.32000000018</v>
      </c>
      <c r="E7" s="227">
        <f>SUM(E8,E36)</f>
        <v>2218980.2000000002</v>
      </c>
      <c r="F7" s="227">
        <f>SUM(F8,F36)</f>
        <v>2151000</v>
      </c>
      <c r="G7" s="227">
        <f>SUM(G8,G36)</f>
        <v>824000</v>
      </c>
      <c r="H7" s="227">
        <f>SUM(H8,H36)</f>
        <v>664000</v>
      </c>
      <c r="I7" s="453">
        <f t="shared" ref="I7:L22" si="0">E7/D7*100</f>
        <v>315.43113694450568</v>
      </c>
      <c r="J7" s="453">
        <f t="shared" si="0"/>
        <v>96.936421514712023</v>
      </c>
      <c r="K7" s="453">
        <f t="shared" si="0"/>
        <v>38.307763830776381</v>
      </c>
      <c r="L7" s="453">
        <f t="shared" si="0"/>
        <v>80.582524271844662</v>
      </c>
    </row>
    <row r="8" spans="1:13" ht="23.25" customHeight="1" x14ac:dyDescent="0.2">
      <c r="A8" s="661" t="s">
        <v>368</v>
      </c>
      <c r="B8" s="662"/>
      <c r="C8" s="663"/>
      <c r="D8" s="429">
        <f>D9</f>
        <v>11823.17</v>
      </c>
      <c r="E8" s="228">
        <f>E9</f>
        <v>7648</v>
      </c>
      <c r="F8" s="94">
        <f>F9</f>
        <v>23257.200000000001</v>
      </c>
      <c r="G8" s="228">
        <f>G9</f>
        <v>7857.2</v>
      </c>
      <c r="H8" s="228">
        <f>H9</f>
        <v>7857.2</v>
      </c>
      <c r="I8" s="454">
        <f t="shared" si="0"/>
        <v>64.686543456619503</v>
      </c>
      <c r="J8" s="455">
        <f t="shared" si="0"/>
        <v>304.09518828451883</v>
      </c>
      <c r="K8" s="455">
        <f t="shared" si="0"/>
        <v>33.783946476789986</v>
      </c>
      <c r="L8" s="455">
        <f t="shared" si="0"/>
        <v>100</v>
      </c>
    </row>
    <row r="9" spans="1:13" s="242" customFormat="1" ht="17.25" customHeight="1" x14ac:dyDescent="0.2">
      <c r="A9" s="664" t="s">
        <v>367</v>
      </c>
      <c r="B9" s="665"/>
      <c r="C9" s="666"/>
      <c r="D9" s="239">
        <f>SUM(D10,D28)</f>
        <v>11823.17</v>
      </c>
      <c r="E9" s="240">
        <f>SUM(E10,E28)</f>
        <v>7648</v>
      </c>
      <c r="F9" s="241">
        <f>SUM(F10,F28)</f>
        <v>23257.200000000001</v>
      </c>
      <c r="G9" s="240">
        <f>SUM(G10,G28)</f>
        <v>7857.2</v>
      </c>
      <c r="H9" s="240">
        <f>SUM(H10,H28)</f>
        <v>7857.2</v>
      </c>
      <c r="I9" s="456">
        <f>E9/D9*100</f>
        <v>64.686543456619503</v>
      </c>
      <c r="J9" s="457">
        <f t="shared" si="0"/>
        <v>304.09518828451883</v>
      </c>
      <c r="K9" s="457">
        <f t="shared" si="0"/>
        <v>33.783946476789986</v>
      </c>
      <c r="L9" s="457">
        <f t="shared" si="0"/>
        <v>100</v>
      </c>
    </row>
    <row r="10" spans="1:13" ht="19.5" customHeight="1" x14ac:dyDescent="0.2">
      <c r="A10" s="667" t="s">
        <v>372</v>
      </c>
      <c r="B10" s="668"/>
      <c r="C10" s="669"/>
      <c r="D10" s="151">
        <f>SUM(D11,D20)</f>
        <v>10694.67</v>
      </c>
      <c r="E10" s="84">
        <f>SUM(E11,E20)</f>
        <v>5900</v>
      </c>
      <c r="F10" s="431">
        <f>SUM(F11,F20)</f>
        <v>21500</v>
      </c>
      <c r="G10" s="84">
        <f>SUM(G11,G20)</f>
        <v>6100</v>
      </c>
      <c r="H10" s="84">
        <f>SUM(H11,H20)</f>
        <v>6100</v>
      </c>
      <c r="I10" s="109">
        <f>E10/D10*100</f>
        <v>55.167667632568374</v>
      </c>
      <c r="J10" s="109">
        <f t="shared" si="0"/>
        <v>364.40677966101697</v>
      </c>
      <c r="K10" s="109">
        <f t="shared" si="0"/>
        <v>28.372093023255811</v>
      </c>
      <c r="L10" s="109">
        <f t="shared" si="0"/>
        <v>100</v>
      </c>
    </row>
    <row r="11" spans="1:13" ht="13.5" customHeight="1" x14ac:dyDescent="0.2">
      <c r="A11" s="535" t="s">
        <v>80</v>
      </c>
      <c r="B11" s="536"/>
      <c r="C11" s="537"/>
      <c r="D11" s="153">
        <f>D12</f>
        <v>4837.24</v>
      </c>
      <c r="E11" s="20">
        <f>E12</f>
        <v>5400</v>
      </c>
      <c r="F11" s="96">
        <f>F12</f>
        <v>21000</v>
      </c>
      <c r="G11" s="435">
        <f>G12</f>
        <v>5500</v>
      </c>
      <c r="H11" s="20">
        <f>H12</f>
        <v>5500</v>
      </c>
      <c r="I11" s="458">
        <f>E11/D11*100</f>
        <v>111.63390693866751</v>
      </c>
      <c r="J11" s="459">
        <f t="shared" si="0"/>
        <v>388.88888888888886</v>
      </c>
      <c r="K11" s="459">
        <f t="shared" si="0"/>
        <v>26.190476190476193</v>
      </c>
      <c r="L11" s="459">
        <f t="shared" si="0"/>
        <v>100</v>
      </c>
      <c r="M11" s="31"/>
    </row>
    <row r="12" spans="1:13" ht="13.5" customHeight="1" x14ac:dyDescent="0.2">
      <c r="A12" s="670" t="s">
        <v>81</v>
      </c>
      <c r="B12" s="671"/>
      <c r="C12" s="672"/>
      <c r="D12" s="149">
        <f>SUM(D13,D14)</f>
        <v>4837.24</v>
      </c>
      <c r="E12" s="22">
        <f>E17</f>
        <v>5400</v>
      </c>
      <c r="F12" s="97">
        <f>F17</f>
        <v>21000</v>
      </c>
      <c r="G12" s="22">
        <f>G13</f>
        <v>5500</v>
      </c>
      <c r="H12" s="443">
        <f>H13</f>
        <v>5500</v>
      </c>
      <c r="I12" s="460">
        <f t="shared" ref="I12:I16" si="1">E12/D12*100</f>
        <v>111.63390693866751</v>
      </c>
      <c r="J12" s="460">
        <f t="shared" si="0"/>
        <v>388.88888888888886</v>
      </c>
      <c r="K12" s="460">
        <f t="shared" si="0"/>
        <v>26.190476190476193</v>
      </c>
      <c r="L12" s="460">
        <f t="shared" si="0"/>
        <v>100</v>
      </c>
    </row>
    <row r="13" spans="1:13" ht="14.25" customHeight="1" x14ac:dyDescent="0.2">
      <c r="A13" s="528" t="s">
        <v>249</v>
      </c>
      <c r="B13" s="529"/>
      <c r="C13" s="530"/>
      <c r="D13" s="148">
        <v>4837.24</v>
      </c>
      <c r="E13" s="24">
        <v>0</v>
      </c>
      <c r="F13" s="98">
        <v>0</v>
      </c>
      <c r="G13" s="24">
        <f>G17</f>
        <v>5500</v>
      </c>
      <c r="H13" s="24">
        <f>H17</f>
        <v>5500</v>
      </c>
      <c r="I13" s="447">
        <f t="shared" si="1"/>
        <v>0</v>
      </c>
      <c r="J13" s="447" t="e">
        <f t="shared" si="0"/>
        <v>#DIV/0!</v>
      </c>
      <c r="K13" s="447" t="e">
        <f t="shared" si="0"/>
        <v>#DIV/0!</v>
      </c>
      <c r="L13" s="447">
        <f t="shared" si="0"/>
        <v>100</v>
      </c>
    </row>
    <row r="14" spans="1:13" ht="14.25" customHeight="1" x14ac:dyDescent="0.2">
      <c r="A14" s="673" t="s">
        <v>301</v>
      </c>
      <c r="B14" s="674"/>
      <c r="C14" s="675"/>
      <c r="D14" s="148">
        <v>0</v>
      </c>
      <c r="E14" s="24">
        <v>5400</v>
      </c>
      <c r="F14" s="98">
        <v>0</v>
      </c>
      <c r="G14" s="24">
        <v>0</v>
      </c>
      <c r="H14" s="24">
        <v>0</v>
      </c>
      <c r="I14" s="447" t="e">
        <f t="shared" si="1"/>
        <v>#DIV/0!</v>
      </c>
      <c r="J14" s="447">
        <f t="shared" si="0"/>
        <v>0</v>
      </c>
      <c r="K14" s="447" t="e">
        <f t="shared" si="0"/>
        <v>#DIV/0!</v>
      </c>
      <c r="L14" s="447" t="e">
        <f t="shared" si="0"/>
        <v>#DIV/0!</v>
      </c>
    </row>
    <row r="15" spans="1:13" ht="14.25" customHeight="1" x14ac:dyDescent="0.2">
      <c r="A15" s="552" t="s">
        <v>307</v>
      </c>
      <c r="B15" s="553"/>
      <c r="C15" s="554"/>
      <c r="D15" s="148">
        <v>0</v>
      </c>
      <c r="E15" s="24">
        <v>0</v>
      </c>
      <c r="F15" s="98">
        <v>21000</v>
      </c>
      <c r="G15" s="24">
        <v>0</v>
      </c>
      <c r="H15" s="24">
        <v>0</v>
      </c>
      <c r="I15" s="447" t="e">
        <f t="shared" si="1"/>
        <v>#DIV/0!</v>
      </c>
      <c r="J15" s="447" t="e">
        <f t="shared" si="0"/>
        <v>#DIV/0!</v>
      </c>
      <c r="K15" s="447">
        <f t="shared" si="0"/>
        <v>0</v>
      </c>
      <c r="L15" s="447" t="e">
        <f t="shared" si="0"/>
        <v>#DIV/0!</v>
      </c>
    </row>
    <row r="16" spans="1:13" ht="14.25" customHeight="1" x14ac:dyDescent="0.2">
      <c r="A16" s="548" t="s">
        <v>297</v>
      </c>
      <c r="B16" s="549"/>
      <c r="C16" s="550"/>
      <c r="D16" s="148">
        <v>0</v>
      </c>
      <c r="E16" s="24">
        <v>0</v>
      </c>
      <c r="F16" s="98">
        <v>0</v>
      </c>
      <c r="G16" s="24">
        <v>0</v>
      </c>
      <c r="H16" s="24">
        <v>0</v>
      </c>
      <c r="I16" s="447" t="e">
        <f t="shared" si="1"/>
        <v>#DIV/0!</v>
      </c>
      <c r="J16" s="447" t="e">
        <f t="shared" si="0"/>
        <v>#DIV/0!</v>
      </c>
      <c r="K16" s="447" t="e">
        <f t="shared" si="0"/>
        <v>#DIV/0!</v>
      </c>
      <c r="L16" s="447" t="e">
        <f t="shared" si="0"/>
        <v>#DIV/0!</v>
      </c>
    </row>
    <row r="17" spans="1:13" ht="13.5" customHeight="1" x14ac:dyDescent="0.2">
      <c r="B17" s="243">
        <v>3</v>
      </c>
      <c r="C17" s="244" t="s">
        <v>82</v>
      </c>
      <c r="D17" s="245">
        <f>D18</f>
        <v>4837.24</v>
      </c>
      <c r="E17" s="245">
        <f>E18</f>
        <v>5400</v>
      </c>
      <c r="F17" s="241">
        <f>F18</f>
        <v>21000</v>
      </c>
      <c r="G17" s="245">
        <f>G18</f>
        <v>5500</v>
      </c>
      <c r="H17" s="245">
        <f>H18</f>
        <v>5500</v>
      </c>
      <c r="I17" s="456">
        <f>E17/D17*100</f>
        <v>111.63390693866751</v>
      </c>
      <c r="J17" s="457">
        <f t="shared" si="0"/>
        <v>388.88888888888886</v>
      </c>
      <c r="K17" s="457">
        <f t="shared" si="0"/>
        <v>26.190476190476193</v>
      </c>
      <c r="L17" s="457">
        <f t="shared" si="0"/>
        <v>100</v>
      </c>
    </row>
    <row r="18" spans="1:13" ht="13.5" customHeight="1" x14ac:dyDescent="0.2">
      <c r="B18" s="247">
        <v>32</v>
      </c>
      <c r="C18" s="235" t="s">
        <v>83</v>
      </c>
      <c r="D18" s="248">
        <f>SUM(D19:D19)</f>
        <v>4837.24</v>
      </c>
      <c r="E18" s="248">
        <f>SUM(E19:E19)</f>
        <v>5400</v>
      </c>
      <c r="F18" s="249">
        <f>SUM(F19:F19)</f>
        <v>21000</v>
      </c>
      <c r="G18" s="248">
        <f>SUM(G19:G19)</f>
        <v>5500</v>
      </c>
      <c r="H18" s="248">
        <f>SUM(H19:H19)</f>
        <v>5500</v>
      </c>
      <c r="I18" s="456">
        <f>E18/D18*100</f>
        <v>111.63390693866751</v>
      </c>
      <c r="J18" s="457">
        <f t="shared" si="0"/>
        <v>388.88888888888886</v>
      </c>
      <c r="K18" s="457">
        <f t="shared" si="0"/>
        <v>26.190476190476193</v>
      </c>
      <c r="L18" s="457">
        <f t="shared" si="0"/>
        <v>100</v>
      </c>
    </row>
    <row r="19" spans="1:13" ht="13.5" customHeight="1" x14ac:dyDescent="0.2">
      <c r="B19" s="250">
        <v>329</v>
      </c>
      <c r="C19" s="251" t="s">
        <v>84</v>
      </c>
      <c r="D19" s="252">
        <v>4837.24</v>
      </c>
      <c r="E19" s="252">
        <v>5400</v>
      </c>
      <c r="F19" s="253">
        <v>21000</v>
      </c>
      <c r="G19" s="254">
        <v>5500</v>
      </c>
      <c r="H19" s="254">
        <v>5500</v>
      </c>
      <c r="I19" s="246">
        <f>E19/D19*100</f>
        <v>111.63390693866751</v>
      </c>
      <c r="J19" s="448">
        <f t="shared" si="0"/>
        <v>388.88888888888886</v>
      </c>
      <c r="K19" s="448">
        <f t="shared" si="0"/>
        <v>26.190476190476193</v>
      </c>
      <c r="L19" s="448">
        <f t="shared" si="0"/>
        <v>100</v>
      </c>
    </row>
    <row r="20" spans="1:13" ht="13.5" customHeight="1" x14ac:dyDescent="0.2">
      <c r="A20" s="535" t="s">
        <v>85</v>
      </c>
      <c r="B20" s="536"/>
      <c r="C20" s="537"/>
      <c r="D20" s="153">
        <f>SUM(D23,D26)</f>
        <v>5857.43</v>
      </c>
      <c r="E20" s="20">
        <f t="shared" ref="D20:H23" si="2">E21</f>
        <v>500</v>
      </c>
      <c r="F20" s="96">
        <f t="shared" si="2"/>
        <v>500</v>
      </c>
      <c r="G20" s="20">
        <f t="shared" si="2"/>
        <v>600</v>
      </c>
      <c r="H20" s="435">
        <f t="shared" si="2"/>
        <v>600</v>
      </c>
      <c r="I20" s="437">
        <f t="shared" ref="I20:L35" si="3">E20/D20*100</f>
        <v>8.5361668854770762</v>
      </c>
      <c r="J20" s="437">
        <f t="shared" si="0"/>
        <v>100</v>
      </c>
      <c r="K20" s="437">
        <f t="shared" si="0"/>
        <v>120</v>
      </c>
      <c r="L20" s="437">
        <f t="shared" si="0"/>
        <v>100</v>
      </c>
      <c r="M20" s="31"/>
    </row>
    <row r="21" spans="1:13" ht="13.5" customHeight="1" x14ac:dyDescent="0.2">
      <c r="A21" s="525" t="s">
        <v>81</v>
      </c>
      <c r="B21" s="526"/>
      <c r="C21" s="527"/>
      <c r="D21" s="149">
        <f t="shared" si="2"/>
        <v>5857.43</v>
      </c>
      <c r="E21" s="22">
        <f t="shared" si="2"/>
        <v>500</v>
      </c>
      <c r="F21" s="97">
        <f>F23</f>
        <v>500</v>
      </c>
      <c r="G21" s="22">
        <f t="shared" si="2"/>
        <v>600</v>
      </c>
      <c r="H21" s="22">
        <f t="shared" si="2"/>
        <v>600</v>
      </c>
      <c r="I21" s="449">
        <f t="shared" si="3"/>
        <v>8.5361668854770762</v>
      </c>
      <c r="J21" s="449">
        <f t="shared" si="0"/>
        <v>100</v>
      </c>
      <c r="K21" s="449">
        <f t="shared" si="0"/>
        <v>120</v>
      </c>
      <c r="L21" s="449">
        <f t="shared" si="0"/>
        <v>100</v>
      </c>
    </row>
    <row r="22" spans="1:13" ht="13.5" customHeight="1" x14ac:dyDescent="0.2">
      <c r="A22" s="654" t="s">
        <v>249</v>
      </c>
      <c r="B22" s="529"/>
      <c r="C22" s="530"/>
      <c r="D22" s="424">
        <v>5857.43</v>
      </c>
      <c r="E22" s="24">
        <f t="shared" si="2"/>
        <v>500</v>
      </c>
      <c r="F22" s="98">
        <f t="shared" si="2"/>
        <v>500</v>
      </c>
      <c r="G22" s="24">
        <f t="shared" si="2"/>
        <v>600</v>
      </c>
      <c r="H22" s="24">
        <f t="shared" si="2"/>
        <v>600</v>
      </c>
      <c r="I22" s="450">
        <f t="shared" si="3"/>
        <v>8.5361668854770762</v>
      </c>
      <c r="J22" s="450">
        <f t="shared" si="0"/>
        <v>100</v>
      </c>
      <c r="K22" s="450">
        <f t="shared" si="0"/>
        <v>120</v>
      </c>
      <c r="L22" s="450">
        <f t="shared" si="0"/>
        <v>100</v>
      </c>
    </row>
    <row r="23" spans="1:13" ht="13.5" customHeight="1" x14ac:dyDescent="0.2">
      <c r="B23" s="255">
        <v>3</v>
      </c>
      <c r="C23" s="244" t="s">
        <v>82</v>
      </c>
      <c r="D23" s="245">
        <f t="shared" si="2"/>
        <v>400</v>
      </c>
      <c r="E23" s="245">
        <f>SUM(E24,E26)</f>
        <v>500</v>
      </c>
      <c r="F23" s="241">
        <f>SUM(F24,F26)</f>
        <v>500</v>
      </c>
      <c r="G23" s="245">
        <f t="shared" si="2"/>
        <v>600</v>
      </c>
      <c r="H23" s="245">
        <f t="shared" si="2"/>
        <v>600</v>
      </c>
      <c r="I23" s="448">
        <f t="shared" si="3"/>
        <v>125</v>
      </c>
      <c r="J23" s="448">
        <f t="shared" si="3"/>
        <v>100</v>
      </c>
      <c r="K23" s="448">
        <f t="shared" si="3"/>
        <v>120</v>
      </c>
      <c r="L23" s="448">
        <f t="shared" si="3"/>
        <v>100</v>
      </c>
    </row>
    <row r="24" spans="1:13" ht="13.5" customHeight="1" x14ac:dyDescent="0.2">
      <c r="B24" s="256">
        <v>38</v>
      </c>
      <c r="C24" s="257" t="s">
        <v>86</v>
      </c>
      <c r="D24" s="248">
        <f>SUM(D25:D25)</f>
        <v>400</v>
      </c>
      <c r="E24" s="248">
        <f>SUM(E25:E25)</f>
        <v>500</v>
      </c>
      <c r="F24" s="249">
        <f>SUM(F25:F25)</f>
        <v>500</v>
      </c>
      <c r="G24" s="248">
        <f>SUM(G25:G25)</f>
        <v>600</v>
      </c>
      <c r="H24" s="248">
        <f>SUM(H25:H25)</f>
        <v>600</v>
      </c>
      <c r="I24" s="448">
        <f t="shared" si="3"/>
        <v>125</v>
      </c>
      <c r="J24" s="448">
        <f t="shared" si="3"/>
        <v>100</v>
      </c>
      <c r="K24" s="448">
        <f t="shared" si="3"/>
        <v>120</v>
      </c>
      <c r="L24" s="448">
        <f t="shared" si="3"/>
        <v>100</v>
      </c>
    </row>
    <row r="25" spans="1:13" ht="13.5" customHeight="1" x14ac:dyDescent="0.2">
      <c r="B25" s="258">
        <v>381</v>
      </c>
      <c r="C25" s="259" t="s">
        <v>87</v>
      </c>
      <c r="D25" s="260">
        <v>400</v>
      </c>
      <c r="E25" s="252">
        <v>500</v>
      </c>
      <c r="F25" s="253">
        <v>500</v>
      </c>
      <c r="G25" s="254">
        <v>600</v>
      </c>
      <c r="H25" s="254">
        <v>600</v>
      </c>
      <c r="I25" s="448">
        <f t="shared" ref="I25:I27" si="4">E25/D25*100</f>
        <v>125</v>
      </c>
      <c r="J25" s="448">
        <f t="shared" si="3"/>
        <v>100</v>
      </c>
      <c r="K25" s="448">
        <f t="shared" si="3"/>
        <v>120</v>
      </c>
      <c r="L25" s="448">
        <f t="shared" si="3"/>
        <v>100</v>
      </c>
    </row>
    <row r="26" spans="1:13" ht="13.5" customHeight="1" x14ac:dyDescent="0.2">
      <c r="B26" s="261">
        <v>32</v>
      </c>
      <c r="C26" s="235" t="s">
        <v>83</v>
      </c>
      <c r="D26" s="262">
        <f>D27</f>
        <v>5457.43</v>
      </c>
      <c r="E26" s="263">
        <f>E27</f>
        <v>0</v>
      </c>
      <c r="F26" s="241">
        <f>F27</f>
        <v>0</v>
      </c>
      <c r="G26" s="245">
        <v>0</v>
      </c>
      <c r="H26" s="245">
        <v>0</v>
      </c>
      <c r="I26" s="448">
        <f t="shared" si="4"/>
        <v>0</v>
      </c>
      <c r="J26" s="448" t="e">
        <f t="shared" si="3"/>
        <v>#DIV/0!</v>
      </c>
      <c r="K26" s="448" t="e">
        <f t="shared" si="3"/>
        <v>#DIV/0!</v>
      </c>
      <c r="L26" s="448" t="e">
        <f t="shared" si="3"/>
        <v>#DIV/0!</v>
      </c>
    </row>
    <row r="27" spans="1:13" ht="13.5" customHeight="1" x14ac:dyDescent="0.2">
      <c r="B27" s="264">
        <v>329</v>
      </c>
      <c r="C27" s="265" t="s">
        <v>84</v>
      </c>
      <c r="D27" s="266">
        <v>5457.43</v>
      </c>
      <c r="E27" s="267">
        <v>0</v>
      </c>
      <c r="F27" s="253">
        <v>0</v>
      </c>
      <c r="G27" s="254">
        <v>0</v>
      </c>
      <c r="H27" s="254">
        <v>0</v>
      </c>
      <c r="I27" s="448">
        <f t="shared" si="4"/>
        <v>0</v>
      </c>
      <c r="J27" s="448" t="e">
        <f t="shared" si="3"/>
        <v>#DIV/0!</v>
      </c>
      <c r="K27" s="448" t="e">
        <f t="shared" si="3"/>
        <v>#DIV/0!</v>
      </c>
      <c r="L27" s="448" t="e">
        <f t="shared" si="3"/>
        <v>#DIV/0!</v>
      </c>
    </row>
    <row r="28" spans="1:13" ht="18.75" customHeight="1" x14ac:dyDescent="0.2">
      <c r="A28" s="532" t="s">
        <v>373</v>
      </c>
      <c r="B28" s="533"/>
      <c r="C28" s="534"/>
      <c r="D28" s="192">
        <f t="shared" ref="D28:H32" si="5">D29</f>
        <v>1128.5</v>
      </c>
      <c r="E28" s="84">
        <f t="shared" si="5"/>
        <v>1748</v>
      </c>
      <c r="F28" s="95">
        <f t="shared" si="5"/>
        <v>1757.2</v>
      </c>
      <c r="G28" s="84">
        <f t="shared" si="5"/>
        <v>1757.2</v>
      </c>
      <c r="H28" s="84">
        <f t="shared" si="5"/>
        <v>1757.2</v>
      </c>
      <c r="I28" s="432">
        <f>E28/D28*100</f>
        <v>154.89587948604341</v>
      </c>
      <c r="J28" s="432">
        <f t="shared" si="3"/>
        <v>100.52631578947368</v>
      </c>
      <c r="K28" s="432">
        <f t="shared" si="3"/>
        <v>100</v>
      </c>
      <c r="L28" s="432">
        <f t="shared" si="3"/>
        <v>100</v>
      </c>
    </row>
    <row r="29" spans="1:13" ht="13.5" customHeight="1" x14ac:dyDescent="0.2">
      <c r="A29" s="535" t="s">
        <v>88</v>
      </c>
      <c r="B29" s="536"/>
      <c r="C29" s="537"/>
      <c r="D29" s="153">
        <f t="shared" si="5"/>
        <v>1128.5</v>
      </c>
      <c r="E29" s="20">
        <f t="shared" si="5"/>
        <v>1748</v>
      </c>
      <c r="F29" s="96">
        <f t="shared" si="5"/>
        <v>1757.2</v>
      </c>
      <c r="G29" s="20">
        <f t="shared" si="5"/>
        <v>1757.2</v>
      </c>
      <c r="H29" s="20">
        <f t="shared" si="5"/>
        <v>1757.2</v>
      </c>
      <c r="I29" s="436">
        <f>E29/D29*100</f>
        <v>154.89587948604341</v>
      </c>
      <c r="J29" s="437">
        <f t="shared" si="3"/>
        <v>100.52631578947368</v>
      </c>
      <c r="K29" s="437">
        <f t="shared" si="3"/>
        <v>100</v>
      </c>
      <c r="L29" s="437">
        <f t="shared" si="3"/>
        <v>100</v>
      </c>
    </row>
    <row r="30" spans="1:13" ht="13.5" customHeight="1" x14ac:dyDescent="0.2">
      <c r="A30" s="525" t="s">
        <v>81</v>
      </c>
      <c r="B30" s="526"/>
      <c r="C30" s="527"/>
      <c r="D30" s="149">
        <f t="shared" si="5"/>
        <v>1128.5</v>
      </c>
      <c r="E30" s="22">
        <f t="shared" si="5"/>
        <v>1748</v>
      </c>
      <c r="F30" s="97">
        <f>F32</f>
        <v>1757.2</v>
      </c>
      <c r="G30" s="22">
        <f t="shared" si="5"/>
        <v>1757.2</v>
      </c>
      <c r="H30" s="443">
        <f t="shared" si="5"/>
        <v>1757.2</v>
      </c>
      <c r="I30" s="449">
        <f t="shared" ref="I30:I31" si="6">E30/D30*100</f>
        <v>154.89587948604341</v>
      </c>
      <c r="J30" s="449">
        <f t="shared" si="3"/>
        <v>100.52631578947368</v>
      </c>
      <c r="K30" s="449">
        <f t="shared" si="3"/>
        <v>100</v>
      </c>
      <c r="L30" s="449">
        <f t="shared" si="3"/>
        <v>100</v>
      </c>
    </row>
    <row r="31" spans="1:13" ht="13.5" customHeight="1" x14ac:dyDescent="0.2">
      <c r="A31" s="528" t="s">
        <v>249</v>
      </c>
      <c r="B31" s="529"/>
      <c r="C31" s="530"/>
      <c r="D31" s="148">
        <f t="shared" si="5"/>
        <v>1128.5</v>
      </c>
      <c r="E31" s="24">
        <f t="shared" si="5"/>
        <v>1748</v>
      </c>
      <c r="F31" s="98">
        <f t="shared" si="5"/>
        <v>1757.2</v>
      </c>
      <c r="G31" s="24">
        <f t="shared" si="5"/>
        <v>1757.2</v>
      </c>
      <c r="H31" s="24">
        <f t="shared" si="5"/>
        <v>1757.2</v>
      </c>
      <c r="I31" s="450">
        <f t="shared" si="6"/>
        <v>154.89587948604341</v>
      </c>
      <c r="J31" s="450">
        <f t="shared" si="3"/>
        <v>100.52631578947368</v>
      </c>
      <c r="K31" s="450">
        <f t="shared" si="3"/>
        <v>100</v>
      </c>
      <c r="L31" s="450">
        <f t="shared" si="3"/>
        <v>100</v>
      </c>
    </row>
    <row r="32" spans="1:13" ht="13.5" customHeight="1" x14ac:dyDescent="0.2">
      <c r="B32" s="255">
        <v>3</v>
      </c>
      <c r="C32" s="268" t="s">
        <v>82</v>
      </c>
      <c r="D32" s="245">
        <f t="shared" si="5"/>
        <v>1128.5</v>
      </c>
      <c r="E32" s="245">
        <f>E33</f>
        <v>1748</v>
      </c>
      <c r="F32" s="241">
        <f t="shared" si="5"/>
        <v>1757.2</v>
      </c>
      <c r="G32" s="245">
        <f t="shared" si="5"/>
        <v>1757.2</v>
      </c>
      <c r="H32" s="245">
        <f t="shared" si="5"/>
        <v>1757.2</v>
      </c>
      <c r="I32" s="246">
        <f>E32/D32*100</f>
        <v>154.89587948604341</v>
      </c>
      <c r="J32" s="448">
        <f t="shared" si="3"/>
        <v>100.52631578947368</v>
      </c>
      <c r="K32" s="448">
        <f t="shared" si="3"/>
        <v>100</v>
      </c>
      <c r="L32" s="448">
        <f t="shared" si="3"/>
        <v>100</v>
      </c>
    </row>
    <row r="33" spans="1:13" ht="13.5" customHeight="1" x14ac:dyDescent="0.2">
      <c r="B33" s="256">
        <v>38</v>
      </c>
      <c r="C33" s="235" t="s">
        <v>86</v>
      </c>
      <c r="D33" s="248">
        <f>SUM(D34:D34)</f>
        <v>1128.5</v>
      </c>
      <c r="E33" s="248">
        <f>SUM(E34:E34)</f>
        <v>1748</v>
      </c>
      <c r="F33" s="249">
        <f>SUM(F34:F34)</f>
        <v>1757.2</v>
      </c>
      <c r="G33" s="248">
        <f>SUM(G34:G34)</f>
        <v>1757.2</v>
      </c>
      <c r="H33" s="248">
        <f>SUM(H34:H34)</f>
        <v>1757.2</v>
      </c>
      <c r="I33" s="246">
        <f>E33/D33*100</f>
        <v>154.89587948604341</v>
      </c>
      <c r="J33" s="448">
        <f t="shared" si="3"/>
        <v>100.52631578947368</v>
      </c>
      <c r="K33" s="448">
        <f t="shared" si="3"/>
        <v>100</v>
      </c>
      <c r="L33" s="448">
        <f t="shared" si="3"/>
        <v>100</v>
      </c>
    </row>
    <row r="34" spans="1:13" ht="13.5" customHeight="1" x14ac:dyDescent="0.2">
      <c r="B34" s="269">
        <v>381</v>
      </c>
      <c r="C34" s="251" t="s">
        <v>87</v>
      </c>
      <c r="D34" s="270">
        <v>1128.5</v>
      </c>
      <c r="E34" s="270">
        <v>1748</v>
      </c>
      <c r="F34" s="271">
        <v>1757.2</v>
      </c>
      <c r="G34" s="272">
        <v>1757.2</v>
      </c>
      <c r="H34" s="272">
        <v>1757.2</v>
      </c>
      <c r="I34" s="273">
        <f>E34/D34*100</f>
        <v>154.89587948604341</v>
      </c>
      <c r="J34" s="448">
        <f t="shared" si="3"/>
        <v>100.52631578947368</v>
      </c>
      <c r="K34" s="448">
        <f t="shared" si="3"/>
        <v>100</v>
      </c>
      <c r="L34" s="448">
        <f t="shared" si="3"/>
        <v>100</v>
      </c>
    </row>
    <row r="35" spans="1:13" ht="11.25" customHeight="1" x14ac:dyDescent="0.2">
      <c r="A35" s="274"/>
      <c r="B35" s="275"/>
      <c r="C35" s="276"/>
      <c r="D35" s="277"/>
      <c r="E35" s="277"/>
      <c r="F35" s="278"/>
      <c r="G35" s="277"/>
      <c r="H35" s="277"/>
      <c r="I35" s="279"/>
      <c r="J35" s="448" t="e">
        <f t="shared" si="3"/>
        <v>#DIV/0!</v>
      </c>
      <c r="K35" s="448" t="e">
        <f t="shared" si="3"/>
        <v>#DIV/0!</v>
      </c>
      <c r="L35" s="448" t="e">
        <f t="shared" si="3"/>
        <v>#DIV/0!</v>
      </c>
    </row>
    <row r="36" spans="1:13" ht="27.75" customHeight="1" x14ac:dyDescent="0.2">
      <c r="A36" s="648" t="s">
        <v>370</v>
      </c>
      <c r="B36" s="649"/>
      <c r="C36" s="650"/>
      <c r="D36" s="193">
        <f>D37</f>
        <v>691652.15000000014</v>
      </c>
      <c r="E36" s="194">
        <f>E37</f>
        <v>2211332.2000000002</v>
      </c>
      <c r="F36" s="195">
        <f>F37</f>
        <v>2127742.7999999998</v>
      </c>
      <c r="G36" s="194">
        <f>G37</f>
        <v>816142.8</v>
      </c>
      <c r="H36" s="194">
        <f>H37</f>
        <v>656142.80000000005</v>
      </c>
      <c r="I36" s="430">
        <f t="shared" ref="I36:L51" si="7">E36/D36*100</f>
        <v>319.71738973123985</v>
      </c>
      <c r="J36" s="451">
        <f t="shared" si="7"/>
        <v>96.21995284109731</v>
      </c>
      <c r="K36" s="451">
        <f t="shared" si="7"/>
        <v>38.357211219325947</v>
      </c>
      <c r="L36" s="451">
        <f t="shared" si="7"/>
        <v>80.395587634908992</v>
      </c>
    </row>
    <row r="37" spans="1:13" s="82" customFormat="1" ht="20.25" customHeight="1" x14ac:dyDescent="0.2">
      <c r="A37" s="651" t="s">
        <v>371</v>
      </c>
      <c r="B37" s="652"/>
      <c r="C37" s="653"/>
      <c r="D37" s="280">
        <f>SUM(D38,D165,D239,D316,D288,D335,D375,D410,D432,D440,D481,D499,D538,D571,D593)</f>
        <v>691652.15000000014</v>
      </c>
      <c r="E37" s="241">
        <f>SUM(E38,E165,E239,E288,E316,E335,E375,E410,E432,E440,E481,E499,E538,E571,E593)</f>
        <v>2211332.2000000002</v>
      </c>
      <c r="F37" s="241">
        <f>SUM(F38,F165,F239,F288,F316,F335,F375,F410,F432,F440,F481,F499,F538,F571,F593)</f>
        <v>2127742.7999999998</v>
      </c>
      <c r="G37" s="241">
        <f>SUM(G38,G165,G239,G288,G335,G375,G410,G432,G440,G481,G499,G538,G571,G593)</f>
        <v>816142.8</v>
      </c>
      <c r="H37" s="241">
        <f>SUM(H38,H165,H239,H288,H335,H375,H410,H432,H440,H481,H499,H538,H571,H593)</f>
        <v>656142.80000000005</v>
      </c>
      <c r="I37" s="452">
        <f t="shared" si="7"/>
        <v>319.71738973123985</v>
      </c>
      <c r="J37" s="448">
        <f t="shared" si="7"/>
        <v>96.21995284109731</v>
      </c>
      <c r="K37" s="448">
        <f t="shared" si="7"/>
        <v>38.357211219325947</v>
      </c>
      <c r="L37" s="448">
        <f t="shared" si="7"/>
        <v>80.395587634908992</v>
      </c>
    </row>
    <row r="38" spans="1:13" ht="21.95" customHeight="1" x14ac:dyDescent="0.2">
      <c r="A38" s="532" t="s">
        <v>374</v>
      </c>
      <c r="B38" s="533"/>
      <c r="C38" s="534"/>
      <c r="D38" s="151">
        <f>SUM(D39,D66,D74,D82,D90,D98,D115,D124,D138)</f>
        <v>175844.92</v>
      </c>
      <c r="E38" s="84">
        <f>SUM(E39,E66,E74,E82,E90,E98,E115,E124,E138,E147)</f>
        <v>312580.2</v>
      </c>
      <c r="F38" s="135">
        <f>SUM(F39,F66,F74,F82,F90,F98,F115,F124,F138,F147,F153)</f>
        <v>401842.8</v>
      </c>
      <c r="G38" s="84">
        <f>SUM(G39,G66,G74,G82,G90,G98,G115,G124,G138,G147,G153)</f>
        <v>374342.8</v>
      </c>
      <c r="H38" s="84">
        <f>SUM(H39,H66,H74,H82,H90,H98,H115,H124,H138,H147,H153)</f>
        <v>253342.8</v>
      </c>
      <c r="I38" s="432">
        <f t="shared" si="7"/>
        <v>177.75901629685976</v>
      </c>
      <c r="J38" s="432">
        <f t="shared" si="7"/>
        <v>128.55670320768877</v>
      </c>
      <c r="K38" s="432">
        <f t="shared" si="7"/>
        <v>93.156527876074918</v>
      </c>
      <c r="L38" s="432">
        <f t="shared" si="7"/>
        <v>67.67668564748675</v>
      </c>
    </row>
    <row r="39" spans="1:13" ht="19.5" customHeight="1" x14ac:dyDescent="0.2">
      <c r="A39" s="522" t="s">
        <v>279</v>
      </c>
      <c r="B39" s="523"/>
      <c r="C39" s="524"/>
      <c r="D39" s="158">
        <f>D40</f>
        <v>136829.47</v>
      </c>
      <c r="E39" s="110">
        <f>E40</f>
        <v>174000</v>
      </c>
      <c r="F39" s="96">
        <f>F40</f>
        <v>181600</v>
      </c>
      <c r="G39" s="110">
        <f>G40</f>
        <v>181000</v>
      </c>
      <c r="H39" s="110">
        <f>H46</f>
        <v>181000</v>
      </c>
      <c r="I39" s="437">
        <f t="shared" si="7"/>
        <v>127.16558793949871</v>
      </c>
      <c r="J39" s="437">
        <f t="shared" si="7"/>
        <v>104.36781609195403</v>
      </c>
      <c r="K39" s="437">
        <f t="shared" si="7"/>
        <v>99.669603524229075</v>
      </c>
      <c r="L39" s="437">
        <f t="shared" si="7"/>
        <v>100</v>
      </c>
      <c r="M39" s="31"/>
    </row>
    <row r="40" spans="1:13" ht="13.5" customHeight="1" x14ac:dyDescent="0.2">
      <c r="A40" s="525" t="s">
        <v>81</v>
      </c>
      <c r="B40" s="526"/>
      <c r="C40" s="527"/>
      <c r="D40" s="159">
        <f>SUM(D46,D63)</f>
        <v>136829.47</v>
      </c>
      <c r="E40" s="125">
        <f>SUM(E46,E63)</f>
        <v>174000</v>
      </c>
      <c r="F40" s="99">
        <f>F46</f>
        <v>181600</v>
      </c>
      <c r="G40" s="26">
        <f>G46</f>
        <v>181000</v>
      </c>
      <c r="H40" s="444">
        <f>H46</f>
        <v>181000</v>
      </c>
      <c r="I40" s="449">
        <f t="shared" si="7"/>
        <v>127.16558793949871</v>
      </c>
      <c r="J40" s="449">
        <f t="shared" si="7"/>
        <v>104.36781609195403</v>
      </c>
      <c r="K40" s="449">
        <f t="shared" si="7"/>
        <v>99.669603524229075</v>
      </c>
      <c r="L40" s="449">
        <f t="shared" si="7"/>
        <v>100</v>
      </c>
    </row>
    <row r="41" spans="1:13" ht="13.5" customHeight="1" x14ac:dyDescent="0.2">
      <c r="A41" s="528" t="s">
        <v>249</v>
      </c>
      <c r="B41" s="529"/>
      <c r="C41" s="530"/>
      <c r="D41" s="156">
        <v>86822.93</v>
      </c>
      <c r="E41" s="36">
        <v>0</v>
      </c>
      <c r="F41" s="100">
        <v>0</v>
      </c>
      <c r="G41" s="36">
        <v>0</v>
      </c>
      <c r="H41" s="36">
        <v>52000</v>
      </c>
      <c r="I41" s="450">
        <f t="shared" si="7"/>
        <v>0</v>
      </c>
      <c r="J41" s="450" t="e">
        <f t="shared" si="7"/>
        <v>#DIV/0!</v>
      </c>
      <c r="K41" s="450" t="e">
        <f t="shared" si="7"/>
        <v>#DIV/0!</v>
      </c>
      <c r="L41" s="450" t="e">
        <f t="shared" si="7"/>
        <v>#DIV/0!</v>
      </c>
    </row>
    <row r="42" spans="1:13" ht="13.5" customHeight="1" x14ac:dyDescent="0.2">
      <c r="A42" s="552" t="s">
        <v>307</v>
      </c>
      <c r="B42" s="553"/>
      <c r="C42" s="554"/>
      <c r="D42" s="156">
        <v>26714.44</v>
      </c>
      <c r="E42" s="36">
        <v>29498</v>
      </c>
      <c r="F42" s="100">
        <v>149500</v>
      </c>
      <c r="G42" s="36">
        <v>148900</v>
      </c>
      <c r="H42" s="36">
        <v>96900</v>
      </c>
      <c r="I42" s="450">
        <f t="shared" si="7"/>
        <v>110.41968313765889</v>
      </c>
      <c r="J42" s="450">
        <f t="shared" si="7"/>
        <v>506.81402128957893</v>
      </c>
      <c r="K42" s="450">
        <f t="shared" si="7"/>
        <v>99.598662207357862</v>
      </c>
      <c r="L42" s="450">
        <f t="shared" si="7"/>
        <v>65.077233042310283</v>
      </c>
    </row>
    <row r="43" spans="1:13" ht="13.5" customHeight="1" x14ac:dyDescent="0.2">
      <c r="A43" s="555" t="s">
        <v>253</v>
      </c>
      <c r="B43" s="556"/>
      <c r="C43" s="557"/>
      <c r="D43" s="156">
        <v>23292.1</v>
      </c>
      <c r="E43" s="36">
        <v>32100</v>
      </c>
      <c r="F43" s="98">
        <v>32100</v>
      </c>
      <c r="G43" s="24">
        <v>32100</v>
      </c>
      <c r="H43" s="24">
        <v>32100</v>
      </c>
      <c r="I43" s="450">
        <f t="shared" si="7"/>
        <v>137.81496730651165</v>
      </c>
      <c r="J43" s="450">
        <f t="shared" si="7"/>
        <v>100</v>
      </c>
      <c r="K43" s="450">
        <f t="shared" si="7"/>
        <v>100</v>
      </c>
      <c r="L43" s="450">
        <f t="shared" si="7"/>
        <v>100</v>
      </c>
    </row>
    <row r="44" spans="1:13" ht="13.5" customHeight="1" x14ac:dyDescent="0.2">
      <c r="A44" s="548" t="s">
        <v>297</v>
      </c>
      <c r="B44" s="549"/>
      <c r="C44" s="550"/>
      <c r="D44" s="156">
        <v>0</v>
      </c>
      <c r="E44" s="36">
        <v>0</v>
      </c>
      <c r="F44" s="98">
        <v>0</v>
      </c>
      <c r="G44" s="24">
        <v>0</v>
      </c>
      <c r="H44" s="24"/>
      <c r="I44" s="450" t="e">
        <f t="shared" si="7"/>
        <v>#DIV/0!</v>
      </c>
      <c r="J44" s="450" t="e">
        <f t="shared" si="7"/>
        <v>#DIV/0!</v>
      </c>
      <c r="K44" s="450" t="e">
        <f t="shared" si="7"/>
        <v>#DIV/0!</v>
      </c>
      <c r="L44" s="450" t="e">
        <f t="shared" si="7"/>
        <v>#DIV/0!</v>
      </c>
    </row>
    <row r="45" spans="1:13" ht="13.5" customHeight="1" x14ac:dyDescent="0.2">
      <c r="A45" s="538" t="s">
        <v>301</v>
      </c>
      <c r="B45" s="539"/>
      <c r="C45" s="540"/>
      <c r="D45" s="156">
        <v>0</v>
      </c>
      <c r="E45" s="36">
        <v>112402</v>
      </c>
      <c r="F45" s="98">
        <v>0</v>
      </c>
      <c r="G45" s="24">
        <v>0</v>
      </c>
      <c r="H45" s="24">
        <v>0</v>
      </c>
      <c r="I45" s="450" t="e">
        <f t="shared" si="7"/>
        <v>#DIV/0!</v>
      </c>
      <c r="J45" s="450">
        <f t="shared" si="7"/>
        <v>0</v>
      </c>
      <c r="K45" s="450" t="e">
        <f t="shared" si="7"/>
        <v>#DIV/0!</v>
      </c>
      <c r="L45" s="450" t="e">
        <f t="shared" si="7"/>
        <v>#DIV/0!</v>
      </c>
    </row>
    <row r="46" spans="1:13" ht="13.5" customHeight="1" x14ac:dyDescent="0.2">
      <c r="B46" s="243">
        <v>3</v>
      </c>
      <c r="C46" s="244" t="s">
        <v>82</v>
      </c>
      <c r="D46" s="281">
        <f>SUM(D47,D51,D57,D59,D61)</f>
        <v>136829.47</v>
      </c>
      <c r="E46" s="281">
        <f>SUM(E47,E51,E57,E59,E61)</f>
        <v>174000</v>
      </c>
      <c r="F46" s="241">
        <f>SUM(F47,F51,F57,F59,F61)</f>
        <v>181600</v>
      </c>
      <c r="G46" s="281">
        <f>SUM(G47,G51,G57,G61)</f>
        <v>181000</v>
      </c>
      <c r="H46" s="281">
        <f>SUM(H47,H51,H57,H61)</f>
        <v>181000</v>
      </c>
      <c r="I46" s="246">
        <f t="shared" ref="I46:L61" si="8">E46/D46*100</f>
        <v>127.16558793949871</v>
      </c>
      <c r="J46" s="448">
        <f t="shared" si="7"/>
        <v>104.36781609195403</v>
      </c>
      <c r="K46" s="448">
        <f t="shared" si="7"/>
        <v>99.669603524229075</v>
      </c>
      <c r="L46" s="448">
        <f t="shared" si="7"/>
        <v>100</v>
      </c>
    </row>
    <row r="47" spans="1:13" ht="13.5" customHeight="1" x14ac:dyDescent="0.2">
      <c r="B47" s="247">
        <v>31</v>
      </c>
      <c r="C47" s="235" t="s">
        <v>90</v>
      </c>
      <c r="D47" s="281">
        <f>SUM(D48,D49,D50)</f>
        <v>71738.51999999999</v>
      </c>
      <c r="E47" s="281">
        <f>SUM(E48,E49,E50,)</f>
        <v>88000</v>
      </c>
      <c r="F47" s="241">
        <f>SUM(F48,F49,F50)</f>
        <v>99500</v>
      </c>
      <c r="G47" s="281">
        <f>SUM(G48,G49,G50)</f>
        <v>99500</v>
      </c>
      <c r="H47" s="281">
        <f>SUM(H48,H49,H50)</f>
        <v>99500</v>
      </c>
      <c r="I47" s="246">
        <f t="shared" si="8"/>
        <v>122.66771045736658</v>
      </c>
      <c r="J47" s="448">
        <f t="shared" si="7"/>
        <v>113.06818181818181</v>
      </c>
      <c r="K47" s="448">
        <f t="shared" si="7"/>
        <v>100</v>
      </c>
      <c r="L47" s="448">
        <f t="shared" si="7"/>
        <v>100</v>
      </c>
    </row>
    <row r="48" spans="1:13" ht="13.5" customHeight="1" x14ac:dyDescent="0.2">
      <c r="B48" s="282">
        <v>311</v>
      </c>
      <c r="C48" s="283" t="s">
        <v>91</v>
      </c>
      <c r="D48" s="252">
        <v>59773.599999999999</v>
      </c>
      <c r="E48" s="252">
        <v>74000</v>
      </c>
      <c r="F48" s="253">
        <v>83000</v>
      </c>
      <c r="G48" s="254">
        <v>83000</v>
      </c>
      <c r="H48" s="254">
        <v>83000</v>
      </c>
      <c r="I48" s="246">
        <f t="shared" si="8"/>
        <v>123.80047378775916</v>
      </c>
      <c r="J48" s="448">
        <f t="shared" si="7"/>
        <v>112.16216216216218</v>
      </c>
      <c r="K48" s="448">
        <f t="shared" si="7"/>
        <v>100</v>
      </c>
      <c r="L48" s="448">
        <f t="shared" si="7"/>
        <v>100</v>
      </c>
    </row>
    <row r="49" spans="2:12" ht="13.5" customHeight="1" x14ac:dyDescent="0.2">
      <c r="B49" s="282">
        <v>312</v>
      </c>
      <c r="C49" s="283" t="s">
        <v>92</v>
      </c>
      <c r="D49" s="252">
        <v>2096.63</v>
      </c>
      <c r="E49" s="252">
        <v>2000</v>
      </c>
      <c r="F49" s="253">
        <v>3500</v>
      </c>
      <c r="G49" s="254">
        <v>3500</v>
      </c>
      <c r="H49" s="254">
        <v>3500</v>
      </c>
      <c r="I49" s="246">
        <f t="shared" si="8"/>
        <v>95.391175362367221</v>
      </c>
      <c r="J49" s="448">
        <f t="shared" si="7"/>
        <v>175</v>
      </c>
      <c r="K49" s="448">
        <f t="shared" si="7"/>
        <v>100</v>
      </c>
      <c r="L49" s="448">
        <f t="shared" si="7"/>
        <v>100</v>
      </c>
    </row>
    <row r="50" spans="2:12" ht="13.5" customHeight="1" x14ac:dyDescent="0.2">
      <c r="B50" s="282">
        <v>313</v>
      </c>
      <c r="C50" s="283" t="s">
        <v>93</v>
      </c>
      <c r="D50" s="252">
        <v>9868.2900000000009</v>
      </c>
      <c r="E50" s="252">
        <v>12000</v>
      </c>
      <c r="F50" s="253">
        <v>13000</v>
      </c>
      <c r="G50" s="254">
        <v>13000</v>
      </c>
      <c r="H50" s="254">
        <v>13000</v>
      </c>
      <c r="I50" s="246">
        <f t="shared" si="8"/>
        <v>121.60161486944546</v>
      </c>
      <c r="J50" s="448">
        <f t="shared" si="7"/>
        <v>108.33333333333333</v>
      </c>
      <c r="K50" s="448">
        <f t="shared" si="7"/>
        <v>100</v>
      </c>
      <c r="L50" s="448">
        <f t="shared" si="7"/>
        <v>100</v>
      </c>
    </row>
    <row r="51" spans="2:12" ht="13.5" customHeight="1" x14ac:dyDescent="0.2">
      <c r="B51" s="247">
        <v>32</v>
      </c>
      <c r="C51" s="235" t="s">
        <v>83</v>
      </c>
      <c r="D51" s="281">
        <f>SUM(D52,D53,D54,D55,D56)</f>
        <v>63581.72</v>
      </c>
      <c r="E51" s="281">
        <f>SUM(E52,E53,E54,E55,E56)</f>
        <v>84500</v>
      </c>
      <c r="F51" s="241">
        <f>SUM(F52,F53,F54,F55,F56)</f>
        <v>80500</v>
      </c>
      <c r="G51" s="281">
        <f>SUM(G52,G53,G54,G55,G56)</f>
        <v>80000</v>
      </c>
      <c r="H51" s="281">
        <f>SUM(H52,H53,H54,H55,H56)</f>
        <v>80000</v>
      </c>
      <c r="I51" s="246">
        <f t="shared" si="8"/>
        <v>132.89983347414949</v>
      </c>
      <c r="J51" s="448">
        <f t="shared" si="7"/>
        <v>95.26627218934911</v>
      </c>
      <c r="K51" s="448">
        <f t="shared" si="7"/>
        <v>99.378881987577643</v>
      </c>
      <c r="L51" s="448">
        <f t="shared" si="7"/>
        <v>100</v>
      </c>
    </row>
    <row r="52" spans="2:12" ht="13.5" customHeight="1" x14ac:dyDescent="0.2">
      <c r="B52" s="282">
        <v>321</v>
      </c>
      <c r="C52" s="283" t="s">
        <v>94</v>
      </c>
      <c r="D52" s="252">
        <v>4006.83</v>
      </c>
      <c r="E52" s="252">
        <v>4000</v>
      </c>
      <c r="F52" s="253">
        <v>4000</v>
      </c>
      <c r="G52" s="254">
        <v>4000</v>
      </c>
      <c r="H52" s="254">
        <v>4000</v>
      </c>
      <c r="I52" s="246">
        <f t="shared" si="8"/>
        <v>99.829541058642363</v>
      </c>
      <c r="J52" s="448">
        <f t="shared" si="8"/>
        <v>100</v>
      </c>
      <c r="K52" s="448">
        <f t="shared" si="8"/>
        <v>100</v>
      </c>
      <c r="L52" s="448">
        <f t="shared" si="8"/>
        <v>100</v>
      </c>
    </row>
    <row r="53" spans="2:12" ht="13.5" customHeight="1" x14ac:dyDescent="0.2">
      <c r="B53" s="282">
        <v>322</v>
      </c>
      <c r="C53" s="283" t="s">
        <v>95</v>
      </c>
      <c r="D53" s="252">
        <v>10667.44</v>
      </c>
      <c r="E53" s="252">
        <v>25000</v>
      </c>
      <c r="F53" s="253">
        <v>25000</v>
      </c>
      <c r="G53" s="254">
        <v>25000</v>
      </c>
      <c r="H53" s="254">
        <v>25000</v>
      </c>
      <c r="I53" s="246">
        <f t="shared" si="8"/>
        <v>234.35800904434427</v>
      </c>
      <c r="J53" s="448">
        <f t="shared" si="8"/>
        <v>100</v>
      </c>
      <c r="K53" s="448">
        <f t="shared" si="8"/>
        <v>100</v>
      </c>
      <c r="L53" s="448">
        <f t="shared" si="8"/>
        <v>100</v>
      </c>
    </row>
    <row r="54" spans="2:12" ht="13.5" customHeight="1" x14ac:dyDescent="0.2">
      <c r="B54" s="282">
        <v>323</v>
      </c>
      <c r="C54" s="283" t="s">
        <v>96</v>
      </c>
      <c r="D54" s="252">
        <v>42560.62</v>
      </c>
      <c r="E54" s="252">
        <v>50000</v>
      </c>
      <c r="F54" s="253">
        <v>45000</v>
      </c>
      <c r="G54" s="254">
        <v>45000</v>
      </c>
      <c r="H54" s="254">
        <v>45000</v>
      </c>
      <c r="I54" s="246">
        <f t="shared" si="8"/>
        <v>117.47949160515047</v>
      </c>
      <c r="J54" s="448">
        <f t="shared" si="8"/>
        <v>90</v>
      </c>
      <c r="K54" s="448">
        <f t="shared" si="8"/>
        <v>100</v>
      </c>
      <c r="L54" s="448">
        <f t="shared" si="8"/>
        <v>100</v>
      </c>
    </row>
    <row r="55" spans="2:12" ht="13.5" customHeight="1" x14ac:dyDescent="0.2">
      <c r="B55" s="282">
        <v>324</v>
      </c>
      <c r="C55" s="283" t="s">
        <v>97</v>
      </c>
      <c r="D55" s="252">
        <v>0</v>
      </c>
      <c r="E55" s="252">
        <v>0</v>
      </c>
      <c r="F55" s="253">
        <v>0</v>
      </c>
      <c r="G55" s="254">
        <v>0</v>
      </c>
      <c r="H55" s="254">
        <v>0</v>
      </c>
      <c r="I55" s="448" t="e">
        <f t="shared" si="8"/>
        <v>#DIV/0!</v>
      </c>
      <c r="J55" s="448" t="e">
        <f t="shared" si="8"/>
        <v>#DIV/0!</v>
      </c>
      <c r="K55" s="448" t="e">
        <f t="shared" si="8"/>
        <v>#DIV/0!</v>
      </c>
      <c r="L55" s="448" t="e">
        <f t="shared" si="8"/>
        <v>#DIV/0!</v>
      </c>
    </row>
    <row r="56" spans="2:12" ht="13.5" customHeight="1" x14ac:dyDescent="0.2">
      <c r="B56" s="282">
        <v>329</v>
      </c>
      <c r="C56" s="283" t="s">
        <v>84</v>
      </c>
      <c r="D56" s="252">
        <v>6346.83</v>
      </c>
      <c r="E56" s="252">
        <v>5500</v>
      </c>
      <c r="F56" s="253">
        <v>6500</v>
      </c>
      <c r="G56" s="254">
        <v>6000</v>
      </c>
      <c r="H56" s="254">
        <v>6000</v>
      </c>
      <c r="I56" s="246">
        <f t="shared" ref="I56:L71" si="9">E56/D56*100</f>
        <v>86.657433711002184</v>
      </c>
      <c r="J56" s="448">
        <f t="shared" si="8"/>
        <v>118.18181818181819</v>
      </c>
      <c r="K56" s="448">
        <f t="shared" si="8"/>
        <v>92.307692307692307</v>
      </c>
      <c r="L56" s="448">
        <f t="shared" si="8"/>
        <v>100</v>
      </c>
    </row>
    <row r="57" spans="2:12" ht="13.5" customHeight="1" x14ac:dyDescent="0.2">
      <c r="B57" s="247">
        <v>34</v>
      </c>
      <c r="C57" s="235" t="s">
        <v>98</v>
      </c>
      <c r="D57" s="284">
        <f>SUM(D58:D58)</f>
        <v>1509.23</v>
      </c>
      <c r="E57" s="284">
        <f>SUM(E58:E58)</f>
        <v>1500</v>
      </c>
      <c r="F57" s="249">
        <f>SUM(F58:F58)</f>
        <v>1600</v>
      </c>
      <c r="G57" s="284">
        <f>SUM(G58:G58)</f>
        <v>1500</v>
      </c>
      <c r="H57" s="284">
        <f>SUM(H58:H58)</f>
        <v>1500</v>
      </c>
      <c r="I57" s="246">
        <f t="shared" si="9"/>
        <v>99.388429861585053</v>
      </c>
      <c r="J57" s="448">
        <f t="shared" si="8"/>
        <v>106.66666666666667</v>
      </c>
      <c r="K57" s="448">
        <f t="shared" si="8"/>
        <v>93.75</v>
      </c>
      <c r="L57" s="448">
        <f t="shared" si="8"/>
        <v>100</v>
      </c>
    </row>
    <row r="58" spans="2:12" ht="13.5" customHeight="1" x14ac:dyDescent="0.2">
      <c r="B58" s="282">
        <v>343</v>
      </c>
      <c r="C58" s="283" t="s">
        <v>99</v>
      </c>
      <c r="D58" s="252">
        <v>1509.23</v>
      </c>
      <c r="E58" s="252">
        <v>1500</v>
      </c>
      <c r="F58" s="253">
        <v>1600</v>
      </c>
      <c r="G58" s="254">
        <v>1500</v>
      </c>
      <c r="H58" s="254">
        <v>1500</v>
      </c>
      <c r="I58" s="246">
        <f t="shared" si="9"/>
        <v>99.388429861585053</v>
      </c>
      <c r="J58" s="448">
        <f t="shared" si="8"/>
        <v>106.66666666666667</v>
      </c>
      <c r="K58" s="448">
        <f t="shared" si="8"/>
        <v>93.75</v>
      </c>
      <c r="L58" s="448">
        <f t="shared" si="8"/>
        <v>100</v>
      </c>
    </row>
    <row r="59" spans="2:12" ht="13.5" customHeight="1" x14ac:dyDescent="0.2">
      <c r="B59" s="285">
        <v>36</v>
      </c>
      <c r="C59" s="286" t="s">
        <v>296</v>
      </c>
      <c r="D59" s="284">
        <f>SUM(D60:D60)</f>
        <v>0</v>
      </c>
      <c r="E59" s="287">
        <f>E60</f>
        <v>0</v>
      </c>
      <c r="F59" s="241">
        <f>F60</f>
        <v>0</v>
      </c>
      <c r="G59" s="245">
        <f>G60</f>
        <v>0</v>
      </c>
      <c r="H59" s="245">
        <f>H60</f>
        <v>0</v>
      </c>
      <c r="I59" s="448" t="e">
        <f t="shared" si="9"/>
        <v>#DIV/0!</v>
      </c>
      <c r="J59" s="448" t="e">
        <f t="shared" si="8"/>
        <v>#DIV/0!</v>
      </c>
      <c r="K59" s="448" t="e">
        <f t="shared" si="8"/>
        <v>#DIV/0!</v>
      </c>
      <c r="L59" s="448" t="e">
        <f t="shared" si="8"/>
        <v>#DIV/0!</v>
      </c>
    </row>
    <row r="60" spans="2:12" ht="13.5" customHeight="1" x14ac:dyDescent="0.2">
      <c r="B60" s="282">
        <v>363</v>
      </c>
      <c r="C60" s="288" t="s">
        <v>186</v>
      </c>
      <c r="D60" s="289">
        <v>0</v>
      </c>
      <c r="E60" s="289">
        <v>0</v>
      </c>
      <c r="F60" s="253">
        <v>0</v>
      </c>
      <c r="G60" s="290">
        <v>0</v>
      </c>
      <c r="H60" s="290">
        <v>0</v>
      </c>
      <c r="I60" s="448" t="e">
        <f t="shared" si="9"/>
        <v>#DIV/0!</v>
      </c>
      <c r="J60" s="448" t="e">
        <f t="shared" si="8"/>
        <v>#DIV/0!</v>
      </c>
      <c r="K60" s="448" t="e">
        <f t="shared" si="8"/>
        <v>#DIV/0!</v>
      </c>
      <c r="L60" s="448" t="e">
        <f t="shared" si="8"/>
        <v>#DIV/0!</v>
      </c>
    </row>
    <row r="61" spans="2:12" ht="13.5" customHeight="1" x14ac:dyDescent="0.2">
      <c r="B61" s="247">
        <v>38</v>
      </c>
      <c r="C61" s="235" t="s">
        <v>86</v>
      </c>
      <c r="D61" s="284">
        <f>SUM(D62:D62)</f>
        <v>0</v>
      </c>
      <c r="E61" s="284">
        <f>SUM(E62:E62)</f>
        <v>0</v>
      </c>
      <c r="F61" s="284">
        <f>SUM(F62:F62)</f>
        <v>0</v>
      </c>
      <c r="G61" s="284">
        <f>SUM(G62:G62)</f>
        <v>0</v>
      </c>
      <c r="H61" s="284">
        <f>SUM(H62:H62)</f>
        <v>0</v>
      </c>
      <c r="I61" s="448" t="e">
        <f t="shared" si="9"/>
        <v>#DIV/0!</v>
      </c>
      <c r="J61" s="448" t="e">
        <f t="shared" si="8"/>
        <v>#DIV/0!</v>
      </c>
      <c r="K61" s="448" t="e">
        <f t="shared" si="8"/>
        <v>#DIV/0!</v>
      </c>
      <c r="L61" s="448" t="e">
        <f t="shared" si="8"/>
        <v>#DIV/0!</v>
      </c>
    </row>
    <row r="62" spans="2:12" ht="13.5" customHeight="1" x14ac:dyDescent="0.2">
      <c r="B62" s="282">
        <v>383</v>
      </c>
      <c r="C62" s="291" t="s">
        <v>285</v>
      </c>
      <c r="D62" s="252">
        <v>0</v>
      </c>
      <c r="E62" s="252">
        <v>0</v>
      </c>
      <c r="F62" s="253">
        <v>0</v>
      </c>
      <c r="G62" s="254">
        <v>0</v>
      </c>
      <c r="H62" s="254">
        <v>0</v>
      </c>
      <c r="I62" s="448" t="e">
        <f t="shared" si="9"/>
        <v>#DIV/0!</v>
      </c>
      <c r="J62" s="448" t="e">
        <f t="shared" si="9"/>
        <v>#DIV/0!</v>
      </c>
      <c r="K62" s="448" t="e">
        <f t="shared" si="9"/>
        <v>#DIV/0!</v>
      </c>
      <c r="L62" s="448" t="e">
        <f t="shared" si="9"/>
        <v>#DIV/0!</v>
      </c>
    </row>
    <row r="63" spans="2:12" ht="13.5" customHeight="1" x14ac:dyDescent="0.2">
      <c r="B63" s="247">
        <v>4</v>
      </c>
      <c r="C63" s="235" t="s">
        <v>106</v>
      </c>
      <c r="D63" s="287">
        <f>D64</f>
        <v>0</v>
      </c>
      <c r="E63" s="287">
        <f>E64</f>
        <v>0</v>
      </c>
      <c r="F63" s="241">
        <v>0</v>
      </c>
      <c r="G63" s="245">
        <v>0</v>
      </c>
      <c r="H63" s="245">
        <v>0</v>
      </c>
      <c r="I63" s="448" t="e">
        <f t="shared" si="9"/>
        <v>#DIV/0!</v>
      </c>
      <c r="J63" s="448" t="e">
        <f t="shared" si="9"/>
        <v>#DIV/0!</v>
      </c>
      <c r="K63" s="448" t="e">
        <f t="shared" si="9"/>
        <v>#DIV/0!</v>
      </c>
      <c r="L63" s="448" t="e">
        <f t="shared" si="9"/>
        <v>#DIV/0!</v>
      </c>
    </row>
    <row r="64" spans="2:12" ht="13.5" customHeight="1" x14ac:dyDescent="0.2">
      <c r="B64" s="247">
        <v>45</v>
      </c>
      <c r="C64" s="292" t="s">
        <v>288</v>
      </c>
      <c r="D64" s="287">
        <f>D65</f>
        <v>0</v>
      </c>
      <c r="E64" s="287">
        <f>E65</f>
        <v>0</v>
      </c>
      <c r="F64" s="241">
        <v>0</v>
      </c>
      <c r="G64" s="245">
        <v>0</v>
      </c>
      <c r="H64" s="245">
        <v>0</v>
      </c>
      <c r="I64" s="448" t="e">
        <f t="shared" si="9"/>
        <v>#DIV/0!</v>
      </c>
      <c r="J64" s="448" t="e">
        <f t="shared" si="9"/>
        <v>#DIV/0!</v>
      </c>
      <c r="K64" s="448" t="e">
        <f t="shared" si="9"/>
        <v>#DIV/0!</v>
      </c>
      <c r="L64" s="448" t="e">
        <f t="shared" si="9"/>
        <v>#DIV/0!</v>
      </c>
    </row>
    <row r="65" spans="1:15" ht="13.5" customHeight="1" x14ac:dyDescent="0.2">
      <c r="B65" s="250">
        <v>452</v>
      </c>
      <c r="C65" s="293" t="s">
        <v>289</v>
      </c>
      <c r="D65" s="252">
        <v>0</v>
      </c>
      <c r="E65" s="252">
        <v>0</v>
      </c>
      <c r="F65" s="253">
        <v>0</v>
      </c>
      <c r="G65" s="254">
        <v>0</v>
      </c>
      <c r="H65" s="254">
        <v>0</v>
      </c>
      <c r="I65" s="448" t="e">
        <f t="shared" si="9"/>
        <v>#DIV/0!</v>
      </c>
      <c r="J65" s="448" t="e">
        <f t="shared" si="9"/>
        <v>#DIV/0!</v>
      </c>
      <c r="K65" s="448" t="e">
        <f t="shared" si="9"/>
        <v>#DIV/0!</v>
      </c>
      <c r="L65" s="448" t="e">
        <f t="shared" si="9"/>
        <v>#DIV/0!</v>
      </c>
    </row>
    <row r="66" spans="1:15" ht="15.75" customHeight="1" x14ac:dyDescent="0.2">
      <c r="A66" s="620" t="s">
        <v>100</v>
      </c>
      <c r="B66" s="621"/>
      <c r="C66" s="622"/>
      <c r="D66" s="158">
        <f t="shared" ref="D66:H71" si="10">D67</f>
        <v>0</v>
      </c>
      <c r="E66" s="110">
        <f t="shared" si="10"/>
        <v>2877.2</v>
      </c>
      <c r="F66" s="96">
        <f t="shared" si="10"/>
        <v>5087.8</v>
      </c>
      <c r="G66" s="110">
        <f t="shared" si="10"/>
        <v>342.8</v>
      </c>
      <c r="H66" s="438">
        <f t="shared" si="10"/>
        <v>342.8</v>
      </c>
      <c r="I66" s="437" t="e">
        <f t="shared" si="9"/>
        <v>#DIV/0!</v>
      </c>
      <c r="J66" s="437">
        <f t="shared" si="9"/>
        <v>176.83164187404424</v>
      </c>
      <c r="K66" s="437">
        <f t="shared" si="9"/>
        <v>6.7376862298046305</v>
      </c>
      <c r="L66" s="437">
        <f t="shared" si="9"/>
        <v>100</v>
      </c>
      <c r="M66" s="31"/>
      <c r="O66" s="71"/>
    </row>
    <row r="67" spans="1:15" ht="13.5" customHeight="1" x14ac:dyDescent="0.2">
      <c r="A67" s="525" t="s">
        <v>81</v>
      </c>
      <c r="B67" s="526"/>
      <c r="C67" s="527"/>
      <c r="D67" s="149">
        <f t="shared" si="10"/>
        <v>0</v>
      </c>
      <c r="E67" s="22">
        <f>E71</f>
        <v>2877.2</v>
      </c>
      <c r="F67" s="97">
        <f>F71</f>
        <v>5087.8</v>
      </c>
      <c r="G67" s="22">
        <f t="shared" si="10"/>
        <v>342.8</v>
      </c>
      <c r="H67" s="22">
        <f t="shared" si="10"/>
        <v>342.8</v>
      </c>
      <c r="I67" s="449" t="e">
        <f t="shared" si="9"/>
        <v>#DIV/0!</v>
      </c>
      <c r="J67" s="449">
        <f t="shared" si="9"/>
        <v>176.83164187404424</v>
      </c>
      <c r="K67" s="449">
        <f t="shared" si="9"/>
        <v>6.7376862298046305</v>
      </c>
      <c r="L67" s="449">
        <f t="shared" si="9"/>
        <v>100</v>
      </c>
    </row>
    <row r="68" spans="1:15" ht="13.5" customHeight="1" x14ac:dyDescent="0.2">
      <c r="A68" s="528" t="s">
        <v>249</v>
      </c>
      <c r="B68" s="529"/>
      <c r="C68" s="530"/>
      <c r="D68" s="148">
        <f>D71</f>
        <v>0</v>
      </c>
      <c r="E68" s="24">
        <v>802.2</v>
      </c>
      <c r="F68" s="98">
        <v>0</v>
      </c>
      <c r="G68" s="24">
        <f>G71</f>
        <v>342.8</v>
      </c>
      <c r="H68" s="24">
        <f>H71</f>
        <v>342.8</v>
      </c>
      <c r="I68" s="450" t="e">
        <f t="shared" ref="I68:L86" si="11">E68/D68*100</f>
        <v>#DIV/0!</v>
      </c>
      <c r="J68" s="450">
        <f t="shared" si="9"/>
        <v>0</v>
      </c>
      <c r="K68" s="450" t="e">
        <f t="shared" si="9"/>
        <v>#DIV/0!</v>
      </c>
      <c r="L68" s="450">
        <f t="shared" si="9"/>
        <v>100</v>
      </c>
    </row>
    <row r="69" spans="1:15" ht="13.5" customHeight="1" x14ac:dyDescent="0.2">
      <c r="A69" s="548" t="s">
        <v>297</v>
      </c>
      <c r="B69" s="549"/>
      <c r="C69" s="550"/>
      <c r="D69" s="148">
        <v>0</v>
      </c>
      <c r="E69" s="24">
        <v>0</v>
      </c>
      <c r="F69" s="98">
        <v>5087.8</v>
      </c>
      <c r="G69" s="24">
        <v>0</v>
      </c>
      <c r="H69" s="24">
        <v>0</v>
      </c>
      <c r="I69" s="450" t="e">
        <f t="shared" si="11"/>
        <v>#DIV/0!</v>
      </c>
      <c r="J69" s="450" t="e">
        <f t="shared" si="9"/>
        <v>#DIV/0!</v>
      </c>
      <c r="K69" s="450">
        <f t="shared" si="9"/>
        <v>0</v>
      </c>
      <c r="L69" s="450" t="e">
        <f t="shared" si="9"/>
        <v>#DIV/0!</v>
      </c>
    </row>
    <row r="70" spans="1:15" ht="13.5" customHeight="1" x14ac:dyDescent="0.2">
      <c r="A70" s="538" t="s">
        <v>301</v>
      </c>
      <c r="B70" s="539"/>
      <c r="C70" s="540"/>
      <c r="D70" s="148">
        <v>0</v>
      </c>
      <c r="E70" s="24">
        <v>2075</v>
      </c>
      <c r="F70" s="98">
        <v>0</v>
      </c>
      <c r="G70" s="24">
        <v>0</v>
      </c>
      <c r="H70" s="24">
        <v>0</v>
      </c>
      <c r="I70" s="450" t="e">
        <f t="shared" si="11"/>
        <v>#DIV/0!</v>
      </c>
      <c r="J70" s="450">
        <f t="shared" si="9"/>
        <v>0</v>
      </c>
      <c r="K70" s="450" t="e">
        <f t="shared" si="9"/>
        <v>#DIV/0!</v>
      </c>
      <c r="L70" s="450" t="e">
        <f t="shared" si="9"/>
        <v>#DIV/0!</v>
      </c>
    </row>
    <row r="71" spans="1:15" ht="13.5" customHeight="1" x14ac:dyDescent="0.2">
      <c r="B71" s="243">
        <v>3</v>
      </c>
      <c r="C71" s="244" t="s">
        <v>82</v>
      </c>
      <c r="D71" s="245">
        <f t="shared" si="10"/>
        <v>0</v>
      </c>
      <c r="E71" s="245">
        <f t="shared" si="10"/>
        <v>2877.2</v>
      </c>
      <c r="F71" s="241">
        <f t="shared" si="10"/>
        <v>5087.8</v>
      </c>
      <c r="G71" s="245">
        <f t="shared" si="10"/>
        <v>342.8</v>
      </c>
      <c r="H71" s="245">
        <f t="shared" si="10"/>
        <v>342.8</v>
      </c>
      <c r="I71" s="448" t="e">
        <f t="shared" si="11"/>
        <v>#DIV/0!</v>
      </c>
      <c r="J71" s="448">
        <f t="shared" si="9"/>
        <v>176.83164187404424</v>
      </c>
      <c r="K71" s="448">
        <f t="shared" si="9"/>
        <v>6.7376862298046305</v>
      </c>
      <c r="L71" s="448">
        <f t="shared" si="9"/>
        <v>100</v>
      </c>
    </row>
    <row r="72" spans="1:15" ht="13.5" customHeight="1" x14ac:dyDescent="0.2">
      <c r="B72" s="247">
        <v>38</v>
      </c>
      <c r="C72" s="235" t="s">
        <v>86</v>
      </c>
      <c r="D72" s="248">
        <f>SUM(D73:D73)</f>
        <v>0</v>
      </c>
      <c r="E72" s="248">
        <f>SUM(E73:E73)</f>
        <v>2877.2</v>
      </c>
      <c r="F72" s="249">
        <f>SUM(F73:F73)</f>
        <v>5087.8</v>
      </c>
      <c r="G72" s="248">
        <f>SUM(G73:G73)</f>
        <v>342.8</v>
      </c>
      <c r="H72" s="248">
        <f>SUM(H73:H73)</f>
        <v>342.8</v>
      </c>
      <c r="I72" s="448" t="e">
        <f t="shared" si="11"/>
        <v>#DIV/0!</v>
      </c>
      <c r="J72" s="448">
        <f t="shared" si="11"/>
        <v>176.83164187404424</v>
      </c>
      <c r="K72" s="448">
        <f t="shared" si="11"/>
        <v>6.7376862298046305</v>
      </c>
      <c r="L72" s="448">
        <f t="shared" si="11"/>
        <v>100</v>
      </c>
    </row>
    <row r="73" spans="1:15" ht="13.5" customHeight="1" x14ac:dyDescent="0.2">
      <c r="B73" s="250">
        <v>385</v>
      </c>
      <c r="C73" s="251" t="s">
        <v>101</v>
      </c>
      <c r="D73" s="294">
        <v>0</v>
      </c>
      <c r="E73" s="252">
        <v>2877.2</v>
      </c>
      <c r="F73" s="295">
        <v>5087.8</v>
      </c>
      <c r="G73" s="296">
        <v>342.8</v>
      </c>
      <c r="H73" s="296">
        <v>342.8</v>
      </c>
      <c r="I73" s="448" t="e">
        <f t="shared" si="11"/>
        <v>#DIV/0!</v>
      </c>
      <c r="J73" s="448">
        <f t="shared" si="11"/>
        <v>176.83164187404424</v>
      </c>
      <c r="K73" s="448">
        <f t="shared" si="11"/>
        <v>6.7376862298046305</v>
      </c>
      <c r="L73" s="448">
        <f t="shared" si="11"/>
        <v>100</v>
      </c>
    </row>
    <row r="74" spans="1:15" ht="15.75" customHeight="1" x14ac:dyDescent="0.2">
      <c r="A74" s="522" t="s">
        <v>280</v>
      </c>
      <c r="B74" s="523"/>
      <c r="C74" s="524"/>
      <c r="D74" s="158">
        <f t="shared" ref="D74:H79" si="12">D75</f>
        <v>0</v>
      </c>
      <c r="E74" s="110">
        <f t="shared" si="12"/>
        <v>3500</v>
      </c>
      <c r="F74" s="96">
        <f t="shared" si="12"/>
        <v>2500</v>
      </c>
      <c r="G74" s="110">
        <f t="shared" si="12"/>
        <v>3000</v>
      </c>
      <c r="H74" s="438">
        <f>H75</f>
        <v>3000</v>
      </c>
      <c r="I74" s="437" t="e">
        <f t="shared" si="11"/>
        <v>#DIV/0!</v>
      </c>
      <c r="J74" s="437">
        <f t="shared" si="11"/>
        <v>71.428571428571431</v>
      </c>
      <c r="K74" s="437">
        <f t="shared" si="11"/>
        <v>120</v>
      </c>
      <c r="L74" s="437">
        <f t="shared" si="11"/>
        <v>100</v>
      </c>
      <c r="M74" s="31"/>
    </row>
    <row r="75" spans="1:15" ht="13.5" customHeight="1" x14ac:dyDescent="0.2">
      <c r="A75" s="525" t="s">
        <v>102</v>
      </c>
      <c r="B75" s="526"/>
      <c r="C75" s="527"/>
      <c r="D75" s="149">
        <f t="shared" si="12"/>
        <v>0</v>
      </c>
      <c r="E75" s="22">
        <f>E79</f>
        <v>3500</v>
      </c>
      <c r="F75" s="97">
        <f>F79</f>
        <v>2500</v>
      </c>
      <c r="G75" s="22">
        <f t="shared" si="12"/>
        <v>3000</v>
      </c>
      <c r="H75" s="22">
        <f t="shared" si="12"/>
        <v>3000</v>
      </c>
      <c r="I75" s="449" t="e">
        <f t="shared" si="11"/>
        <v>#DIV/0!</v>
      </c>
      <c r="J75" s="449">
        <f t="shared" si="11"/>
        <v>71.428571428571431</v>
      </c>
      <c r="K75" s="449">
        <f t="shared" si="11"/>
        <v>120</v>
      </c>
      <c r="L75" s="449">
        <f t="shared" si="11"/>
        <v>100</v>
      </c>
      <c r="M75" s="31"/>
    </row>
    <row r="76" spans="1:15" ht="13.5" customHeight="1" x14ac:dyDescent="0.2">
      <c r="A76" s="528" t="s">
        <v>249</v>
      </c>
      <c r="B76" s="529"/>
      <c r="C76" s="530"/>
      <c r="D76" s="148">
        <f>D79</f>
        <v>0</v>
      </c>
      <c r="E76" s="24">
        <v>0</v>
      </c>
      <c r="F76" s="98">
        <v>0</v>
      </c>
      <c r="G76" s="24">
        <f>G79</f>
        <v>3000</v>
      </c>
      <c r="H76" s="24">
        <f>H79</f>
        <v>3000</v>
      </c>
      <c r="I76" s="450" t="e">
        <f t="shared" si="11"/>
        <v>#DIV/0!</v>
      </c>
      <c r="J76" s="450" t="e">
        <f t="shared" si="11"/>
        <v>#DIV/0!</v>
      </c>
      <c r="K76" s="450" t="e">
        <f t="shared" si="11"/>
        <v>#DIV/0!</v>
      </c>
      <c r="L76" s="450">
        <f t="shared" si="11"/>
        <v>100</v>
      </c>
    </row>
    <row r="77" spans="1:15" ht="13.5" customHeight="1" x14ac:dyDescent="0.2">
      <c r="A77" s="548" t="s">
        <v>297</v>
      </c>
      <c r="B77" s="549"/>
      <c r="C77" s="550"/>
      <c r="D77" s="148">
        <v>0</v>
      </c>
      <c r="E77" s="24">
        <v>0</v>
      </c>
      <c r="F77" s="98">
        <v>2500</v>
      </c>
      <c r="G77" s="24">
        <v>0</v>
      </c>
      <c r="H77" s="24">
        <v>0</v>
      </c>
      <c r="I77" s="450" t="e">
        <f t="shared" si="11"/>
        <v>#DIV/0!</v>
      </c>
      <c r="J77" s="450" t="e">
        <f t="shared" si="11"/>
        <v>#DIV/0!</v>
      </c>
      <c r="K77" s="450">
        <f t="shared" si="11"/>
        <v>0</v>
      </c>
      <c r="L77" s="450" t="e">
        <f t="shared" si="11"/>
        <v>#DIV/0!</v>
      </c>
    </row>
    <row r="78" spans="1:15" ht="13.5" customHeight="1" x14ac:dyDescent="0.2">
      <c r="A78" s="541" t="s">
        <v>300</v>
      </c>
      <c r="B78" s="541"/>
      <c r="C78" s="541"/>
      <c r="D78" s="148"/>
      <c r="E78" s="24">
        <v>3500</v>
      </c>
      <c r="F78" s="98"/>
      <c r="G78" s="24"/>
      <c r="H78" s="24"/>
      <c r="I78" s="450" t="e">
        <f t="shared" si="11"/>
        <v>#DIV/0!</v>
      </c>
      <c r="J78" s="450">
        <f t="shared" si="11"/>
        <v>0</v>
      </c>
      <c r="K78" s="450" t="e">
        <f t="shared" si="11"/>
        <v>#DIV/0!</v>
      </c>
      <c r="L78" s="450" t="e">
        <f t="shared" si="11"/>
        <v>#DIV/0!</v>
      </c>
    </row>
    <row r="79" spans="1:15" ht="13.5" customHeight="1" x14ac:dyDescent="0.2">
      <c r="B79" s="243">
        <v>3</v>
      </c>
      <c r="C79" s="244" t="s">
        <v>82</v>
      </c>
      <c r="D79" s="245">
        <f t="shared" si="12"/>
        <v>0</v>
      </c>
      <c r="E79" s="245">
        <f t="shared" si="12"/>
        <v>3500</v>
      </c>
      <c r="F79" s="241">
        <f t="shared" si="12"/>
        <v>2500</v>
      </c>
      <c r="G79" s="245">
        <f t="shared" si="12"/>
        <v>3000</v>
      </c>
      <c r="H79" s="245">
        <f t="shared" si="12"/>
        <v>3000</v>
      </c>
      <c r="I79" s="448" t="e">
        <f t="shared" si="11"/>
        <v>#DIV/0!</v>
      </c>
      <c r="J79" s="448">
        <f t="shared" si="11"/>
        <v>71.428571428571431</v>
      </c>
      <c r="K79" s="448">
        <f t="shared" si="11"/>
        <v>120</v>
      </c>
      <c r="L79" s="448">
        <f t="shared" si="11"/>
        <v>100</v>
      </c>
    </row>
    <row r="80" spans="1:15" ht="13.5" customHeight="1" x14ac:dyDescent="0.2">
      <c r="B80" s="247">
        <v>32</v>
      </c>
      <c r="C80" s="235" t="s">
        <v>83</v>
      </c>
      <c r="D80" s="248">
        <f>SUM(D81:D81)</f>
        <v>0</v>
      </c>
      <c r="E80" s="248">
        <f>SUM(E81:E81)</f>
        <v>3500</v>
      </c>
      <c r="F80" s="249">
        <f>SUM(F81:F81)</f>
        <v>2500</v>
      </c>
      <c r="G80" s="248">
        <f>SUM(G81:G81)</f>
        <v>3000</v>
      </c>
      <c r="H80" s="248">
        <f>SUM(H81:H81)</f>
        <v>3000</v>
      </c>
      <c r="I80" s="448" t="e">
        <f t="shared" si="11"/>
        <v>#DIV/0!</v>
      </c>
      <c r="J80" s="448">
        <f t="shared" si="11"/>
        <v>71.428571428571431</v>
      </c>
      <c r="K80" s="448">
        <f t="shared" si="11"/>
        <v>120</v>
      </c>
      <c r="L80" s="448">
        <f t="shared" si="11"/>
        <v>100</v>
      </c>
    </row>
    <row r="81" spans="1:13" ht="13.5" customHeight="1" x14ac:dyDescent="0.2">
      <c r="B81" s="250">
        <v>323</v>
      </c>
      <c r="C81" s="251" t="s">
        <v>96</v>
      </c>
      <c r="D81" s="252">
        <v>0</v>
      </c>
      <c r="E81" s="254">
        <v>3500</v>
      </c>
      <c r="F81" s="253">
        <v>2500</v>
      </c>
      <c r="G81" s="254">
        <v>3000</v>
      </c>
      <c r="H81" s="254">
        <v>3000</v>
      </c>
      <c r="I81" s="448" t="e">
        <f t="shared" si="11"/>
        <v>#DIV/0!</v>
      </c>
      <c r="J81" s="448">
        <f t="shared" si="11"/>
        <v>71.428571428571431</v>
      </c>
      <c r="K81" s="448">
        <f t="shared" si="11"/>
        <v>120</v>
      </c>
      <c r="L81" s="448">
        <f t="shared" si="11"/>
        <v>100</v>
      </c>
    </row>
    <row r="82" spans="1:13" ht="13.5" customHeight="1" x14ac:dyDescent="0.2">
      <c r="A82" s="566" t="s">
        <v>278</v>
      </c>
      <c r="B82" s="567"/>
      <c r="C82" s="568"/>
      <c r="D82" s="153">
        <f t="shared" ref="D82:H83" si="13">D83</f>
        <v>4198.79</v>
      </c>
      <c r="E82" s="20">
        <f t="shared" si="13"/>
        <v>4800</v>
      </c>
      <c r="F82" s="96">
        <f t="shared" si="13"/>
        <v>4800</v>
      </c>
      <c r="G82" s="20">
        <f t="shared" si="13"/>
        <v>4800</v>
      </c>
      <c r="H82" s="20">
        <f t="shared" si="13"/>
        <v>4800</v>
      </c>
      <c r="I82" s="437">
        <f t="shared" si="11"/>
        <v>114.31864894410056</v>
      </c>
      <c r="J82" s="437">
        <f t="shared" si="11"/>
        <v>100</v>
      </c>
      <c r="K82" s="437">
        <f t="shared" si="11"/>
        <v>100</v>
      </c>
      <c r="L82" s="437">
        <f t="shared" si="11"/>
        <v>100</v>
      </c>
    </row>
    <row r="83" spans="1:13" ht="13.5" customHeight="1" x14ac:dyDescent="0.2">
      <c r="A83" s="525" t="s">
        <v>89</v>
      </c>
      <c r="B83" s="526"/>
      <c r="C83" s="527"/>
      <c r="D83" s="149">
        <f t="shared" si="13"/>
        <v>4198.79</v>
      </c>
      <c r="E83" s="22">
        <f>E87</f>
        <v>4800</v>
      </c>
      <c r="F83" s="97">
        <f>F87</f>
        <v>4800</v>
      </c>
      <c r="G83" s="22">
        <f t="shared" si="13"/>
        <v>4800</v>
      </c>
      <c r="H83" s="22">
        <f t="shared" si="13"/>
        <v>4800</v>
      </c>
      <c r="I83" s="449">
        <f t="shared" si="11"/>
        <v>114.31864894410056</v>
      </c>
      <c r="J83" s="449">
        <f t="shared" si="11"/>
        <v>100</v>
      </c>
      <c r="K83" s="449">
        <f t="shared" si="11"/>
        <v>100</v>
      </c>
      <c r="L83" s="449">
        <f t="shared" si="11"/>
        <v>100</v>
      </c>
    </row>
    <row r="84" spans="1:13" ht="13.5" customHeight="1" x14ac:dyDescent="0.2">
      <c r="A84" s="528" t="s">
        <v>249</v>
      </c>
      <c r="B84" s="529"/>
      <c r="C84" s="530"/>
      <c r="D84" s="148">
        <f>D87</f>
        <v>4198.79</v>
      </c>
      <c r="E84" s="24">
        <v>0</v>
      </c>
      <c r="F84" s="98">
        <v>4800</v>
      </c>
      <c r="G84" s="24">
        <f>G87</f>
        <v>4800</v>
      </c>
      <c r="H84" s="24">
        <f>H87</f>
        <v>4800</v>
      </c>
      <c r="I84" s="450">
        <f t="shared" si="11"/>
        <v>0</v>
      </c>
      <c r="J84" s="450" t="e">
        <f t="shared" si="11"/>
        <v>#DIV/0!</v>
      </c>
      <c r="K84" s="450">
        <f t="shared" si="11"/>
        <v>100</v>
      </c>
      <c r="L84" s="450">
        <f t="shared" si="11"/>
        <v>100</v>
      </c>
    </row>
    <row r="85" spans="1:13" ht="13.5" customHeight="1" x14ac:dyDescent="0.2">
      <c r="A85" s="548" t="s">
        <v>297</v>
      </c>
      <c r="B85" s="549"/>
      <c r="C85" s="550"/>
      <c r="D85" s="148">
        <v>0</v>
      </c>
      <c r="E85" s="24">
        <v>0</v>
      </c>
      <c r="F85" s="98">
        <v>0</v>
      </c>
      <c r="G85" s="24">
        <v>0</v>
      </c>
      <c r="H85" s="24">
        <v>0</v>
      </c>
      <c r="I85" s="450" t="e">
        <f t="shared" si="11"/>
        <v>#DIV/0!</v>
      </c>
      <c r="J85" s="450" t="e">
        <f t="shared" si="11"/>
        <v>#DIV/0!</v>
      </c>
      <c r="K85" s="450" t="e">
        <f t="shared" si="11"/>
        <v>#DIV/0!</v>
      </c>
      <c r="L85" s="450" t="e">
        <f t="shared" si="11"/>
        <v>#DIV/0!</v>
      </c>
    </row>
    <row r="86" spans="1:13" ht="13.5" customHeight="1" x14ac:dyDescent="0.2">
      <c r="A86" s="541" t="s">
        <v>300</v>
      </c>
      <c r="B86" s="541"/>
      <c r="C86" s="541"/>
      <c r="D86" s="148"/>
      <c r="E86" s="24">
        <v>4800</v>
      </c>
      <c r="F86" s="98"/>
      <c r="G86" s="24"/>
      <c r="H86" s="24"/>
      <c r="I86" s="450" t="e">
        <f t="shared" si="11"/>
        <v>#DIV/0!</v>
      </c>
      <c r="J86" s="450">
        <f t="shared" si="11"/>
        <v>0</v>
      </c>
      <c r="K86" s="450" t="e">
        <f t="shared" si="11"/>
        <v>#DIV/0!</v>
      </c>
      <c r="L86" s="450" t="e">
        <f t="shared" si="11"/>
        <v>#DIV/0!</v>
      </c>
    </row>
    <row r="87" spans="1:13" ht="13.5" customHeight="1" x14ac:dyDescent="0.2">
      <c r="B87" s="243">
        <v>3</v>
      </c>
      <c r="C87" s="244" t="s">
        <v>82</v>
      </c>
      <c r="D87" s="297">
        <f t="shared" ref="D87:H88" si="14">D88</f>
        <v>4198.79</v>
      </c>
      <c r="E87" s="297">
        <f t="shared" si="14"/>
        <v>4800</v>
      </c>
      <c r="F87" s="241">
        <f t="shared" si="14"/>
        <v>4800</v>
      </c>
      <c r="G87" s="245">
        <f t="shared" si="14"/>
        <v>4800</v>
      </c>
      <c r="H87" s="245">
        <f t="shared" si="14"/>
        <v>4800</v>
      </c>
      <c r="I87" s="448">
        <f t="shared" ref="I87:L102" si="15">E87/D87*100</f>
        <v>114.31864894410056</v>
      </c>
      <c r="J87" s="448">
        <f t="shared" si="15"/>
        <v>100</v>
      </c>
      <c r="K87" s="448">
        <f t="shared" si="15"/>
        <v>100</v>
      </c>
      <c r="L87" s="448">
        <f t="shared" si="15"/>
        <v>100</v>
      </c>
    </row>
    <row r="88" spans="1:13" ht="13.5" customHeight="1" x14ac:dyDescent="0.2">
      <c r="B88" s="247">
        <v>36</v>
      </c>
      <c r="C88" s="235" t="s">
        <v>119</v>
      </c>
      <c r="D88" s="297">
        <f t="shared" si="14"/>
        <v>4198.79</v>
      </c>
      <c r="E88" s="297">
        <f t="shared" si="14"/>
        <v>4800</v>
      </c>
      <c r="F88" s="241">
        <f t="shared" si="14"/>
        <v>4800</v>
      </c>
      <c r="G88" s="245">
        <f t="shared" si="14"/>
        <v>4800</v>
      </c>
      <c r="H88" s="245">
        <f t="shared" si="14"/>
        <v>4800</v>
      </c>
      <c r="I88" s="448">
        <f t="shared" si="15"/>
        <v>114.31864894410056</v>
      </c>
      <c r="J88" s="448">
        <f t="shared" si="15"/>
        <v>100</v>
      </c>
      <c r="K88" s="448">
        <f t="shared" si="15"/>
        <v>100</v>
      </c>
      <c r="L88" s="448">
        <f t="shared" si="15"/>
        <v>100</v>
      </c>
    </row>
    <row r="89" spans="1:13" ht="13.5" customHeight="1" x14ac:dyDescent="0.2">
      <c r="B89" s="250">
        <v>363</v>
      </c>
      <c r="C89" s="251" t="s">
        <v>120</v>
      </c>
      <c r="D89" s="252">
        <v>4198.79</v>
      </c>
      <c r="E89" s="254">
        <v>4800</v>
      </c>
      <c r="F89" s="295">
        <v>4800</v>
      </c>
      <c r="G89" s="296">
        <v>4800</v>
      </c>
      <c r="H89" s="296">
        <v>4800</v>
      </c>
      <c r="I89" s="448">
        <f t="shared" si="15"/>
        <v>114.31864894410056</v>
      </c>
      <c r="J89" s="448">
        <f t="shared" si="15"/>
        <v>100</v>
      </c>
      <c r="K89" s="448">
        <f t="shared" si="15"/>
        <v>100</v>
      </c>
      <c r="L89" s="448">
        <f t="shared" si="15"/>
        <v>100</v>
      </c>
    </row>
    <row r="90" spans="1:13" ht="13.5" customHeight="1" x14ac:dyDescent="0.2">
      <c r="A90" s="566" t="s">
        <v>103</v>
      </c>
      <c r="B90" s="567"/>
      <c r="C90" s="568"/>
      <c r="D90" s="153">
        <f t="shared" ref="D90:H95" si="16">D91</f>
        <v>2654.46</v>
      </c>
      <c r="E90" s="20">
        <f t="shared" si="16"/>
        <v>2655</v>
      </c>
      <c r="F90" s="96">
        <f t="shared" si="16"/>
        <v>2655</v>
      </c>
      <c r="G90" s="20">
        <f t="shared" si="16"/>
        <v>0</v>
      </c>
      <c r="H90" s="20">
        <f t="shared" si="16"/>
        <v>0</v>
      </c>
      <c r="I90" s="21">
        <f t="shared" ref="I90:I94" si="17">E90/D90*100</f>
        <v>100.02034312063471</v>
      </c>
      <c r="J90" s="437">
        <f t="shared" si="15"/>
        <v>100</v>
      </c>
      <c r="K90" s="437">
        <f t="shared" si="15"/>
        <v>0</v>
      </c>
      <c r="L90" s="437" t="e">
        <f t="shared" si="15"/>
        <v>#DIV/0!</v>
      </c>
      <c r="M90" s="31"/>
    </row>
    <row r="91" spans="1:13" ht="13.5" customHeight="1" x14ac:dyDescent="0.2">
      <c r="A91" s="525" t="s">
        <v>89</v>
      </c>
      <c r="B91" s="526"/>
      <c r="C91" s="527"/>
      <c r="D91" s="149">
        <f t="shared" si="16"/>
        <v>2654.46</v>
      </c>
      <c r="E91" s="22">
        <f>E95</f>
        <v>2655</v>
      </c>
      <c r="F91" s="97">
        <f>F95</f>
        <v>2655</v>
      </c>
      <c r="G91" s="22">
        <f t="shared" si="16"/>
        <v>0</v>
      </c>
      <c r="H91" s="22">
        <f t="shared" si="16"/>
        <v>0</v>
      </c>
      <c r="I91" s="445">
        <f t="shared" si="17"/>
        <v>100.02034312063471</v>
      </c>
      <c r="J91" s="449">
        <f t="shared" si="15"/>
        <v>100</v>
      </c>
      <c r="K91" s="449">
        <f t="shared" si="15"/>
        <v>0</v>
      </c>
      <c r="L91" s="449" t="e">
        <f t="shared" si="15"/>
        <v>#DIV/0!</v>
      </c>
    </row>
    <row r="92" spans="1:13" ht="13.5" customHeight="1" x14ac:dyDescent="0.2">
      <c r="A92" s="528" t="s">
        <v>249</v>
      </c>
      <c r="B92" s="529"/>
      <c r="C92" s="530"/>
      <c r="D92" s="148">
        <f>D95</f>
        <v>2654.46</v>
      </c>
      <c r="E92" s="24">
        <v>0</v>
      </c>
      <c r="F92" s="98">
        <v>0</v>
      </c>
      <c r="G92" s="24">
        <f>G95</f>
        <v>0</v>
      </c>
      <c r="H92" s="24">
        <f>H95</f>
        <v>0</v>
      </c>
      <c r="I92" s="425">
        <f t="shared" si="17"/>
        <v>0</v>
      </c>
      <c r="J92" s="450" t="e">
        <f t="shared" si="15"/>
        <v>#DIV/0!</v>
      </c>
      <c r="K92" s="450" t="e">
        <f t="shared" si="15"/>
        <v>#DIV/0!</v>
      </c>
      <c r="L92" s="450" t="e">
        <f t="shared" si="15"/>
        <v>#DIV/0!</v>
      </c>
    </row>
    <row r="93" spans="1:13" ht="13.5" customHeight="1" x14ac:dyDescent="0.2">
      <c r="A93" s="548" t="s">
        <v>297</v>
      </c>
      <c r="B93" s="549"/>
      <c r="C93" s="550"/>
      <c r="D93" s="148">
        <v>0</v>
      </c>
      <c r="E93" s="24">
        <v>0</v>
      </c>
      <c r="F93" s="98">
        <v>2655</v>
      </c>
      <c r="G93" s="24">
        <v>0</v>
      </c>
      <c r="H93" s="24">
        <v>0</v>
      </c>
      <c r="I93" s="450" t="e">
        <f t="shared" si="17"/>
        <v>#DIV/0!</v>
      </c>
      <c r="J93" s="450" t="e">
        <f t="shared" si="15"/>
        <v>#DIV/0!</v>
      </c>
      <c r="K93" s="450">
        <f t="shared" si="15"/>
        <v>0</v>
      </c>
      <c r="L93" s="450" t="e">
        <f t="shared" si="15"/>
        <v>#DIV/0!</v>
      </c>
    </row>
    <row r="94" spans="1:13" ht="13.5" customHeight="1" x14ac:dyDescent="0.2">
      <c r="A94" s="541" t="s">
        <v>300</v>
      </c>
      <c r="B94" s="541"/>
      <c r="C94" s="541"/>
      <c r="D94" s="148"/>
      <c r="E94" s="24">
        <v>2655</v>
      </c>
      <c r="F94" s="98"/>
      <c r="G94" s="24"/>
      <c r="H94" s="24"/>
      <c r="I94" s="450" t="e">
        <f t="shared" si="17"/>
        <v>#DIV/0!</v>
      </c>
      <c r="J94" s="450">
        <f t="shared" si="15"/>
        <v>0</v>
      </c>
      <c r="K94" s="450" t="e">
        <f t="shared" si="15"/>
        <v>#DIV/0!</v>
      </c>
      <c r="L94" s="450" t="e">
        <f t="shared" si="15"/>
        <v>#DIV/0!</v>
      </c>
    </row>
    <row r="95" spans="1:13" ht="13.5" customHeight="1" x14ac:dyDescent="0.2">
      <c r="B95" s="243">
        <v>3</v>
      </c>
      <c r="C95" s="244" t="s">
        <v>82</v>
      </c>
      <c r="D95" s="245">
        <f t="shared" si="16"/>
        <v>2654.46</v>
      </c>
      <c r="E95" s="245">
        <f t="shared" si="16"/>
        <v>2655</v>
      </c>
      <c r="F95" s="241">
        <f t="shared" si="16"/>
        <v>2655</v>
      </c>
      <c r="G95" s="245">
        <f t="shared" si="16"/>
        <v>0</v>
      </c>
      <c r="H95" s="245">
        <f t="shared" si="16"/>
        <v>0</v>
      </c>
      <c r="I95" s="246">
        <f t="shared" ref="I95:I99" si="18">E95/D95*100</f>
        <v>100.02034312063471</v>
      </c>
      <c r="J95" s="448">
        <f t="shared" si="15"/>
        <v>100</v>
      </c>
      <c r="K95" s="448">
        <f t="shared" si="15"/>
        <v>0</v>
      </c>
      <c r="L95" s="448" t="e">
        <f t="shared" si="15"/>
        <v>#DIV/0!</v>
      </c>
    </row>
    <row r="96" spans="1:13" ht="13.5" customHeight="1" x14ac:dyDescent="0.2">
      <c r="B96" s="247">
        <v>32</v>
      </c>
      <c r="C96" s="235" t="s">
        <v>83</v>
      </c>
      <c r="D96" s="248">
        <f>SUM(D97:D97)</f>
        <v>2654.46</v>
      </c>
      <c r="E96" s="248">
        <f>SUM(E97:E97)</f>
        <v>2655</v>
      </c>
      <c r="F96" s="249">
        <f>SUM(F97:F97)</f>
        <v>2655</v>
      </c>
      <c r="G96" s="248">
        <f>SUM(G97:G97)</f>
        <v>0</v>
      </c>
      <c r="H96" s="284">
        <f>SUM(H97:H97)</f>
        <v>0</v>
      </c>
      <c r="I96" s="246">
        <f t="shared" si="18"/>
        <v>100.02034312063471</v>
      </c>
      <c r="J96" s="448">
        <f t="shared" si="15"/>
        <v>100</v>
      </c>
      <c r="K96" s="448">
        <f t="shared" si="15"/>
        <v>0</v>
      </c>
      <c r="L96" s="448" t="e">
        <f t="shared" si="15"/>
        <v>#DIV/0!</v>
      </c>
    </row>
    <row r="97" spans="1:14" ht="13.5" customHeight="1" x14ac:dyDescent="0.2">
      <c r="B97" s="250">
        <v>323</v>
      </c>
      <c r="C97" s="251" t="s">
        <v>96</v>
      </c>
      <c r="D97" s="252">
        <v>2654.46</v>
      </c>
      <c r="E97" s="254">
        <v>2655</v>
      </c>
      <c r="F97" s="253">
        <v>2655</v>
      </c>
      <c r="G97" s="254">
        <v>0</v>
      </c>
      <c r="H97" s="254">
        <v>0</v>
      </c>
      <c r="I97" s="246">
        <f t="shared" si="18"/>
        <v>100.02034312063471</v>
      </c>
      <c r="J97" s="448">
        <f t="shared" si="15"/>
        <v>100</v>
      </c>
      <c r="K97" s="448">
        <f t="shared" si="15"/>
        <v>0</v>
      </c>
      <c r="L97" s="448" t="e">
        <f t="shared" si="15"/>
        <v>#DIV/0!</v>
      </c>
    </row>
    <row r="98" spans="1:14" ht="13.5" customHeight="1" x14ac:dyDescent="0.2">
      <c r="A98" s="535" t="s">
        <v>104</v>
      </c>
      <c r="B98" s="536"/>
      <c r="C98" s="537"/>
      <c r="D98" s="153">
        <f>D99</f>
        <v>20930.349999999999</v>
      </c>
      <c r="E98" s="20">
        <f>E99</f>
        <v>20200</v>
      </c>
      <c r="F98" s="96">
        <f>F99</f>
        <v>22200</v>
      </c>
      <c r="G98" s="20">
        <f>G99</f>
        <v>17200</v>
      </c>
      <c r="H98" s="20">
        <f>H99</f>
        <v>17200</v>
      </c>
      <c r="I98" s="21">
        <f t="shared" si="18"/>
        <v>96.510569579581812</v>
      </c>
      <c r="J98" s="437">
        <f t="shared" si="15"/>
        <v>109.9009900990099</v>
      </c>
      <c r="K98" s="437">
        <f t="shared" si="15"/>
        <v>77.477477477477478</v>
      </c>
      <c r="L98" s="437">
        <f t="shared" si="15"/>
        <v>100</v>
      </c>
      <c r="M98" s="31"/>
    </row>
    <row r="99" spans="1:14" ht="13.5" customHeight="1" x14ac:dyDescent="0.2">
      <c r="A99" s="525" t="s">
        <v>89</v>
      </c>
      <c r="B99" s="526"/>
      <c r="C99" s="527"/>
      <c r="D99" s="149">
        <f>SUM(D104,D112)</f>
        <v>20930.349999999999</v>
      </c>
      <c r="E99" s="124">
        <f>SUM(E104,E112)</f>
        <v>20200</v>
      </c>
      <c r="F99" s="97">
        <f>SUM(F104,F112)</f>
        <v>22200</v>
      </c>
      <c r="G99" s="22">
        <f>SUM(G104,G112)</f>
        <v>17200</v>
      </c>
      <c r="H99" s="22">
        <f>SUM(H104,H112)</f>
        <v>17200</v>
      </c>
      <c r="I99" s="23">
        <f t="shared" si="18"/>
        <v>96.510569579581812</v>
      </c>
      <c r="J99" s="449">
        <f t="shared" si="15"/>
        <v>109.9009900990099</v>
      </c>
      <c r="K99" s="449">
        <f t="shared" si="15"/>
        <v>77.477477477477478</v>
      </c>
      <c r="L99" s="449">
        <f t="shared" si="15"/>
        <v>100</v>
      </c>
    </row>
    <row r="100" spans="1:14" ht="13.5" customHeight="1" x14ac:dyDescent="0.2">
      <c r="A100" s="555" t="s">
        <v>284</v>
      </c>
      <c r="B100" s="556"/>
      <c r="C100" s="557"/>
      <c r="D100" s="156">
        <v>13218.76</v>
      </c>
      <c r="E100" s="24">
        <v>0</v>
      </c>
      <c r="F100" s="98">
        <v>0</v>
      </c>
      <c r="G100" s="24">
        <v>7200</v>
      </c>
      <c r="H100" s="24">
        <v>7200</v>
      </c>
      <c r="I100" s="425">
        <f>E100/D100*100</f>
        <v>0</v>
      </c>
      <c r="J100" s="450" t="e">
        <f t="shared" si="15"/>
        <v>#DIV/0!</v>
      </c>
      <c r="K100" s="450" t="e">
        <f t="shared" si="15"/>
        <v>#DIV/0!</v>
      </c>
      <c r="L100" s="450">
        <f t="shared" si="15"/>
        <v>100</v>
      </c>
    </row>
    <row r="101" spans="1:14" ht="13.5" customHeight="1" x14ac:dyDescent="0.2">
      <c r="A101" s="548" t="s">
        <v>297</v>
      </c>
      <c r="B101" s="549"/>
      <c r="C101" s="550"/>
      <c r="D101" s="156">
        <v>0</v>
      </c>
      <c r="E101" s="24">
        <v>0</v>
      </c>
      <c r="F101" s="98">
        <v>12200</v>
      </c>
      <c r="G101" s="24">
        <v>0</v>
      </c>
      <c r="H101" s="24">
        <v>0</v>
      </c>
      <c r="I101" s="450" t="e">
        <f t="shared" ref="I101:I102" si="19">E101/D101*100</f>
        <v>#DIV/0!</v>
      </c>
      <c r="J101" s="450" t="e">
        <f t="shared" si="15"/>
        <v>#DIV/0!</v>
      </c>
      <c r="K101" s="450">
        <f t="shared" si="15"/>
        <v>0</v>
      </c>
      <c r="L101" s="450" t="e">
        <f t="shared" si="15"/>
        <v>#DIV/0!</v>
      </c>
    </row>
    <row r="102" spans="1:14" ht="13.5" customHeight="1" x14ac:dyDescent="0.2">
      <c r="A102" s="538" t="s">
        <v>301</v>
      </c>
      <c r="B102" s="539"/>
      <c r="C102" s="540"/>
      <c r="D102" s="156">
        <v>0</v>
      </c>
      <c r="E102" s="24">
        <v>11120</v>
      </c>
      <c r="F102" s="98">
        <v>0</v>
      </c>
      <c r="G102" s="24">
        <v>0</v>
      </c>
      <c r="H102" s="24">
        <v>0</v>
      </c>
      <c r="I102" s="450" t="e">
        <f t="shared" si="19"/>
        <v>#DIV/0!</v>
      </c>
      <c r="J102" s="450">
        <f t="shared" si="15"/>
        <v>0</v>
      </c>
      <c r="K102" s="450" t="e">
        <f t="shared" si="15"/>
        <v>#DIV/0!</v>
      </c>
      <c r="L102" s="450" t="e">
        <f t="shared" si="15"/>
        <v>#DIV/0!</v>
      </c>
    </row>
    <row r="103" spans="1:14" ht="13.5" customHeight="1" x14ac:dyDescent="0.2">
      <c r="A103" s="552" t="s">
        <v>283</v>
      </c>
      <c r="B103" s="553"/>
      <c r="C103" s="554"/>
      <c r="D103" s="156">
        <v>7711.59</v>
      </c>
      <c r="E103" s="24">
        <v>9080</v>
      </c>
      <c r="F103" s="98">
        <v>10000</v>
      </c>
      <c r="G103" s="24">
        <v>10000</v>
      </c>
      <c r="H103" s="24">
        <v>10000</v>
      </c>
      <c r="I103" s="425">
        <f t="shared" ref="I103:L118" si="20">E103/D103*100</f>
        <v>117.74484898704418</v>
      </c>
      <c r="J103" s="450">
        <f t="shared" si="20"/>
        <v>110.13215859030836</v>
      </c>
      <c r="K103" s="450">
        <f t="shared" si="20"/>
        <v>100</v>
      </c>
      <c r="L103" s="450">
        <f t="shared" si="20"/>
        <v>100</v>
      </c>
      <c r="N103" s="39"/>
    </row>
    <row r="104" spans="1:14" ht="13.5" customHeight="1" x14ac:dyDescent="0.2">
      <c r="B104" s="243">
        <v>3</v>
      </c>
      <c r="C104" s="244" t="s">
        <v>82</v>
      </c>
      <c r="D104" s="281">
        <f>SUM(D105,D108)</f>
        <v>15172.4</v>
      </c>
      <c r="E104" s="281">
        <f>SUM(E105,E108)</f>
        <v>15200</v>
      </c>
      <c r="F104" s="241">
        <f>SUM(F105,F108)</f>
        <v>17200</v>
      </c>
      <c r="G104" s="281">
        <f>SUM(G105,G108)</f>
        <v>17200</v>
      </c>
      <c r="H104" s="281">
        <f>SUM(H105,H108)</f>
        <v>17200</v>
      </c>
      <c r="I104" s="246">
        <f t="shared" si="20"/>
        <v>100.18190925628114</v>
      </c>
      <c r="J104" s="448">
        <f t="shared" si="20"/>
        <v>113.1578947368421</v>
      </c>
      <c r="K104" s="448">
        <f t="shared" si="20"/>
        <v>100</v>
      </c>
      <c r="L104" s="448">
        <f t="shared" si="20"/>
        <v>100</v>
      </c>
    </row>
    <row r="105" spans="1:14" ht="13.5" customHeight="1" x14ac:dyDescent="0.2">
      <c r="B105" s="261">
        <v>31</v>
      </c>
      <c r="C105" s="235" t="s">
        <v>90</v>
      </c>
      <c r="D105" s="298">
        <f>SUM(D106,D107)</f>
        <v>9814.14</v>
      </c>
      <c r="E105" s="298">
        <f>SUM(E106,E107)</f>
        <v>8000</v>
      </c>
      <c r="F105" s="299">
        <f>SUM(F106,F107)</f>
        <v>10000</v>
      </c>
      <c r="G105" s="298">
        <f>SUM(G106,G107)</f>
        <v>10000</v>
      </c>
      <c r="H105" s="298">
        <f>SUM(H106,H107)</f>
        <v>10000</v>
      </c>
      <c r="I105" s="246">
        <f t="shared" si="20"/>
        <v>81.515038505666311</v>
      </c>
      <c r="J105" s="448">
        <f t="shared" si="20"/>
        <v>125</v>
      </c>
      <c r="K105" s="448">
        <f t="shared" si="20"/>
        <v>100</v>
      </c>
      <c r="L105" s="448">
        <f t="shared" si="20"/>
        <v>100</v>
      </c>
    </row>
    <row r="106" spans="1:14" ht="13.5" customHeight="1" x14ac:dyDescent="0.2">
      <c r="B106" s="282">
        <v>311</v>
      </c>
      <c r="C106" s="283" t="s">
        <v>91</v>
      </c>
      <c r="D106" s="252">
        <v>8503.4699999999993</v>
      </c>
      <c r="E106" s="254">
        <v>6750</v>
      </c>
      <c r="F106" s="253">
        <v>8000</v>
      </c>
      <c r="G106" s="254">
        <v>8000</v>
      </c>
      <c r="H106" s="254">
        <v>8000</v>
      </c>
      <c r="I106" s="246">
        <f t="shared" si="20"/>
        <v>79.37935924981214</v>
      </c>
      <c r="J106" s="448">
        <f t="shared" si="20"/>
        <v>118.5185185185185</v>
      </c>
      <c r="K106" s="448">
        <f t="shared" si="20"/>
        <v>100</v>
      </c>
      <c r="L106" s="448">
        <f t="shared" si="20"/>
        <v>100</v>
      </c>
    </row>
    <row r="107" spans="1:14" ht="13.5" customHeight="1" x14ac:dyDescent="0.2">
      <c r="B107" s="282">
        <v>313</v>
      </c>
      <c r="C107" s="283" t="s">
        <v>93</v>
      </c>
      <c r="D107" s="252">
        <v>1310.67</v>
      </c>
      <c r="E107" s="254">
        <v>1250</v>
      </c>
      <c r="F107" s="253">
        <v>2000</v>
      </c>
      <c r="G107" s="254">
        <v>2000</v>
      </c>
      <c r="H107" s="254">
        <v>2000</v>
      </c>
      <c r="I107" s="246">
        <f t="shared" si="20"/>
        <v>95.371069758215256</v>
      </c>
      <c r="J107" s="448">
        <f t="shared" si="20"/>
        <v>160</v>
      </c>
      <c r="K107" s="448">
        <f t="shared" si="20"/>
        <v>100</v>
      </c>
      <c r="L107" s="448">
        <f t="shared" si="20"/>
        <v>100</v>
      </c>
    </row>
    <row r="108" spans="1:14" ht="13.5" customHeight="1" x14ac:dyDescent="0.2">
      <c r="B108" s="247">
        <v>32</v>
      </c>
      <c r="C108" s="235" t="s">
        <v>83</v>
      </c>
      <c r="D108" s="281">
        <f>SUM(D109,D110,D111)</f>
        <v>5358.26</v>
      </c>
      <c r="E108" s="281">
        <f>SUM(E109,E110,E111)</f>
        <v>7200</v>
      </c>
      <c r="F108" s="241">
        <f>SUM(F109,F110,F111)</f>
        <v>7200</v>
      </c>
      <c r="G108" s="297">
        <f>SUM(G109,G110,G111)</f>
        <v>7200</v>
      </c>
      <c r="H108" s="297">
        <f>SUM(H109,H110,H111)</f>
        <v>7200</v>
      </c>
      <c r="I108" s="246">
        <f t="shared" si="20"/>
        <v>134.37197896332017</v>
      </c>
      <c r="J108" s="448">
        <f t="shared" si="20"/>
        <v>100</v>
      </c>
      <c r="K108" s="448">
        <f t="shared" si="20"/>
        <v>100</v>
      </c>
      <c r="L108" s="448">
        <f t="shared" si="20"/>
        <v>100</v>
      </c>
    </row>
    <row r="109" spans="1:14" ht="13.5" customHeight="1" x14ac:dyDescent="0.2">
      <c r="B109" s="300">
        <v>321</v>
      </c>
      <c r="C109" s="301" t="s">
        <v>308</v>
      </c>
      <c r="D109" s="289">
        <v>333.33</v>
      </c>
      <c r="E109" s="290">
        <v>500</v>
      </c>
      <c r="F109" s="253">
        <v>500</v>
      </c>
      <c r="G109" s="290">
        <v>500</v>
      </c>
      <c r="H109" s="290">
        <v>500</v>
      </c>
      <c r="I109" s="448">
        <f t="shared" si="20"/>
        <v>150.00150001500018</v>
      </c>
      <c r="J109" s="448">
        <f t="shared" si="20"/>
        <v>100</v>
      </c>
      <c r="K109" s="448">
        <f t="shared" si="20"/>
        <v>100</v>
      </c>
      <c r="L109" s="448">
        <f t="shared" si="20"/>
        <v>100</v>
      </c>
    </row>
    <row r="110" spans="1:14" ht="13.5" customHeight="1" x14ac:dyDescent="0.2">
      <c r="B110" s="282">
        <v>322</v>
      </c>
      <c r="C110" s="283" t="s">
        <v>95</v>
      </c>
      <c r="D110" s="252">
        <v>2163.11</v>
      </c>
      <c r="E110" s="254">
        <v>4000</v>
      </c>
      <c r="F110" s="253">
        <v>4000</v>
      </c>
      <c r="G110" s="254">
        <v>4000</v>
      </c>
      <c r="H110" s="254">
        <v>4000</v>
      </c>
      <c r="I110" s="246">
        <f>E110/D110*100</f>
        <v>184.91893616136025</v>
      </c>
      <c r="J110" s="448">
        <f t="shared" si="20"/>
        <v>100</v>
      </c>
      <c r="K110" s="448">
        <f t="shared" si="20"/>
        <v>100</v>
      </c>
      <c r="L110" s="448">
        <f t="shared" si="20"/>
        <v>100</v>
      </c>
    </row>
    <row r="111" spans="1:14" ht="13.5" customHeight="1" x14ac:dyDescent="0.2">
      <c r="B111" s="282">
        <v>323</v>
      </c>
      <c r="C111" s="283" t="s">
        <v>96</v>
      </c>
      <c r="D111" s="252">
        <v>2861.82</v>
      </c>
      <c r="E111" s="254">
        <v>2700</v>
      </c>
      <c r="F111" s="253">
        <v>2700</v>
      </c>
      <c r="G111" s="254">
        <v>2700</v>
      </c>
      <c r="H111" s="254">
        <v>2700</v>
      </c>
      <c r="I111" s="246">
        <f>E111/D111*100</f>
        <v>94.345556324297121</v>
      </c>
      <c r="J111" s="448">
        <f t="shared" si="20"/>
        <v>100</v>
      </c>
      <c r="K111" s="448">
        <f t="shared" si="20"/>
        <v>100</v>
      </c>
      <c r="L111" s="448">
        <f t="shared" si="20"/>
        <v>100</v>
      </c>
    </row>
    <row r="112" spans="1:14" ht="13.5" customHeight="1" x14ac:dyDescent="0.2">
      <c r="B112" s="247">
        <v>4</v>
      </c>
      <c r="C112" s="235" t="s">
        <v>106</v>
      </c>
      <c r="D112" s="245">
        <f>D113</f>
        <v>5757.95</v>
      </c>
      <c r="E112" s="245">
        <f>E113</f>
        <v>5000</v>
      </c>
      <c r="F112" s="241">
        <f t="shared" ref="F112:H113" si="21">F113</f>
        <v>5000</v>
      </c>
      <c r="G112" s="245">
        <f t="shared" si="21"/>
        <v>0</v>
      </c>
      <c r="H112" s="245">
        <f t="shared" si="21"/>
        <v>0</v>
      </c>
      <c r="I112" s="448">
        <f t="shared" ref="I112:L132" si="22">E112/D112*100</f>
        <v>86.836460893199842</v>
      </c>
      <c r="J112" s="448">
        <f t="shared" si="20"/>
        <v>100</v>
      </c>
      <c r="K112" s="448">
        <f t="shared" si="20"/>
        <v>0</v>
      </c>
      <c r="L112" s="448" t="e">
        <f t="shared" si="20"/>
        <v>#DIV/0!</v>
      </c>
    </row>
    <row r="113" spans="1:15" ht="13.5" customHeight="1" x14ac:dyDescent="0.2">
      <c r="B113" s="247">
        <v>42</v>
      </c>
      <c r="C113" s="235" t="s">
        <v>107</v>
      </c>
      <c r="D113" s="245">
        <f>D114</f>
        <v>5757.95</v>
      </c>
      <c r="E113" s="245">
        <f>E114</f>
        <v>5000</v>
      </c>
      <c r="F113" s="241">
        <f t="shared" si="21"/>
        <v>5000</v>
      </c>
      <c r="G113" s="245">
        <f t="shared" si="21"/>
        <v>0</v>
      </c>
      <c r="H113" s="245">
        <f t="shared" si="21"/>
        <v>0</v>
      </c>
      <c r="I113" s="448">
        <f t="shared" si="22"/>
        <v>86.836460893199842</v>
      </c>
      <c r="J113" s="448">
        <f t="shared" si="20"/>
        <v>100</v>
      </c>
      <c r="K113" s="448">
        <f t="shared" si="20"/>
        <v>0</v>
      </c>
      <c r="L113" s="448" t="e">
        <f t="shared" si="20"/>
        <v>#DIV/0!</v>
      </c>
    </row>
    <row r="114" spans="1:15" ht="13.5" customHeight="1" x14ac:dyDescent="0.2">
      <c r="B114" s="250">
        <v>422</v>
      </c>
      <c r="C114" s="251" t="s">
        <v>108</v>
      </c>
      <c r="D114" s="252">
        <v>5757.95</v>
      </c>
      <c r="E114" s="254">
        <v>5000</v>
      </c>
      <c r="F114" s="253">
        <v>5000</v>
      </c>
      <c r="G114" s="254">
        <v>0</v>
      </c>
      <c r="H114" s="254">
        <v>0</v>
      </c>
      <c r="I114" s="448">
        <f t="shared" si="22"/>
        <v>86.836460893199842</v>
      </c>
      <c r="J114" s="448">
        <f t="shared" si="20"/>
        <v>100</v>
      </c>
      <c r="K114" s="448">
        <f t="shared" si="20"/>
        <v>0</v>
      </c>
      <c r="L114" s="448" t="e">
        <f t="shared" si="20"/>
        <v>#DIV/0!</v>
      </c>
    </row>
    <row r="115" spans="1:15" ht="27" customHeight="1" x14ac:dyDescent="0.2">
      <c r="A115" s="535" t="s">
        <v>105</v>
      </c>
      <c r="B115" s="536"/>
      <c r="C115" s="537"/>
      <c r="D115" s="158">
        <f t="shared" ref="D115:H120" si="23">D116</f>
        <v>0</v>
      </c>
      <c r="E115" s="110">
        <f t="shared" si="23"/>
        <v>3000</v>
      </c>
      <c r="F115" s="96">
        <f t="shared" si="23"/>
        <v>3000</v>
      </c>
      <c r="G115" s="110">
        <f t="shared" si="23"/>
        <v>3000</v>
      </c>
      <c r="H115" s="438">
        <f t="shared" si="23"/>
        <v>2000</v>
      </c>
      <c r="I115" s="437" t="e">
        <f t="shared" si="22"/>
        <v>#DIV/0!</v>
      </c>
      <c r="J115" s="437">
        <f t="shared" si="20"/>
        <v>100</v>
      </c>
      <c r="K115" s="437">
        <f t="shared" si="20"/>
        <v>100</v>
      </c>
      <c r="L115" s="437">
        <f t="shared" si="20"/>
        <v>66.666666666666657</v>
      </c>
    </row>
    <row r="116" spans="1:15" ht="14.1" customHeight="1" x14ac:dyDescent="0.2">
      <c r="A116" s="600" t="s">
        <v>114</v>
      </c>
      <c r="B116" s="601"/>
      <c r="C116" s="602"/>
      <c r="D116" s="149">
        <f t="shared" si="23"/>
        <v>0</v>
      </c>
      <c r="E116" s="22">
        <f>E120</f>
        <v>3000</v>
      </c>
      <c r="F116" s="97">
        <f>F120</f>
        <v>3000</v>
      </c>
      <c r="G116" s="22">
        <f t="shared" si="23"/>
        <v>3000</v>
      </c>
      <c r="H116" s="22">
        <f t="shared" si="23"/>
        <v>2000</v>
      </c>
      <c r="I116" s="449" t="e">
        <f t="shared" si="22"/>
        <v>#DIV/0!</v>
      </c>
      <c r="J116" s="449">
        <f t="shared" si="20"/>
        <v>100</v>
      </c>
      <c r="K116" s="449">
        <f t="shared" si="20"/>
        <v>100</v>
      </c>
      <c r="L116" s="449">
        <f t="shared" si="20"/>
        <v>66.666666666666657</v>
      </c>
    </row>
    <row r="117" spans="1:15" ht="13.5" customHeight="1" x14ac:dyDescent="0.2">
      <c r="A117" s="528" t="s">
        <v>249</v>
      </c>
      <c r="B117" s="529"/>
      <c r="C117" s="530"/>
      <c r="D117" s="148">
        <f>D120</f>
        <v>0</v>
      </c>
      <c r="E117" s="24">
        <v>0</v>
      </c>
      <c r="F117" s="98">
        <v>0</v>
      </c>
      <c r="G117" s="24">
        <f>G120</f>
        <v>3000</v>
      </c>
      <c r="H117" s="24">
        <f>H120</f>
        <v>2000</v>
      </c>
      <c r="I117" s="450" t="e">
        <f t="shared" si="22"/>
        <v>#DIV/0!</v>
      </c>
      <c r="J117" s="450" t="e">
        <f t="shared" si="20"/>
        <v>#DIV/0!</v>
      </c>
      <c r="K117" s="450" t="e">
        <f t="shared" si="20"/>
        <v>#DIV/0!</v>
      </c>
      <c r="L117" s="450">
        <f t="shared" si="20"/>
        <v>66.666666666666657</v>
      </c>
    </row>
    <row r="118" spans="1:15" ht="13.5" customHeight="1" x14ac:dyDescent="0.2">
      <c r="A118" s="548" t="s">
        <v>297</v>
      </c>
      <c r="B118" s="549"/>
      <c r="C118" s="550"/>
      <c r="D118" s="148">
        <v>0</v>
      </c>
      <c r="E118" s="24">
        <v>0</v>
      </c>
      <c r="F118" s="98">
        <v>3000</v>
      </c>
      <c r="G118" s="24">
        <v>0</v>
      </c>
      <c r="H118" s="24">
        <v>0</v>
      </c>
      <c r="I118" s="450" t="e">
        <f t="shared" si="22"/>
        <v>#DIV/0!</v>
      </c>
      <c r="J118" s="450" t="e">
        <f t="shared" si="20"/>
        <v>#DIV/0!</v>
      </c>
      <c r="K118" s="450">
        <f t="shared" si="20"/>
        <v>0</v>
      </c>
      <c r="L118" s="450" t="e">
        <f t="shared" si="20"/>
        <v>#DIV/0!</v>
      </c>
    </row>
    <row r="119" spans="1:15" ht="13.5" customHeight="1" x14ac:dyDescent="0.2">
      <c r="A119" s="538" t="s">
        <v>301</v>
      </c>
      <c r="B119" s="539"/>
      <c r="C119" s="540"/>
      <c r="D119" s="148">
        <v>0</v>
      </c>
      <c r="E119" s="24">
        <v>3000</v>
      </c>
      <c r="F119" s="98">
        <v>0</v>
      </c>
      <c r="G119" s="24">
        <v>0</v>
      </c>
      <c r="H119" s="24">
        <v>0</v>
      </c>
      <c r="I119" s="450" t="e">
        <f t="shared" si="22"/>
        <v>#DIV/0!</v>
      </c>
      <c r="J119" s="450">
        <f t="shared" si="22"/>
        <v>0</v>
      </c>
      <c r="K119" s="450" t="e">
        <f t="shared" si="22"/>
        <v>#DIV/0!</v>
      </c>
      <c r="L119" s="450" t="e">
        <f t="shared" si="22"/>
        <v>#DIV/0!</v>
      </c>
    </row>
    <row r="120" spans="1:15" ht="13.5" customHeight="1" x14ac:dyDescent="0.2">
      <c r="B120" s="243">
        <v>4</v>
      </c>
      <c r="C120" s="244" t="s">
        <v>106</v>
      </c>
      <c r="D120" s="281">
        <f t="shared" si="23"/>
        <v>0</v>
      </c>
      <c r="E120" s="281">
        <f t="shared" si="23"/>
        <v>3000</v>
      </c>
      <c r="F120" s="241">
        <f t="shared" si="23"/>
        <v>3000</v>
      </c>
      <c r="G120" s="281">
        <f t="shared" si="23"/>
        <v>3000</v>
      </c>
      <c r="H120" s="281">
        <f t="shared" si="23"/>
        <v>2000</v>
      </c>
      <c r="I120" s="448" t="e">
        <f t="shared" si="22"/>
        <v>#DIV/0!</v>
      </c>
      <c r="J120" s="448">
        <f t="shared" si="22"/>
        <v>100</v>
      </c>
      <c r="K120" s="448">
        <f t="shared" si="22"/>
        <v>100</v>
      </c>
      <c r="L120" s="448">
        <f t="shared" si="22"/>
        <v>66.666666666666657</v>
      </c>
    </row>
    <row r="121" spans="1:15" ht="13.5" customHeight="1" x14ac:dyDescent="0.2">
      <c r="B121" s="247">
        <v>42</v>
      </c>
      <c r="C121" s="235" t="s">
        <v>107</v>
      </c>
      <c r="D121" s="281">
        <f>SUM(D122,D123)</f>
        <v>0</v>
      </c>
      <c r="E121" s="281">
        <f>SUM(E122,E123)</f>
        <v>3000</v>
      </c>
      <c r="F121" s="241">
        <f>SUM(F122,F123)</f>
        <v>3000</v>
      </c>
      <c r="G121" s="281">
        <f>SUM(G122,G123)</f>
        <v>3000</v>
      </c>
      <c r="H121" s="281">
        <f>SUM(H122,H123)</f>
        <v>2000</v>
      </c>
      <c r="I121" s="448" t="e">
        <f t="shared" si="22"/>
        <v>#DIV/0!</v>
      </c>
      <c r="J121" s="448">
        <f t="shared" si="22"/>
        <v>100</v>
      </c>
      <c r="K121" s="448">
        <f t="shared" si="22"/>
        <v>100</v>
      </c>
      <c r="L121" s="448">
        <f t="shared" si="22"/>
        <v>66.666666666666657</v>
      </c>
    </row>
    <row r="122" spans="1:15" ht="13.5" customHeight="1" x14ac:dyDescent="0.2">
      <c r="B122" s="282">
        <v>422</v>
      </c>
      <c r="C122" s="283" t="s">
        <v>108</v>
      </c>
      <c r="D122" s="252">
        <v>0</v>
      </c>
      <c r="E122" s="252">
        <v>3000</v>
      </c>
      <c r="F122" s="253">
        <v>3000</v>
      </c>
      <c r="G122" s="254">
        <v>3000</v>
      </c>
      <c r="H122" s="254">
        <v>2000</v>
      </c>
      <c r="I122" s="448" t="e">
        <f t="shared" si="22"/>
        <v>#DIV/0!</v>
      </c>
      <c r="J122" s="448">
        <f t="shared" si="22"/>
        <v>100</v>
      </c>
      <c r="K122" s="448">
        <f t="shared" si="22"/>
        <v>100</v>
      </c>
      <c r="L122" s="448">
        <f t="shared" si="22"/>
        <v>66.666666666666657</v>
      </c>
      <c r="O122" s="122"/>
    </row>
    <row r="123" spans="1:15" ht="13.5" customHeight="1" x14ac:dyDescent="0.2">
      <c r="B123" s="250">
        <v>426</v>
      </c>
      <c r="C123" s="251" t="s">
        <v>109</v>
      </c>
      <c r="D123" s="252">
        <v>0</v>
      </c>
      <c r="E123" s="252">
        <v>0</v>
      </c>
      <c r="F123" s="253">
        <v>0</v>
      </c>
      <c r="G123" s="254">
        <v>0</v>
      </c>
      <c r="H123" s="254">
        <v>0</v>
      </c>
      <c r="I123" s="448" t="e">
        <f t="shared" si="22"/>
        <v>#DIV/0!</v>
      </c>
      <c r="J123" s="448" t="e">
        <f t="shared" si="22"/>
        <v>#DIV/0!</v>
      </c>
      <c r="K123" s="448" t="e">
        <f t="shared" si="22"/>
        <v>#DIV/0!</v>
      </c>
      <c r="L123" s="448" t="e">
        <f t="shared" si="22"/>
        <v>#DIV/0!</v>
      </c>
    </row>
    <row r="124" spans="1:15" ht="27" customHeight="1" x14ac:dyDescent="0.2">
      <c r="A124" s="535" t="s">
        <v>110</v>
      </c>
      <c r="B124" s="536"/>
      <c r="C124" s="537"/>
      <c r="D124" s="158">
        <f>D125</f>
        <v>11231.85</v>
      </c>
      <c r="E124" s="110">
        <f>E125</f>
        <v>89548</v>
      </c>
      <c r="F124" s="96">
        <f>F125</f>
        <v>40000</v>
      </c>
      <c r="G124" s="110">
        <f>G125</f>
        <v>40000</v>
      </c>
      <c r="H124" s="438">
        <f>H125</f>
        <v>40000</v>
      </c>
      <c r="I124" s="437">
        <f t="shared" si="22"/>
        <v>797.26848203991324</v>
      </c>
      <c r="J124" s="437">
        <f t="shared" si="22"/>
        <v>44.668780988966809</v>
      </c>
      <c r="K124" s="437">
        <f t="shared" si="22"/>
        <v>100</v>
      </c>
      <c r="L124" s="437">
        <f t="shared" si="22"/>
        <v>100</v>
      </c>
    </row>
    <row r="125" spans="1:15" ht="13.5" customHeight="1" x14ac:dyDescent="0.2">
      <c r="A125" s="600" t="s">
        <v>114</v>
      </c>
      <c r="B125" s="601"/>
      <c r="C125" s="602"/>
      <c r="D125" s="149">
        <f>SUM(D130,D133)</f>
        <v>11231.85</v>
      </c>
      <c r="E125" s="149">
        <f>SUM(E130,E133)</f>
        <v>89548</v>
      </c>
      <c r="F125" s="97">
        <f>SUM(F130,F133)</f>
        <v>40000</v>
      </c>
      <c r="G125" s="22">
        <f>SUM(G133,G130)</f>
        <v>40000</v>
      </c>
      <c r="H125" s="22">
        <f>SUM(H133,H130)</f>
        <v>40000</v>
      </c>
      <c r="I125" s="449">
        <f t="shared" si="22"/>
        <v>797.26848203991324</v>
      </c>
      <c r="J125" s="449">
        <f t="shared" si="22"/>
        <v>44.668780988966809</v>
      </c>
      <c r="K125" s="449">
        <f t="shared" si="22"/>
        <v>100</v>
      </c>
      <c r="L125" s="449">
        <f t="shared" si="22"/>
        <v>100</v>
      </c>
    </row>
    <row r="126" spans="1:15" ht="13.5" customHeight="1" x14ac:dyDescent="0.2">
      <c r="A126" s="560" t="s">
        <v>310</v>
      </c>
      <c r="B126" s="561"/>
      <c r="C126" s="584"/>
      <c r="D126" s="148">
        <v>11231.85</v>
      </c>
      <c r="E126" s="24">
        <v>15000</v>
      </c>
      <c r="F126" s="98">
        <v>23179.8</v>
      </c>
      <c r="G126" s="24">
        <v>40000</v>
      </c>
      <c r="H126" s="24">
        <v>40000</v>
      </c>
      <c r="I126" s="450">
        <f t="shared" si="22"/>
        <v>133.54879205117589</v>
      </c>
      <c r="J126" s="450">
        <f t="shared" si="22"/>
        <v>154.53200000000001</v>
      </c>
      <c r="K126" s="450">
        <f t="shared" si="22"/>
        <v>172.56404283039544</v>
      </c>
      <c r="L126" s="450">
        <f t="shared" si="22"/>
        <v>100</v>
      </c>
    </row>
    <row r="127" spans="1:15" ht="13.5" customHeight="1" x14ac:dyDescent="0.2">
      <c r="A127" s="548" t="s">
        <v>297</v>
      </c>
      <c r="B127" s="549"/>
      <c r="C127" s="550"/>
      <c r="D127" s="148">
        <v>0</v>
      </c>
      <c r="E127" s="24">
        <v>19548</v>
      </c>
      <c r="F127" s="98">
        <v>16820.2</v>
      </c>
      <c r="G127" s="24">
        <v>0</v>
      </c>
      <c r="H127" s="24">
        <v>0</v>
      </c>
      <c r="I127" s="450" t="e">
        <f t="shared" si="22"/>
        <v>#DIV/0!</v>
      </c>
      <c r="J127" s="450">
        <f t="shared" si="22"/>
        <v>86.045631266625747</v>
      </c>
      <c r="K127" s="450">
        <f t="shared" si="22"/>
        <v>0</v>
      </c>
      <c r="L127" s="450" t="e">
        <f t="shared" si="22"/>
        <v>#DIV/0!</v>
      </c>
    </row>
    <row r="128" spans="1:15" ht="13.5" customHeight="1" x14ac:dyDescent="0.2">
      <c r="A128" s="538" t="s">
        <v>301</v>
      </c>
      <c r="B128" s="539"/>
      <c r="C128" s="540"/>
      <c r="D128" s="148">
        <v>0</v>
      </c>
      <c r="E128" s="24">
        <v>25000</v>
      </c>
      <c r="F128" s="98">
        <v>0</v>
      </c>
      <c r="G128" s="24">
        <v>0</v>
      </c>
      <c r="H128" s="24">
        <v>0</v>
      </c>
      <c r="I128" s="450" t="e">
        <f t="shared" si="22"/>
        <v>#DIV/0!</v>
      </c>
      <c r="J128" s="450">
        <f t="shared" si="22"/>
        <v>0</v>
      </c>
      <c r="K128" s="450" t="e">
        <f t="shared" si="22"/>
        <v>#DIV/0!</v>
      </c>
      <c r="L128" s="450" t="e">
        <f t="shared" si="22"/>
        <v>#DIV/0!</v>
      </c>
    </row>
    <row r="129" spans="1:14" ht="13.5" customHeight="1" x14ac:dyDescent="0.2">
      <c r="A129" s="545" t="s">
        <v>311</v>
      </c>
      <c r="B129" s="546"/>
      <c r="C129" s="547"/>
      <c r="D129" s="148">
        <v>0</v>
      </c>
      <c r="E129" s="24">
        <v>30000</v>
      </c>
      <c r="F129" s="98">
        <v>0</v>
      </c>
      <c r="G129" s="24">
        <v>0</v>
      </c>
      <c r="H129" s="24">
        <v>0</v>
      </c>
      <c r="I129" s="450" t="e">
        <f t="shared" si="22"/>
        <v>#DIV/0!</v>
      </c>
      <c r="J129" s="450">
        <f t="shared" si="22"/>
        <v>0</v>
      </c>
      <c r="K129" s="450" t="e">
        <f t="shared" si="22"/>
        <v>#DIV/0!</v>
      </c>
      <c r="L129" s="450" t="e">
        <f t="shared" si="22"/>
        <v>#DIV/0!</v>
      </c>
      <c r="N129" s="39"/>
    </row>
    <row r="130" spans="1:14" ht="13.5" customHeight="1" x14ac:dyDescent="0.2">
      <c r="B130" s="243">
        <v>3</v>
      </c>
      <c r="C130" s="244" t="s">
        <v>82</v>
      </c>
      <c r="D130" s="245">
        <v>0</v>
      </c>
      <c r="E130" s="245">
        <f>E131</f>
        <v>30000</v>
      </c>
      <c r="F130" s="241">
        <f>F132</f>
        <v>15000</v>
      </c>
      <c r="G130" s="245">
        <v>0</v>
      </c>
      <c r="H130" s="245">
        <v>0</v>
      </c>
      <c r="I130" s="448" t="e">
        <f t="shared" si="22"/>
        <v>#DIV/0!</v>
      </c>
      <c r="J130" s="448">
        <f t="shared" si="22"/>
        <v>50</v>
      </c>
      <c r="K130" s="448">
        <f t="shared" si="22"/>
        <v>0</v>
      </c>
      <c r="L130" s="448" t="e">
        <f t="shared" si="22"/>
        <v>#DIV/0!</v>
      </c>
    </row>
    <row r="131" spans="1:14" ht="13.5" customHeight="1" x14ac:dyDescent="0.2">
      <c r="B131" s="261">
        <v>32</v>
      </c>
      <c r="C131" s="257" t="s">
        <v>83</v>
      </c>
      <c r="D131" s="245">
        <v>0</v>
      </c>
      <c r="E131" s="245">
        <f>E132</f>
        <v>30000</v>
      </c>
      <c r="F131" s="249">
        <f>SUM(F132:F132)</f>
        <v>15000</v>
      </c>
      <c r="G131" s="245">
        <v>0</v>
      </c>
      <c r="H131" s="245">
        <v>0</v>
      </c>
      <c r="I131" s="448" t="e">
        <f t="shared" si="22"/>
        <v>#DIV/0!</v>
      </c>
      <c r="J131" s="448">
        <f t="shared" si="22"/>
        <v>50</v>
      </c>
      <c r="K131" s="448">
        <f t="shared" si="22"/>
        <v>0</v>
      </c>
      <c r="L131" s="448" t="e">
        <f t="shared" si="22"/>
        <v>#DIV/0!</v>
      </c>
    </row>
    <row r="132" spans="1:14" ht="13.5" customHeight="1" x14ac:dyDescent="0.2">
      <c r="B132" s="264">
        <v>323</v>
      </c>
      <c r="C132" s="259" t="s">
        <v>96</v>
      </c>
      <c r="D132" s="302">
        <v>0</v>
      </c>
      <c r="E132" s="290">
        <v>30000</v>
      </c>
      <c r="F132" s="253">
        <v>15000</v>
      </c>
      <c r="G132" s="290">
        <v>0</v>
      </c>
      <c r="H132" s="290">
        <v>0</v>
      </c>
      <c r="I132" s="448" t="e">
        <f t="shared" si="22"/>
        <v>#DIV/0!</v>
      </c>
      <c r="J132" s="448">
        <f t="shared" si="22"/>
        <v>50</v>
      </c>
      <c r="K132" s="448">
        <f t="shared" si="22"/>
        <v>0</v>
      </c>
      <c r="L132" s="448" t="e">
        <f t="shared" si="22"/>
        <v>#DIV/0!</v>
      </c>
    </row>
    <row r="133" spans="1:14" ht="13.5" customHeight="1" x14ac:dyDescent="0.2">
      <c r="B133" s="303">
        <v>4</v>
      </c>
      <c r="C133" s="304" t="s">
        <v>106</v>
      </c>
      <c r="D133" s="305">
        <f>SUM(D135,D137)</f>
        <v>11231.85</v>
      </c>
      <c r="E133" s="245">
        <f>SUM(E135,E137)</f>
        <v>59548</v>
      </c>
      <c r="F133" s="241">
        <f>SUM(F135,F137)</f>
        <v>25000</v>
      </c>
      <c r="G133" s="245">
        <f>SUM(G135,G137)</f>
        <v>40000</v>
      </c>
      <c r="H133" s="245">
        <f>SUM(H135,H137)</f>
        <v>40000</v>
      </c>
      <c r="I133" s="246">
        <f t="shared" ref="I133:L164" si="24">E133/D133*100</f>
        <v>530.17089793756145</v>
      </c>
      <c r="J133" s="448">
        <f t="shared" si="24"/>
        <v>41.982938133942369</v>
      </c>
      <c r="K133" s="448">
        <f t="shared" si="24"/>
        <v>160</v>
      </c>
      <c r="L133" s="448">
        <f t="shared" si="24"/>
        <v>100</v>
      </c>
    </row>
    <row r="134" spans="1:14" ht="13.5" customHeight="1" x14ac:dyDescent="0.2">
      <c r="B134" s="243">
        <v>45</v>
      </c>
      <c r="C134" s="244" t="s">
        <v>111</v>
      </c>
      <c r="D134" s="248">
        <f>SUM(D135:D135)</f>
        <v>11231.85</v>
      </c>
      <c r="E134" s="248">
        <f>SUM(E135:E135)</f>
        <v>59548</v>
      </c>
      <c r="F134" s="249">
        <f>SUM(F135:F135)</f>
        <v>25000</v>
      </c>
      <c r="G134" s="248">
        <f>SUM(G135:G135)</f>
        <v>40000</v>
      </c>
      <c r="H134" s="248">
        <f>SUM(H135:H135)</f>
        <v>40000</v>
      </c>
      <c r="I134" s="246">
        <f t="shared" si="24"/>
        <v>530.17089793756145</v>
      </c>
      <c r="J134" s="448">
        <f t="shared" si="24"/>
        <v>41.982938133942369</v>
      </c>
      <c r="K134" s="448">
        <f t="shared" si="24"/>
        <v>160</v>
      </c>
      <c r="L134" s="448">
        <f t="shared" si="24"/>
        <v>100</v>
      </c>
    </row>
    <row r="135" spans="1:14" ht="13.5" customHeight="1" x14ac:dyDescent="0.2">
      <c r="B135" s="282">
        <v>451</v>
      </c>
      <c r="C135" s="283" t="s">
        <v>112</v>
      </c>
      <c r="D135" s="252">
        <v>11231.85</v>
      </c>
      <c r="E135" s="306">
        <v>59548</v>
      </c>
      <c r="F135" s="253">
        <v>25000</v>
      </c>
      <c r="G135" s="306">
        <v>40000</v>
      </c>
      <c r="H135" s="306">
        <v>40000</v>
      </c>
      <c r="I135" s="246">
        <f t="shared" si="24"/>
        <v>530.17089793756145</v>
      </c>
      <c r="J135" s="448">
        <f t="shared" si="24"/>
        <v>41.982938133942369</v>
      </c>
      <c r="K135" s="448">
        <f t="shared" si="24"/>
        <v>160</v>
      </c>
      <c r="L135" s="448">
        <f t="shared" si="24"/>
        <v>100</v>
      </c>
    </row>
    <row r="136" spans="1:14" ht="13.5" customHeight="1" x14ac:dyDescent="0.2">
      <c r="B136" s="247">
        <v>42</v>
      </c>
      <c r="C136" s="235" t="s">
        <v>107</v>
      </c>
      <c r="D136" s="248">
        <f>SUM(D137:D137)</f>
        <v>0</v>
      </c>
      <c r="E136" s="248">
        <f>SUM(E137:E137)</f>
        <v>0</v>
      </c>
      <c r="F136" s="249">
        <f>F137</f>
        <v>0</v>
      </c>
      <c r="G136" s="248">
        <f>SUM(G137:G137)</f>
        <v>0</v>
      </c>
      <c r="H136" s="248">
        <f>SUM(H137:H137)</f>
        <v>0</v>
      </c>
      <c r="I136" s="448" t="e">
        <f t="shared" si="24"/>
        <v>#DIV/0!</v>
      </c>
      <c r="J136" s="448" t="e">
        <f t="shared" si="24"/>
        <v>#DIV/0!</v>
      </c>
      <c r="K136" s="448" t="e">
        <f t="shared" si="24"/>
        <v>#DIV/0!</v>
      </c>
      <c r="L136" s="448" t="e">
        <f t="shared" si="24"/>
        <v>#DIV/0!</v>
      </c>
    </row>
    <row r="137" spans="1:14" ht="13.5" customHeight="1" x14ac:dyDescent="0.2">
      <c r="B137" s="250">
        <v>426</v>
      </c>
      <c r="C137" s="293" t="s">
        <v>264</v>
      </c>
      <c r="D137" s="252">
        <v>0</v>
      </c>
      <c r="E137" s="254">
        <v>0</v>
      </c>
      <c r="F137" s="253">
        <v>0</v>
      </c>
      <c r="G137" s="254">
        <v>0</v>
      </c>
      <c r="H137" s="254">
        <v>0</v>
      </c>
      <c r="I137" s="448" t="e">
        <f t="shared" si="24"/>
        <v>#DIV/0!</v>
      </c>
      <c r="J137" s="448" t="e">
        <f t="shared" si="24"/>
        <v>#DIV/0!</v>
      </c>
      <c r="K137" s="448" t="e">
        <f t="shared" si="24"/>
        <v>#DIV/0!</v>
      </c>
      <c r="L137" s="448" t="e">
        <f t="shared" si="24"/>
        <v>#DIV/0!</v>
      </c>
    </row>
    <row r="138" spans="1:14" ht="15" customHeight="1" x14ac:dyDescent="0.2">
      <c r="A138" s="551" t="s">
        <v>312</v>
      </c>
      <c r="B138" s="551"/>
      <c r="C138" s="551"/>
      <c r="D138" s="158">
        <f t="shared" ref="D138:H144" si="25">D139</f>
        <v>0</v>
      </c>
      <c r="E138" s="110">
        <f t="shared" si="25"/>
        <v>10000</v>
      </c>
      <c r="F138" s="96">
        <f t="shared" si="25"/>
        <v>15000</v>
      </c>
      <c r="G138" s="110">
        <f t="shared" si="25"/>
        <v>5000</v>
      </c>
      <c r="H138" s="438">
        <f t="shared" si="25"/>
        <v>5000</v>
      </c>
      <c r="I138" s="437" t="e">
        <f t="shared" si="24"/>
        <v>#DIV/0!</v>
      </c>
      <c r="J138" s="437">
        <f t="shared" si="24"/>
        <v>150</v>
      </c>
      <c r="K138" s="437">
        <f t="shared" si="24"/>
        <v>33.333333333333329</v>
      </c>
      <c r="L138" s="437">
        <f t="shared" si="24"/>
        <v>100</v>
      </c>
      <c r="M138" s="31"/>
    </row>
    <row r="139" spans="1:14" ht="13.5" customHeight="1" x14ac:dyDescent="0.2">
      <c r="A139" s="542" t="s">
        <v>314</v>
      </c>
      <c r="B139" s="543"/>
      <c r="C139" s="544"/>
      <c r="D139" s="149">
        <f t="shared" si="25"/>
        <v>0</v>
      </c>
      <c r="E139" s="22">
        <f>E144</f>
        <v>10000</v>
      </c>
      <c r="F139" s="97">
        <f>F144</f>
        <v>15000</v>
      </c>
      <c r="G139" s="22">
        <f t="shared" si="25"/>
        <v>5000</v>
      </c>
      <c r="H139" s="22">
        <f t="shared" si="25"/>
        <v>5000</v>
      </c>
      <c r="I139" s="449" t="e">
        <f t="shared" si="24"/>
        <v>#DIV/0!</v>
      </c>
      <c r="J139" s="449">
        <f t="shared" si="24"/>
        <v>150</v>
      </c>
      <c r="K139" s="449">
        <f t="shared" si="24"/>
        <v>33.333333333333329</v>
      </c>
      <c r="L139" s="449">
        <f t="shared" si="24"/>
        <v>100</v>
      </c>
      <c r="M139" s="31"/>
    </row>
    <row r="140" spans="1:14" ht="13.5" customHeight="1" x14ac:dyDescent="0.2">
      <c r="A140" s="528" t="s">
        <v>249</v>
      </c>
      <c r="B140" s="529"/>
      <c r="C140" s="530"/>
      <c r="D140" s="148">
        <f>D144</f>
        <v>0</v>
      </c>
      <c r="E140" s="24">
        <v>6422</v>
      </c>
      <c r="F140" s="98">
        <v>200</v>
      </c>
      <c r="G140" s="24">
        <f>G144</f>
        <v>5000</v>
      </c>
      <c r="H140" s="24">
        <f>H144</f>
        <v>5000</v>
      </c>
      <c r="I140" s="450" t="e">
        <f t="shared" si="24"/>
        <v>#DIV/0!</v>
      </c>
      <c r="J140" s="450">
        <f t="shared" si="24"/>
        <v>3.1142946122703208</v>
      </c>
      <c r="K140" s="450">
        <f t="shared" si="24"/>
        <v>2500</v>
      </c>
      <c r="L140" s="450">
        <f t="shared" si="24"/>
        <v>100</v>
      </c>
      <c r="M140" s="31"/>
    </row>
    <row r="141" spans="1:14" ht="13.5" customHeight="1" x14ac:dyDescent="0.2">
      <c r="A141" s="548" t="s">
        <v>297</v>
      </c>
      <c r="B141" s="549"/>
      <c r="C141" s="550"/>
      <c r="D141" s="148">
        <v>0</v>
      </c>
      <c r="E141" s="24">
        <v>0</v>
      </c>
      <c r="F141" s="98">
        <v>4800</v>
      </c>
      <c r="G141" s="24">
        <v>0</v>
      </c>
      <c r="H141" s="24">
        <v>0</v>
      </c>
      <c r="I141" s="450" t="e">
        <f t="shared" si="24"/>
        <v>#DIV/0!</v>
      </c>
      <c r="J141" s="450" t="e">
        <f t="shared" si="24"/>
        <v>#DIV/0!</v>
      </c>
      <c r="K141" s="450">
        <f t="shared" si="24"/>
        <v>0</v>
      </c>
      <c r="L141" s="450" t="e">
        <f t="shared" si="24"/>
        <v>#DIV/0!</v>
      </c>
      <c r="M141" s="31"/>
    </row>
    <row r="142" spans="1:14" ht="13.5" customHeight="1" x14ac:dyDescent="0.2">
      <c r="A142" s="560" t="s">
        <v>310</v>
      </c>
      <c r="B142" s="561"/>
      <c r="C142" s="584"/>
      <c r="D142" s="148">
        <v>0</v>
      </c>
      <c r="E142" s="24">
        <v>0</v>
      </c>
      <c r="F142" s="98">
        <v>10000</v>
      </c>
      <c r="G142" s="24">
        <v>0</v>
      </c>
      <c r="H142" s="24">
        <v>0</v>
      </c>
      <c r="I142" s="450" t="e">
        <f t="shared" si="24"/>
        <v>#DIV/0!</v>
      </c>
      <c r="J142" s="450" t="e">
        <f t="shared" si="24"/>
        <v>#DIV/0!</v>
      </c>
      <c r="K142" s="450">
        <f t="shared" si="24"/>
        <v>0</v>
      </c>
      <c r="L142" s="450" t="e">
        <f t="shared" si="24"/>
        <v>#DIV/0!</v>
      </c>
      <c r="M142" s="31"/>
    </row>
    <row r="143" spans="1:14" ht="13.5" customHeight="1" x14ac:dyDescent="0.2">
      <c r="A143" s="538" t="s">
        <v>301</v>
      </c>
      <c r="B143" s="539"/>
      <c r="C143" s="540"/>
      <c r="D143" s="148"/>
      <c r="E143" s="24">
        <v>3578</v>
      </c>
      <c r="F143" s="98">
        <v>0</v>
      </c>
      <c r="G143" s="24">
        <v>0</v>
      </c>
      <c r="H143" s="24">
        <v>0</v>
      </c>
      <c r="I143" s="450" t="e">
        <f t="shared" si="24"/>
        <v>#DIV/0!</v>
      </c>
      <c r="J143" s="450">
        <f t="shared" si="24"/>
        <v>0</v>
      </c>
      <c r="K143" s="450" t="e">
        <f t="shared" si="24"/>
        <v>#DIV/0!</v>
      </c>
      <c r="L143" s="450" t="e">
        <f t="shared" si="24"/>
        <v>#DIV/0!</v>
      </c>
      <c r="M143" s="31"/>
    </row>
    <row r="144" spans="1:14" ht="13.5" customHeight="1" x14ac:dyDescent="0.2">
      <c r="B144" s="243">
        <v>4</v>
      </c>
      <c r="C144" s="244" t="s">
        <v>106</v>
      </c>
      <c r="D144" s="245">
        <f t="shared" si="25"/>
        <v>0</v>
      </c>
      <c r="E144" s="245">
        <f t="shared" si="25"/>
        <v>10000</v>
      </c>
      <c r="F144" s="241">
        <f t="shared" si="25"/>
        <v>15000</v>
      </c>
      <c r="G144" s="245">
        <f t="shared" si="25"/>
        <v>5000</v>
      </c>
      <c r="H144" s="245">
        <f t="shared" si="25"/>
        <v>5000</v>
      </c>
      <c r="I144" s="448" t="e">
        <f t="shared" si="24"/>
        <v>#DIV/0!</v>
      </c>
      <c r="J144" s="448">
        <f t="shared" si="24"/>
        <v>150</v>
      </c>
      <c r="K144" s="448">
        <f t="shared" si="24"/>
        <v>33.333333333333329</v>
      </c>
      <c r="L144" s="448">
        <f t="shared" si="24"/>
        <v>100</v>
      </c>
    </row>
    <row r="145" spans="1:15" ht="13.5" customHeight="1" x14ac:dyDescent="0.2">
      <c r="B145" s="247">
        <v>42</v>
      </c>
      <c r="C145" s="235" t="s">
        <v>107</v>
      </c>
      <c r="D145" s="248">
        <f>SUM(D146:D146)</f>
        <v>0</v>
      </c>
      <c r="E145" s="248">
        <f>SUM(E146:E146)</f>
        <v>10000</v>
      </c>
      <c r="F145" s="249">
        <f>SUM(F146:F146)</f>
        <v>15000</v>
      </c>
      <c r="G145" s="248">
        <f>SUM(G146:G146)</f>
        <v>5000</v>
      </c>
      <c r="H145" s="248">
        <f>SUM(H146:H146)</f>
        <v>5000</v>
      </c>
      <c r="I145" s="448" t="e">
        <f t="shared" si="24"/>
        <v>#DIV/0!</v>
      </c>
      <c r="J145" s="448">
        <f t="shared" si="24"/>
        <v>150</v>
      </c>
      <c r="K145" s="448">
        <f t="shared" si="24"/>
        <v>33.333333333333329</v>
      </c>
      <c r="L145" s="448">
        <f t="shared" si="24"/>
        <v>100</v>
      </c>
    </row>
    <row r="146" spans="1:15" ht="13.5" customHeight="1" x14ac:dyDescent="0.2">
      <c r="B146" s="250">
        <v>421</v>
      </c>
      <c r="C146" s="251" t="s">
        <v>113</v>
      </c>
      <c r="D146" s="252">
        <v>0</v>
      </c>
      <c r="E146" s="306">
        <v>10000</v>
      </c>
      <c r="F146" s="253">
        <v>15000</v>
      </c>
      <c r="G146" s="306">
        <v>5000</v>
      </c>
      <c r="H146" s="306">
        <v>5000</v>
      </c>
      <c r="I146" s="448" t="e">
        <f t="shared" si="24"/>
        <v>#DIV/0!</v>
      </c>
      <c r="J146" s="448">
        <f t="shared" si="24"/>
        <v>150</v>
      </c>
      <c r="K146" s="448">
        <f t="shared" si="24"/>
        <v>33.333333333333329</v>
      </c>
      <c r="L146" s="448">
        <f t="shared" si="24"/>
        <v>100</v>
      </c>
    </row>
    <row r="147" spans="1:15" ht="13.5" customHeight="1" x14ac:dyDescent="0.2">
      <c r="A147" s="551" t="s">
        <v>398</v>
      </c>
      <c r="B147" s="551"/>
      <c r="C147" s="551"/>
      <c r="D147" s="158">
        <f>D148</f>
        <v>0</v>
      </c>
      <c r="E147" s="110">
        <f t="shared" ref="E147:H148" si="26">E148</f>
        <v>2000</v>
      </c>
      <c r="F147" s="96">
        <f t="shared" si="26"/>
        <v>0</v>
      </c>
      <c r="G147" s="110">
        <f t="shared" si="26"/>
        <v>0</v>
      </c>
      <c r="H147" s="110">
        <f t="shared" si="26"/>
        <v>0</v>
      </c>
      <c r="I147" s="437" t="e">
        <f t="shared" si="24"/>
        <v>#DIV/0!</v>
      </c>
      <c r="J147" s="437">
        <f t="shared" si="24"/>
        <v>0</v>
      </c>
      <c r="K147" s="437" t="e">
        <f t="shared" si="24"/>
        <v>#DIV/0!</v>
      </c>
      <c r="L147" s="437" t="e">
        <f t="shared" si="24"/>
        <v>#DIV/0!</v>
      </c>
      <c r="M147" s="31"/>
    </row>
    <row r="148" spans="1:15" ht="13.5" customHeight="1" x14ac:dyDescent="0.2">
      <c r="A148" s="542" t="s">
        <v>314</v>
      </c>
      <c r="B148" s="543"/>
      <c r="C148" s="544"/>
      <c r="D148" s="149">
        <f>D150</f>
        <v>0</v>
      </c>
      <c r="E148" s="22">
        <f>E150</f>
        <v>2000</v>
      </c>
      <c r="F148" s="97">
        <f>F150</f>
        <v>0</v>
      </c>
      <c r="G148" s="22">
        <f t="shared" si="26"/>
        <v>0</v>
      </c>
      <c r="H148" s="22">
        <f t="shared" si="26"/>
        <v>0</v>
      </c>
      <c r="I148" s="449" t="e">
        <f t="shared" si="24"/>
        <v>#DIV/0!</v>
      </c>
      <c r="J148" s="449">
        <f t="shared" si="24"/>
        <v>0</v>
      </c>
      <c r="K148" s="449" t="e">
        <f t="shared" si="24"/>
        <v>#DIV/0!</v>
      </c>
      <c r="L148" s="449" t="e">
        <f t="shared" si="24"/>
        <v>#DIV/0!</v>
      </c>
      <c r="M148" s="31"/>
    </row>
    <row r="149" spans="1:15" ht="13.5" customHeight="1" x14ac:dyDescent="0.2">
      <c r="A149" s="528" t="s">
        <v>249</v>
      </c>
      <c r="B149" s="529"/>
      <c r="C149" s="530"/>
      <c r="D149" s="148">
        <f>D152</f>
        <v>0</v>
      </c>
      <c r="E149" s="24">
        <v>0</v>
      </c>
      <c r="F149" s="98">
        <v>0</v>
      </c>
      <c r="G149" s="24">
        <f>G152</f>
        <v>0</v>
      </c>
      <c r="H149" s="24">
        <f>H152</f>
        <v>0</v>
      </c>
      <c r="I149" s="450" t="e">
        <f t="shared" si="24"/>
        <v>#DIV/0!</v>
      </c>
      <c r="J149" s="450" t="e">
        <f t="shared" si="24"/>
        <v>#DIV/0!</v>
      </c>
      <c r="K149" s="450" t="e">
        <f t="shared" si="24"/>
        <v>#DIV/0!</v>
      </c>
      <c r="L149" s="450" t="e">
        <f t="shared" si="24"/>
        <v>#DIV/0!</v>
      </c>
      <c r="M149" s="31"/>
    </row>
    <row r="150" spans="1:15" ht="13.5" customHeight="1" x14ac:dyDescent="0.2">
      <c r="B150" s="255">
        <v>3</v>
      </c>
      <c r="C150" s="307" t="s">
        <v>82</v>
      </c>
      <c r="D150" s="263">
        <f t="shared" ref="D150:H151" si="27">D151</f>
        <v>0</v>
      </c>
      <c r="E150" s="308">
        <f t="shared" si="27"/>
        <v>2000</v>
      </c>
      <c r="F150" s="308">
        <f t="shared" si="27"/>
        <v>0</v>
      </c>
      <c r="G150" s="308">
        <f t="shared" si="27"/>
        <v>0</v>
      </c>
      <c r="H150" s="308">
        <f t="shared" si="27"/>
        <v>0</v>
      </c>
      <c r="I150" s="448" t="e">
        <f t="shared" si="24"/>
        <v>#DIV/0!</v>
      </c>
      <c r="J150" s="448">
        <f t="shared" si="24"/>
        <v>0</v>
      </c>
      <c r="K150" s="448" t="e">
        <f t="shared" si="24"/>
        <v>#DIV/0!</v>
      </c>
      <c r="L150" s="448" t="e">
        <f t="shared" si="24"/>
        <v>#DIV/0!</v>
      </c>
    </row>
    <row r="151" spans="1:15" ht="13.5" customHeight="1" x14ac:dyDescent="0.2">
      <c r="B151" s="256">
        <v>36</v>
      </c>
      <c r="C151" s="309" t="s">
        <v>119</v>
      </c>
      <c r="D151" s="263">
        <f t="shared" si="27"/>
        <v>0</v>
      </c>
      <c r="E151" s="308">
        <f t="shared" si="27"/>
        <v>2000</v>
      </c>
      <c r="F151" s="308">
        <f t="shared" si="27"/>
        <v>0</v>
      </c>
      <c r="G151" s="308">
        <f t="shared" si="27"/>
        <v>0</v>
      </c>
      <c r="H151" s="308">
        <f t="shared" si="27"/>
        <v>0</v>
      </c>
      <c r="I151" s="448" t="e">
        <f t="shared" si="24"/>
        <v>#DIV/0!</v>
      </c>
      <c r="J151" s="448">
        <f t="shared" si="24"/>
        <v>0</v>
      </c>
      <c r="K151" s="448" t="e">
        <f t="shared" si="24"/>
        <v>#DIV/0!</v>
      </c>
      <c r="L151" s="448" t="e">
        <f t="shared" si="24"/>
        <v>#DIV/0!</v>
      </c>
    </row>
    <row r="152" spans="1:15" ht="13.5" customHeight="1" x14ac:dyDescent="0.2">
      <c r="B152" s="269">
        <v>366</v>
      </c>
      <c r="C152" s="310" t="s">
        <v>169</v>
      </c>
      <c r="D152" s="267">
        <v>0</v>
      </c>
      <c r="E152" s="311">
        <v>2000</v>
      </c>
      <c r="F152" s="312">
        <v>0</v>
      </c>
      <c r="G152" s="311">
        <v>0</v>
      </c>
      <c r="H152" s="311">
        <v>0</v>
      </c>
      <c r="I152" s="448" t="e">
        <f t="shared" si="24"/>
        <v>#DIV/0!</v>
      </c>
      <c r="J152" s="448">
        <f t="shared" si="24"/>
        <v>0</v>
      </c>
      <c r="K152" s="448" t="e">
        <f t="shared" si="24"/>
        <v>#DIV/0!</v>
      </c>
      <c r="L152" s="448" t="e">
        <f t="shared" si="24"/>
        <v>#DIV/0!</v>
      </c>
    </row>
    <row r="153" spans="1:15" ht="13.5" customHeight="1" x14ac:dyDescent="0.2">
      <c r="A153" s="551" t="s">
        <v>399</v>
      </c>
      <c r="B153" s="551"/>
      <c r="C153" s="551"/>
      <c r="D153" s="158">
        <f>D154</f>
        <v>0</v>
      </c>
      <c r="E153" s="110">
        <f t="shared" ref="E153:H154" si="28">E154</f>
        <v>0</v>
      </c>
      <c r="F153" s="96">
        <f t="shared" si="28"/>
        <v>125000</v>
      </c>
      <c r="G153" s="110">
        <f t="shared" si="28"/>
        <v>120000</v>
      </c>
      <c r="H153" s="110">
        <f t="shared" si="28"/>
        <v>0</v>
      </c>
      <c r="I153" s="437" t="e">
        <f t="shared" ref="I153" si="29">E153/D153*100</f>
        <v>#DIV/0!</v>
      </c>
      <c r="J153" s="437" t="e">
        <f t="shared" si="24"/>
        <v>#DIV/0!</v>
      </c>
      <c r="K153" s="437">
        <f t="shared" si="24"/>
        <v>96</v>
      </c>
      <c r="L153" s="437">
        <f t="shared" si="24"/>
        <v>0</v>
      </c>
      <c r="M153" s="31"/>
    </row>
    <row r="154" spans="1:15" ht="13.5" customHeight="1" x14ac:dyDescent="0.2">
      <c r="A154" s="542" t="s">
        <v>314</v>
      </c>
      <c r="B154" s="543"/>
      <c r="C154" s="544"/>
      <c r="D154" s="149">
        <f>D161</f>
        <v>0</v>
      </c>
      <c r="E154" s="22">
        <f>E161</f>
        <v>0</v>
      </c>
      <c r="F154" s="97">
        <f>SUM(F158,F161)</f>
        <v>125000</v>
      </c>
      <c r="G154" s="22">
        <f>SUM(G158,G161)</f>
        <v>120000</v>
      </c>
      <c r="H154" s="22">
        <f t="shared" si="28"/>
        <v>0</v>
      </c>
      <c r="I154" s="449" t="e">
        <f t="shared" si="24"/>
        <v>#DIV/0!</v>
      </c>
      <c r="J154" s="449" t="e">
        <f t="shared" si="24"/>
        <v>#DIV/0!</v>
      </c>
      <c r="K154" s="449">
        <f t="shared" si="24"/>
        <v>96</v>
      </c>
      <c r="L154" s="449">
        <f t="shared" si="24"/>
        <v>0</v>
      </c>
      <c r="M154" s="31"/>
    </row>
    <row r="155" spans="1:15" ht="13.5" customHeight="1" x14ac:dyDescent="0.2">
      <c r="A155" s="528" t="s">
        <v>249</v>
      </c>
      <c r="B155" s="529"/>
      <c r="C155" s="530"/>
      <c r="D155" s="148">
        <f>D163</f>
        <v>0</v>
      </c>
      <c r="E155" s="24">
        <v>0</v>
      </c>
      <c r="F155" s="98">
        <v>0</v>
      </c>
      <c r="G155" s="24">
        <v>20000</v>
      </c>
      <c r="H155" s="24">
        <f>H163</f>
        <v>0</v>
      </c>
      <c r="I155" s="450" t="e">
        <f t="shared" si="24"/>
        <v>#DIV/0!</v>
      </c>
      <c r="J155" s="450" t="e">
        <f t="shared" si="24"/>
        <v>#DIV/0!</v>
      </c>
      <c r="K155" s="450" t="e">
        <f t="shared" si="24"/>
        <v>#DIV/0!</v>
      </c>
      <c r="L155" s="450">
        <f t="shared" si="24"/>
        <v>0</v>
      </c>
      <c r="M155" s="31"/>
    </row>
    <row r="156" spans="1:15" ht="13.5" customHeight="1" x14ac:dyDescent="0.2">
      <c r="A156" s="548" t="s">
        <v>297</v>
      </c>
      <c r="B156" s="549"/>
      <c r="C156" s="550"/>
      <c r="D156" s="185">
        <v>0</v>
      </c>
      <c r="E156" s="36">
        <v>0</v>
      </c>
      <c r="F156" s="100">
        <v>75000</v>
      </c>
      <c r="G156" s="36">
        <v>0</v>
      </c>
      <c r="H156" s="36">
        <v>0</v>
      </c>
      <c r="I156" s="450" t="e">
        <f t="shared" si="24"/>
        <v>#DIV/0!</v>
      </c>
      <c r="J156" s="450" t="e">
        <f t="shared" si="24"/>
        <v>#DIV/0!</v>
      </c>
      <c r="K156" s="450">
        <f t="shared" si="24"/>
        <v>0</v>
      </c>
      <c r="L156" s="450" t="e">
        <f t="shared" si="24"/>
        <v>#DIV/0!</v>
      </c>
      <c r="M156" s="31"/>
    </row>
    <row r="157" spans="1:15" ht="13.5" customHeight="1" x14ac:dyDescent="0.2">
      <c r="A157" s="545" t="s">
        <v>311</v>
      </c>
      <c r="B157" s="546"/>
      <c r="C157" s="547"/>
      <c r="D157" s="185">
        <v>0</v>
      </c>
      <c r="E157" s="36">
        <v>0</v>
      </c>
      <c r="F157" s="100">
        <v>50000</v>
      </c>
      <c r="G157" s="36">
        <v>100000</v>
      </c>
      <c r="H157" s="36">
        <v>0</v>
      </c>
      <c r="I157" s="450" t="e">
        <f t="shared" si="24"/>
        <v>#DIV/0!</v>
      </c>
      <c r="J157" s="450" t="e">
        <f t="shared" si="24"/>
        <v>#DIV/0!</v>
      </c>
      <c r="K157" s="450">
        <f t="shared" si="24"/>
        <v>200</v>
      </c>
      <c r="L157" s="450">
        <f t="shared" si="24"/>
        <v>0</v>
      </c>
      <c r="M157" s="31"/>
      <c r="O157" s="39"/>
    </row>
    <row r="158" spans="1:15" ht="13.5" customHeight="1" x14ac:dyDescent="0.2">
      <c r="A158" s="313"/>
      <c r="B158" s="243">
        <v>3</v>
      </c>
      <c r="C158" s="244" t="s">
        <v>82</v>
      </c>
      <c r="D158" s="314">
        <v>0</v>
      </c>
      <c r="E158" s="314">
        <v>0</v>
      </c>
      <c r="F158" s="314">
        <f t="shared" ref="F158:H159" si="30">F159</f>
        <v>5000</v>
      </c>
      <c r="G158" s="314">
        <f t="shared" si="30"/>
        <v>3000</v>
      </c>
      <c r="H158" s="314">
        <f t="shared" si="30"/>
        <v>0</v>
      </c>
      <c r="I158" s="448" t="e">
        <f t="shared" si="24"/>
        <v>#DIV/0!</v>
      </c>
      <c r="J158" s="448" t="e">
        <f t="shared" si="24"/>
        <v>#DIV/0!</v>
      </c>
      <c r="K158" s="448">
        <f t="shared" si="24"/>
        <v>60</v>
      </c>
      <c r="L158" s="448">
        <f t="shared" si="24"/>
        <v>0</v>
      </c>
    </row>
    <row r="159" spans="1:15" ht="13.5" customHeight="1" x14ac:dyDescent="0.2">
      <c r="A159" s="313"/>
      <c r="B159" s="261">
        <v>32</v>
      </c>
      <c r="C159" s="257" t="s">
        <v>83</v>
      </c>
      <c r="D159" s="314">
        <v>0</v>
      </c>
      <c r="E159" s="314">
        <v>0</v>
      </c>
      <c r="F159" s="314">
        <f t="shared" si="30"/>
        <v>5000</v>
      </c>
      <c r="G159" s="314">
        <f t="shared" si="30"/>
        <v>3000</v>
      </c>
      <c r="H159" s="314">
        <f t="shared" si="30"/>
        <v>0</v>
      </c>
      <c r="I159" s="448" t="e">
        <f t="shared" si="24"/>
        <v>#DIV/0!</v>
      </c>
      <c r="J159" s="448" t="e">
        <f t="shared" si="24"/>
        <v>#DIV/0!</v>
      </c>
      <c r="K159" s="448">
        <f t="shared" si="24"/>
        <v>60</v>
      </c>
      <c r="L159" s="448">
        <f t="shared" si="24"/>
        <v>0</v>
      </c>
    </row>
    <row r="160" spans="1:15" ht="13.5" customHeight="1" x14ac:dyDescent="0.2">
      <c r="A160" s="313"/>
      <c r="B160" s="264">
        <v>323</v>
      </c>
      <c r="C160" s="315" t="s">
        <v>96</v>
      </c>
      <c r="D160" s="316">
        <v>0</v>
      </c>
      <c r="E160" s="316">
        <v>0</v>
      </c>
      <c r="F160" s="317">
        <v>5000</v>
      </c>
      <c r="G160" s="317">
        <v>3000</v>
      </c>
      <c r="H160" s="317">
        <v>0</v>
      </c>
      <c r="I160" s="448" t="e">
        <f t="shared" si="24"/>
        <v>#DIV/0!</v>
      </c>
      <c r="J160" s="448" t="e">
        <f t="shared" si="24"/>
        <v>#DIV/0!</v>
      </c>
      <c r="K160" s="448">
        <f t="shared" si="24"/>
        <v>60</v>
      </c>
      <c r="L160" s="448">
        <f t="shared" si="24"/>
        <v>0</v>
      </c>
    </row>
    <row r="161" spans="1:13" ht="13.5" customHeight="1" x14ac:dyDescent="0.2">
      <c r="B161" s="318">
        <v>4</v>
      </c>
      <c r="C161" s="304" t="s">
        <v>106</v>
      </c>
      <c r="D161" s="262">
        <v>0</v>
      </c>
      <c r="E161" s="262">
        <v>0</v>
      </c>
      <c r="F161" s="262">
        <f t="shared" ref="F161:H162" si="31">F162</f>
        <v>120000</v>
      </c>
      <c r="G161" s="262">
        <f t="shared" si="31"/>
        <v>117000</v>
      </c>
      <c r="H161" s="262">
        <f t="shared" si="31"/>
        <v>0</v>
      </c>
      <c r="I161" s="448" t="e">
        <f t="shared" si="24"/>
        <v>#DIV/0!</v>
      </c>
      <c r="J161" s="448" t="e">
        <f t="shared" si="24"/>
        <v>#DIV/0!</v>
      </c>
      <c r="K161" s="448">
        <f t="shared" si="24"/>
        <v>97.5</v>
      </c>
      <c r="L161" s="448">
        <f t="shared" si="24"/>
        <v>0</v>
      </c>
    </row>
    <row r="162" spans="1:13" ht="13.5" customHeight="1" x14ac:dyDescent="0.2">
      <c r="B162" s="319">
        <v>42</v>
      </c>
      <c r="C162" s="304" t="s">
        <v>107</v>
      </c>
      <c r="D162" s="262">
        <v>0</v>
      </c>
      <c r="E162" s="262">
        <v>0</v>
      </c>
      <c r="F162" s="262">
        <f t="shared" si="31"/>
        <v>120000</v>
      </c>
      <c r="G162" s="262">
        <f t="shared" si="31"/>
        <v>117000</v>
      </c>
      <c r="H162" s="262">
        <f t="shared" si="31"/>
        <v>0</v>
      </c>
      <c r="I162" s="448" t="e">
        <f t="shared" si="24"/>
        <v>#DIV/0!</v>
      </c>
      <c r="J162" s="448" t="e">
        <f t="shared" si="24"/>
        <v>#DIV/0!</v>
      </c>
      <c r="K162" s="448">
        <f t="shared" si="24"/>
        <v>97.5</v>
      </c>
      <c r="L162" s="448">
        <f t="shared" si="24"/>
        <v>0</v>
      </c>
    </row>
    <row r="163" spans="1:13" ht="13.5" customHeight="1" x14ac:dyDescent="0.2">
      <c r="B163" s="250">
        <v>421</v>
      </c>
      <c r="C163" s="320" t="s">
        <v>113</v>
      </c>
      <c r="D163" s="266">
        <v>0</v>
      </c>
      <c r="E163" s="321">
        <v>0</v>
      </c>
      <c r="F163" s="266">
        <v>120000</v>
      </c>
      <c r="G163" s="266">
        <v>117000</v>
      </c>
      <c r="H163" s="266">
        <v>0</v>
      </c>
      <c r="I163" s="448" t="e">
        <f t="shared" si="24"/>
        <v>#DIV/0!</v>
      </c>
      <c r="J163" s="448" t="e">
        <f t="shared" si="24"/>
        <v>#DIV/0!</v>
      </c>
      <c r="K163" s="448">
        <f t="shared" si="24"/>
        <v>97.5</v>
      </c>
      <c r="L163" s="448">
        <f t="shared" si="24"/>
        <v>0</v>
      </c>
    </row>
    <row r="164" spans="1:13" s="242" customFormat="1" ht="19.5" customHeight="1" x14ac:dyDescent="0.2">
      <c r="A164" s="531" t="s">
        <v>396</v>
      </c>
      <c r="B164" s="531"/>
      <c r="C164" s="531"/>
      <c r="D164" s="322">
        <f>SUM(D166,D239,D288,D316)</f>
        <v>143172.6</v>
      </c>
      <c r="E164" s="323">
        <f>SUM(E165,E239,E288,E316)</f>
        <v>1286200</v>
      </c>
      <c r="F164" s="324">
        <f>SUM(F165,F239,F288)</f>
        <v>1128000</v>
      </c>
      <c r="G164" s="325">
        <f>SUM(G165,G239,G288)</f>
        <v>190500</v>
      </c>
      <c r="H164" s="325">
        <f>SUM(H165,H239,H288)</f>
        <v>164500</v>
      </c>
      <c r="I164" s="448">
        <f t="shared" si="24"/>
        <v>898.35624972934761</v>
      </c>
      <c r="J164" s="448">
        <f t="shared" si="24"/>
        <v>87.700202145856011</v>
      </c>
      <c r="K164" s="448">
        <f t="shared" si="24"/>
        <v>16.888297872340424</v>
      </c>
      <c r="L164" s="448">
        <f t="shared" si="24"/>
        <v>86.351706036745398</v>
      </c>
    </row>
    <row r="165" spans="1:13" ht="21" customHeight="1" x14ac:dyDescent="0.2">
      <c r="A165" s="532" t="s">
        <v>375</v>
      </c>
      <c r="B165" s="533"/>
      <c r="C165" s="534"/>
      <c r="D165" s="157">
        <f>SUM(D166,D193,D202,D211,D219,D225,D231)</f>
        <v>56875.69</v>
      </c>
      <c r="E165" s="135">
        <f>SUM(E166,E178,E185,E193,E202,E211,E219,E225,E231)</f>
        <v>137000</v>
      </c>
      <c r="F165" s="135">
        <f>SUM(F166,F178,F185,F193,F202,F211,F219,F225,F231)</f>
        <v>158500</v>
      </c>
      <c r="G165" s="135">
        <f>SUM(G166,G193,G202,G211,G219,G225,G231)</f>
        <v>64500</v>
      </c>
      <c r="H165" s="135">
        <f>SUM(H166,H193,H202,H211,H219,H225,H231)</f>
        <v>63500</v>
      </c>
      <c r="I165" s="432">
        <f>E165/D165*100</f>
        <v>240.87619860084334</v>
      </c>
      <c r="J165" s="432">
        <f t="shared" ref="J165:L228" si="32">F165/E165*100</f>
        <v>115.69343065693431</v>
      </c>
      <c r="K165" s="432">
        <f t="shared" si="32"/>
        <v>40.694006309148264</v>
      </c>
      <c r="L165" s="432">
        <f t="shared" si="32"/>
        <v>98.449612403100772</v>
      </c>
      <c r="M165" s="137"/>
    </row>
    <row r="166" spans="1:13" ht="15.75" customHeight="1" x14ac:dyDescent="0.2">
      <c r="A166" s="535" t="s">
        <v>115</v>
      </c>
      <c r="B166" s="536"/>
      <c r="C166" s="537"/>
      <c r="D166" s="153">
        <f>D174</f>
        <v>26786.879999999997</v>
      </c>
      <c r="E166" s="20">
        <f>E174</f>
        <v>33500</v>
      </c>
      <c r="F166" s="96">
        <f>F167</f>
        <v>33500</v>
      </c>
      <c r="G166" s="20">
        <f>G174</f>
        <v>33000</v>
      </c>
      <c r="H166" s="20">
        <f>H174</f>
        <v>33000</v>
      </c>
      <c r="I166" s="436">
        <f>E166/D166*100</f>
        <v>125.0612240021981</v>
      </c>
      <c r="J166" s="437">
        <f t="shared" si="32"/>
        <v>100</v>
      </c>
      <c r="K166" s="437">
        <f t="shared" si="32"/>
        <v>98.507462686567166</v>
      </c>
      <c r="L166" s="437">
        <f t="shared" si="32"/>
        <v>100</v>
      </c>
      <c r="M166" s="137"/>
    </row>
    <row r="167" spans="1:13" ht="13.5" customHeight="1" x14ac:dyDescent="0.2">
      <c r="A167" s="525" t="s">
        <v>114</v>
      </c>
      <c r="B167" s="526"/>
      <c r="C167" s="527"/>
      <c r="D167" s="149">
        <f>D174</f>
        <v>26786.879999999997</v>
      </c>
      <c r="E167" s="22">
        <v>33500</v>
      </c>
      <c r="F167" s="97">
        <f>F174</f>
        <v>33500</v>
      </c>
      <c r="G167" s="22">
        <f>G174</f>
        <v>33000</v>
      </c>
      <c r="H167" s="22">
        <f>H174</f>
        <v>33000</v>
      </c>
      <c r="I167" s="449">
        <f t="shared" ref="I167" si="33">E167/D167*100</f>
        <v>125.0612240021981</v>
      </c>
      <c r="J167" s="449">
        <f t="shared" si="32"/>
        <v>100</v>
      </c>
      <c r="K167" s="449">
        <f t="shared" si="32"/>
        <v>98.507462686567166</v>
      </c>
      <c r="L167" s="449">
        <f t="shared" si="32"/>
        <v>100</v>
      </c>
      <c r="M167" s="137"/>
    </row>
    <row r="168" spans="1:13" ht="13.5" customHeight="1" x14ac:dyDescent="0.2">
      <c r="A168" s="528" t="s">
        <v>249</v>
      </c>
      <c r="B168" s="529"/>
      <c r="C168" s="530"/>
      <c r="D168" s="148">
        <v>0</v>
      </c>
      <c r="E168" s="24">
        <v>6900</v>
      </c>
      <c r="F168" s="98">
        <v>0</v>
      </c>
      <c r="G168" s="24">
        <v>0</v>
      </c>
      <c r="H168" s="24">
        <v>0</v>
      </c>
      <c r="I168" s="425" t="e">
        <f t="shared" ref="I168:I173" si="34">E168/D168*100</f>
        <v>#DIV/0!</v>
      </c>
      <c r="J168" s="450">
        <f t="shared" si="32"/>
        <v>0</v>
      </c>
      <c r="K168" s="450" t="e">
        <f t="shared" si="32"/>
        <v>#DIV/0!</v>
      </c>
      <c r="L168" s="450" t="e">
        <f t="shared" si="32"/>
        <v>#DIV/0!</v>
      </c>
      <c r="M168" s="137"/>
    </row>
    <row r="169" spans="1:13" ht="13.5" customHeight="1" x14ac:dyDescent="0.2">
      <c r="A169" s="548" t="s">
        <v>297</v>
      </c>
      <c r="B169" s="549"/>
      <c r="C169" s="550"/>
      <c r="D169" s="156">
        <v>0</v>
      </c>
      <c r="E169" s="24">
        <v>0</v>
      </c>
      <c r="F169" s="98">
        <v>10500</v>
      </c>
      <c r="G169" s="24">
        <v>0</v>
      </c>
      <c r="H169" s="24">
        <v>0</v>
      </c>
      <c r="I169" s="450" t="e">
        <f t="shared" si="34"/>
        <v>#DIV/0!</v>
      </c>
      <c r="J169" s="450" t="e">
        <f t="shared" si="32"/>
        <v>#DIV/0!</v>
      </c>
      <c r="K169" s="450">
        <f t="shared" si="32"/>
        <v>0</v>
      </c>
      <c r="L169" s="450" t="e">
        <f t="shared" si="32"/>
        <v>#DIV/0!</v>
      </c>
      <c r="M169" s="137"/>
    </row>
    <row r="170" spans="1:13" ht="13.5" customHeight="1" x14ac:dyDescent="0.2">
      <c r="A170" s="606" t="s">
        <v>290</v>
      </c>
      <c r="B170" s="606"/>
      <c r="C170" s="606"/>
      <c r="D170" s="156">
        <v>11968.55</v>
      </c>
      <c r="E170" s="24">
        <v>0</v>
      </c>
      <c r="F170" s="98">
        <v>0</v>
      </c>
      <c r="G170" s="24">
        <v>0</v>
      </c>
      <c r="H170" s="24">
        <v>0</v>
      </c>
      <c r="I170" s="450">
        <f t="shared" si="34"/>
        <v>0</v>
      </c>
      <c r="J170" s="450" t="e">
        <f t="shared" si="32"/>
        <v>#DIV/0!</v>
      </c>
      <c r="K170" s="450" t="e">
        <f t="shared" si="32"/>
        <v>#DIV/0!</v>
      </c>
      <c r="L170" s="450" t="e">
        <f t="shared" si="32"/>
        <v>#DIV/0!</v>
      </c>
      <c r="M170" s="137"/>
    </row>
    <row r="171" spans="1:13" ht="13.5" customHeight="1" x14ac:dyDescent="0.2">
      <c r="A171" s="560" t="s">
        <v>310</v>
      </c>
      <c r="B171" s="561"/>
      <c r="C171" s="584"/>
      <c r="D171" s="156">
        <v>0</v>
      </c>
      <c r="E171" s="24">
        <v>0</v>
      </c>
      <c r="F171" s="98">
        <v>7000</v>
      </c>
      <c r="G171" s="24">
        <v>13000</v>
      </c>
      <c r="H171" s="24">
        <v>13000</v>
      </c>
      <c r="I171" s="450" t="e">
        <f t="shared" si="34"/>
        <v>#DIV/0!</v>
      </c>
      <c r="J171" s="450" t="e">
        <f t="shared" si="32"/>
        <v>#DIV/0!</v>
      </c>
      <c r="K171" s="450">
        <f t="shared" si="32"/>
        <v>185.71428571428572</v>
      </c>
      <c r="L171" s="450">
        <f t="shared" si="32"/>
        <v>100</v>
      </c>
      <c r="M171" s="137"/>
    </row>
    <row r="172" spans="1:13" ht="13.5" customHeight="1" x14ac:dyDescent="0.2">
      <c r="A172" s="553" t="s">
        <v>256</v>
      </c>
      <c r="B172" s="553"/>
      <c r="C172" s="635"/>
      <c r="D172" s="36">
        <v>14813.33</v>
      </c>
      <c r="E172" s="24">
        <v>14600</v>
      </c>
      <c r="F172" s="98">
        <v>16000</v>
      </c>
      <c r="G172" s="24">
        <v>20000</v>
      </c>
      <c r="H172" s="24">
        <v>20000</v>
      </c>
      <c r="I172" s="425">
        <f t="shared" si="34"/>
        <v>98.559878163788966</v>
      </c>
      <c r="J172" s="450">
        <f t="shared" si="32"/>
        <v>109.58904109589041</v>
      </c>
      <c r="K172" s="450">
        <f t="shared" si="32"/>
        <v>125</v>
      </c>
      <c r="L172" s="450">
        <f t="shared" si="32"/>
        <v>100</v>
      </c>
      <c r="M172" s="137"/>
    </row>
    <row r="173" spans="1:13" ht="13.5" customHeight="1" x14ac:dyDescent="0.2">
      <c r="A173" s="538" t="s">
        <v>301</v>
      </c>
      <c r="B173" s="539"/>
      <c r="C173" s="540"/>
      <c r="D173" s="36">
        <v>0</v>
      </c>
      <c r="E173" s="24">
        <v>12000</v>
      </c>
      <c r="F173" s="98">
        <v>0</v>
      </c>
      <c r="G173" s="24">
        <v>0</v>
      </c>
      <c r="H173" s="24">
        <v>0</v>
      </c>
      <c r="I173" s="450" t="e">
        <f t="shared" si="34"/>
        <v>#DIV/0!</v>
      </c>
      <c r="J173" s="450">
        <f t="shared" si="32"/>
        <v>0</v>
      </c>
      <c r="K173" s="450" t="e">
        <f t="shared" si="32"/>
        <v>#DIV/0!</v>
      </c>
      <c r="L173" s="450" t="e">
        <f t="shared" si="32"/>
        <v>#DIV/0!</v>
      </c>
      <c r="M173" s="137"/>
    </row>
    <row r="174" spans="1:13" ht="13.5" customHeight="1" x14ac:dyDescent="0.2">
      <c r="B174" s="243">
        <v>3</v>
      </c>
      <c r="C174" s="244" t="s">
        <v>82</v>
      </c>
      <c r="D174" s="245">
        <f>D175</f>
        <v>26786.879999999997</v>
      </c>
      <c r="E174" s="245">
        <f>E175</f>
        <v>33500</v>
      </c>
      <c r="F174" s="241">
        <f>F175</f>
        <v>33500</v>
      </c>
      <c r="G174" s="245">
        <f>G175</f>
        <v>33000</v>
      </c>
      <c r="H174" s="245">
        <f>H175</f>
        <v>33000</v>
      </c>
      <c r="I174" s="246">
        <f t="shared" ref="I174:I189" si="35">E174/D174*100</f>
        <v>125.0612240021981</v>
      </c>
      <c r="J174" s="448">
        <f t="shared" si="32"/>
        <v>100</v>
      </c>
      <c r="K174" s="448">
        <f t="shared" si="32"/>
        <v>98.507462686567166</v>
      </c>
      <c r="L174" s="448">
        <f t="shared" si="32"/>
        <v>100</v>
      </c>
      <c r="M174" s="326"/>
    </row>
    <row r="175" spans="1:13" ht="13.5" customHeight="1" x14ac:dyDescent="0.2">
      <c r="B175" s="247">
        <v>32</v>
      </c>
      <c r="C175" s="235" t="s">
        <v>83</v>
      </c>
      <c r="D175" s="248">
        <f>SUM(D176,D177)</f>
        <v>26786.879999999997</v>
      </c>
      <c r="E175" s="248">
        <f>SUM(E176:E177)</f>
        <v>33500</v>
      </c>
      <c r="F175" s="249">
        <f>SUM(F176,F177)</f>
        <v>33500</v>
      </c>
      <c r="G175" s="248">
        <f>SUM(G176,G177)</f>
        <v>33000</v>
      </c>
      <c r="H175" s="248">
        <f>SUM(H176,H177)</f>
        <v>33000</v>
      </c>
      <c r="I175" s="246">
        <f t="shared" si="35"/>
        <v>125.0612240021981</v>
      </c>
      <c r="J175" s="448">
        <f t="shared" si="32"/>
        <v>100</v>
      </c>
      <c r="K175" s="448">
        <f t="shared" si="32"/>
        <v>98.507462686567166</v>
      </c>
      <c r="L175" s="448">
        <f t="shared" si="32"/>
        <v>100</v>
      </c>
      <c r="M175" s="326"/>
    </row>
    <row r="176" spans="1:13" ht="13.5" customHeight="1" x14ac:dyDescent="0.2">
      <c r="B176" s="282">
        <v>323</v>
      </c>
      <c r="C176" s="283" t="s">
        <v>96</v>
      </c>
      <c r="D176" s="252">
        <v>21064.48</v>
      </c>
      <c r="E176" s="311">
        <v>29000</v>
      </c>
      <c r="F176" s="253">
        <v>29000</v>
      </c>
      <c r="G176" s="306">
        <v>30000</v>
      </c>
      <c r="H176" s="306">
        <v>30000</v>
      </c>
      <c r="I176" s="246">
        <f t="shared" si="35"/>
        <v>137.672517906922</v>
      </c>
      <c r="J176" s="448">
        <f t="shared" si="32"/>
        <v>100</v>
      </c>
      <c r="K176" s="448">
        <f t="shared" si="32"/>
        <v>103.44827586206897</v>
      </c>
      <c r="L176" s="448">
        <f t="shared" si="32"/>
        <v>100</v>
      </c>
      <c r="M176" s="326"/>
    </row>
    <row r="177" spans="1:13" ht="13.5" customHeight="1" x14ac:dyDescent="0.2">
      <c r="B177" s="327">
        <v>322</v>
      </c>
      <c r="C177" s="251" t="s">
        <v>95</v>
      </c>
      <c r="D177" s="252">
        <v>5722.4</v>
      </c>
      <c r="E177" s="311">
        <v>4500</v>
      </c>
      <c r="F177" s="253">
        <v>4500</v>
      </c>
      <c r="G177" s="306">
        <v>3000</v>
      </c>
      <c r="H177" s="306">
        <v>3000</v>
      </c>
      <c r="I177" s="448">
        <f t="shared" si="35"/>
        <v>78.638333566335803</v>
      </c>
      <c r="J177" s="448">
        <f t="shared" si="32"/>
        <v>100</v>
      </c>
      <c r="K177" s="448">
        <f t="shared" si="32"/>
        <v>66.666666666666657</v>
      </c>
      <c r="L177" s="448">
        <f t="shared" si="32"/>
        <v>100</v>
      </c>
      <c r="M177" s="326"/>
    </row>
    <row r="178" spans="1:13" ht="13.5" customHeight="1" x14ac:dyDescent="0.2">
      <c r="A178" s="566" t="s">
        <v>409</v>
      </c>
      <c r="B178" s="536"/>
      <c r="C178" s="537"/>
      <c r="D178" s="187">
        <f>D179</f>
        <v>0</v>
      </c>
      <c r="E178" s="90">
        <f>E179</f>
        <v>1000</v>
      </c>
      <c r="F178" s="96">
        <f>F179</f>
        <v>1000</v>
      </c>
      <c r="G178" s="90">
        <f>G179</f>
        <v>0</v>
      </c>
      <c r="H178" s="90">
        <f>H179</f>
        <v>0</v>
      </c>
      <c r="I178" s="437" t="e">
        <f t="shared" si="35"/>
        <v>#DIV/0!</v>
      </c>
      <c r="J178" s="437">
        <f t="shared" si="32"/>
        <v>100</v>
      </c>
      <c r="K178" s="437">
        <f t="shared" si="32"/>
        <v>0</v>
      </c>
      <c r="L178" s="437" t="e">
        <f t="shared" si="32"/>
        <v>#DIV/0!</v>
      </c>
      <c r="M178" s="137"/>
    </row>
    <row r="179" spans="1:13" ht="13.5" customHeight="1" x14ac:dyDescent="0.2">
      <c r="A179" s="585" t="s">
        <v>102</v>
      </c>
      <c r="B179" s="586"/>
      <c r="C179" s="587"/>
      <c r="D179" s="191">
        <f>D184</f>
        <v>0</v>
      </c>
      <c r="E179" s="142">
        <f>E184</f>
        <v>1000</v>
      </c>
      <c r="F179" s="97">
        <f>F182</f>
        <v>1000</v>
      </c>
      <c r="G179" s="142">
        <f>G180</f>
        <v>0</v>
      </c>
      <c r="H179" s="142">
        <f>H180</f>
        <v>0</v>
      </c>
      <c r="I179" s="449" t="e">
        <f t="shared" si="35"/>
        <v>#DIV/0!</v>
      </c>
      <c r="J179" s="449">
        <f t="shared" si="32"/>
        <v>100</v>
      </c>
      <c r="K179" s="449">
        <f t="shared" si="32"/>
        <v>0</v>
      </c>
      <c r="L179" s="449" t="e">
        <f t="shared" si="32"/>
        <v>#DIV/0!</v>
      </c>
      <c r="M179" s="137"/>
    </row>
    <row r="180" spans="1:13" ht="13.5" customHeight="1" x14ac:dyDescent="0.2">
      <c r="A180" s="528" t="s">
        <v>249</v>
      </c>
      <c r="B180" s="529"/>
      <c r="C180" s="530"/>
      <c r="D180" s="167">
        <v>0</v>
      </c>
      <c r="E180" s="87">
        <v>1000</v>
      </c>
      <c r="F180" s="98">
        <v>0</v>
      </c>
      <c r="G180" s="87">
        <f>G184</f>
        <v>0</v>
      </c>
      <c r="H180" s="87">
        <f>H184</f>
        <v>0</v>
      </c>
      <c r="I180" s="450" t="e">
        <f t="shared" si="35"/>
        <v>#DIV/0!</v>
      </c>
      <c r="J180" s="450">
        <f t="shared" si="32"/>
        <v>0</v>
      </c>
      <c r="K180" s="450" t="e">
        <f t="shared" si="32"/>
        <v>#DIV/0!</v>
      </c>
      <c r="L180" s="450" t="e">
        <f t="shared" si="32"/>
        <v>#DIV/0!</v>
      </c>
      <c r="M180" s="137"/>
    </row>
    <row r="181" spans="1:13" ht="13.5" customHeight="1" x14ac:dyDescent="0.2">
      <c r="A181" s="548" t="s">
        <v>297</v>
      </c>
      <c r="B181" s="549"/>
      <c r="C181" s="550"/>
      <c r="D181" s="184">
        <v>0</v>
      </c>
      <c r="E181" s="88">
        <v>0</v>
      </c>
      <c r="F181" s="98">
        <v>1000</v>
      </c>
      <c r="G181" s="87">
        <v>0</v>
      </c>
      <c r="H181" s="87">
        <v>0</v>
      </c>
      <c r="I181" s="450" t="e">
        <f t="shared" si="35"/>
        <v>#DIV/0!</v>
      </c>
      <c r="J181" s="450" t="e">
        <f t="shared" si="32"/>
        <v>#DIV/0!</v>
      </c>
      <c r="K181" s="450">
        <f t="shared" si="32"/>
        <v>0</v>
      </c>
      <c r="L181" s="450" t="e">
        <f t="shared" si="32"/>
        <v>#DIV/0!</v>
      </c>
      <c r="M181" s="137"/>
    </row>
    <row r="182" spans="1:13" ht="13.5" customHeight="1" x14ac:dyDescent="0.2">
      <c r="B182" s="318">
        <v>3</v>
      </c>
      <c r="C182" s="304" t="s">
        <v>82</v>
      </c>
      <c r="D182" s="263">
        <v>0</v>
      </c>
      <c r="E182" s="308">
        <f t="shared" ref="E182:H183" si="36">E183</f>
        <v>1000</v>
      </c>
      <c r="F182" s="241">
        <f t="shared" si="36"/>
        <v>1000</v>
      </c>
      <c r="G182" s="241">
        <f t="shared" si="36"/>
        <v>0</v>
      </c>
      <c r="H182" s="241">
        <f t="shared" si="36"/>
        <v>0</v>
      </c>
      <c r="I182" s="448" t="e">
        <f t="shared" si="35"/>
        <v>#DIV/0!</v>
      </c>
      <c r="J182" s="448">
        <f t="shared" si="32"/>
        <v>100</v>
      </c>
      <c r="K182" s="448">
        <f t="shared" si="32"/>
        <v>0</v>
      </c>
      <c r="L182" s="448" t="e">
        <f t="shared" si="32"/>
        <v>#DIV/0!</v>
      </c>
      <c r="M182" s="326"/>
    </row>
    <row r="183" spans="1:13" ht="13.5" customHeight="1" x14ac:dyDescent="0.2">
      <c r="B183" s="319">
        <v>32</v>
      </c>
      <c r="C183" s="304" t="s">
        <v>83</v>
      </c>
      <c r="D183" s="263">
        <v>0</v>
      </c>
      <c r="E183" s="308">
        <f t="shared" si="36"/>
        <v>1000</v>
      </c>
      <c r="F183" s="241">
        <f t="shared" si="36"/>
        <v>1000</v>
      </c>
      <c r="G183" s="241">
        <f t="shared" si="36"/>
        <v>0</v>
      </c>
      <c r="H183" s="241">
        <f t="shared" si="36"/>
        <v>0</v>
      </c>
      <c r="I183" s="448" t="e">
        <f t="shared" si="35"/>
        <v>#DIV/0!</v>
      </c>
      <c r="J183" s="448">
        <f t="shared" si="32"/>
        <v>100</v>
      </c>
      <c r="K183" s="448">
        <f t="shared" si="32"/>
        <v>0</v>
      </c>
      <c r="L183" s="448" t="e">
        <f t="shared" si="32"/>
        <v>#DIV/0!</v>
      </c>
      <c r="M183" s="326"/>
    </row>
    <row r="184" spans="1:13" ht="13.5" customHeight="1" x14ac:dyDescent="0.2">
      <c r="B184" s="327">
        <v>323</v>
      </c>
      <c r="C184" s="315" t="s">
        <v>96</v>
      </c>
      <c r="D184" s="267">
        <v>0</v>
      </c>
      <c r="E184" s="311">
        <v>1000</v>
      </c>
      <c r="F184" s="253">
        <v>1000</v>
      </c>
      <c r="G184" s="306">
        <v>0</v>
      </c>
      <c r="H184" s="306">
        <v>0</v>
      </c>
      <c r="I184" s="448" t="e">
        <f t="shared" si="35"/>
        <v>#DIV/0!</v>
      </c>
      <c r="J184" s="448">
        <f t="shared" si="32"/>
        <v>100</v>
      </c>
      <c r="K184" s="448">
        <f t="shared" si="32"/>
        <v>0</v>
      </c>
      <c r="L184" s="448" t="e">
        <f t="shared" si="32"/>
        <v>#DIV/0!</v>
      </c>
      <c r="M184" s="326"/>
    </row>
    <row r="185" spans="1:13" ht="27.75" customHeight="1" x14ac:dyDescent="0.2">
      <c r="A185" s="566" t="s">
        <v>410</v>
      </c>
      <c r="B185" s="536"/>
      <c r="C185" s="537"/>
      <c r="D185" s="232">
        <f>D186</f>
        <v>0</v>
      </c>
      <c r="E185" s="233">
        <f>E186</f>
        <v>500</v>
      </c>
      <c r="F185" s="96">
        <f>F186</f>
        <v>500</v>
      </c>
      <c r="G185" s="233">
        <f>G186</f>
        <v>0</v>
      </c>
      <c r="H185" s="233">
        <f>H186</f>
        <v>0</v>
      </c>
      <c r="I185" s="437" t="e">
        <f t="shared" si="35"/>
        <v>#DIV/0!</v>
      </c>
      <c r="J185" s="437">
        <f t="shared" si="32"/>
        <v>100</v>
      </c>
      <c r="K185" s="437">
        <f t="shared" si="32"/>
        <v>0</v>
      </c>
      <c r="L185" s="437" t="e">
        <f t="shared" si="32"/>
        <v>#DIV/0!</v>
      </c>
      <c r="M185" s="137"/>
    </row>
    <row r="186" spans="1:13" ht="13.5" customHeight="1" x14ac:dyDescent="0.2">
      <c r="A186" s="585" t="s">
        <v>102</v>
      </c>
      <c r="B186" s="586"/>
      <c r="C186" s="587"/>
      <c r="D186" s="191">
        <f>D191</f>
        <v>0</v>
      </c>
      <c r="E186" s="142">
        <f>E189</f>
        <v>500</v>
      </c>
      <c r="F186" s="97">
        <f>F189</f>
        <v>500</v>
      </c>
      <c r="G186" s="142">
        <f>G187</f>
        <v>0</v>
      </c>
      <c r="H186" s="142">
        <f>H187</f>
        <v>0</v>
      </c>
      <c r="I186" s="449" t="e">
        <f t="shared" si="35"/>
        <v>#DIV/0!</v>
      </c>
      <c r="J186" s="449">
        <f t="shared" si="32"/>
        <v>100</v>
      </c>
      <c r="K186" s="449">
        <f t="shared" si="32"/>
        <v>0</v>
      </c>
      <c r="L186" s="449" t="e">
        <f t="shared" si="32"/>
        <v>#DIV/0!</v>
      </c>
      <c r="M186" s="137"/>
    </row>
    <row r="187" spans="1:13" ht="13.5" customHeight="1" x14ac:dyDescent="0.2">
      <c r="A187" s="528" t="s">
        <v>249</v>
      </c>
      <c r="B187" s="529"/>
      <c r="C187" s="530"/>
      <c r="D187" s="167">
        <v>0</v>
      </c>
      <c r="E187" s="87">
        <v>500</v>
      </c>
      <c r="F187" s="98">
        <v>0</v>
      </c>
      <c r="G187" s="87">
        <f>G191</f>
        <v>0</v>
      </c>
      <c r="H187" s="87">
        <f>H191</f>
        <v>0</v>
      </c>
      <c r="I187" s="450" t="e">
        <f t="shared" si="35"/>
        <v>#DIV/0!</v>
      </c>
      <c r="J187" s="450">
        <f t="shared" si="32"/>
        <v>0</v>
      </c>
      <c r="K187" s="450" t="e">
        <f t="shared" si="32"/>
        <v>#DIV/0!</v>
      </c>
      <c r="L187" s="450" t="e">
        <f t="shared" si="32"/>
        <v>#DIV/0!</v>
      </c>
      <c r="M187" s="137"/>
    </row>
    <row r="188" spans="1:13" ht="13.5" customHeight="1" x14ac:dyDescent="0.2">
      <c r="A188" s="548" t="s">
        <v>297</v>
      </c>
      <c r="B188" s="549"/>
      <c r="C188" s="550"/>
      <c r="D188" s="184">
        <v>0</v>
      </c>
      <c r="E188" s="88">
        <v>0</v>
      </c>
      <c r="F188" s="98">
        <v>500</v>
      </c>
      <c r="G188" s="87">
        <v>0</v>
      </c>
      <c r="H188" s="87">
        <v>0</v>
      </c>
      <c r="I188" s="450" t="e">
        <f t="shared" si="35"/>
        <v>#DIV/0!</v>
      </c>
      <c r="J188" s="450" t="e">
        <f t="shared" si="32"/>
        <v>#DIV/0!</v>
      </c>
      <c r="K188" s="450">
        <f t="shared" si="32"/>
        <v>0</v>
      </c>
      <c r="L188" s="450" t="e">
        <f t="shared" si="32"/>
        <v>#DIV/0!</v>
      </c>
      <c r="M188" s="137"/>
    </row>
    <row r="189" spans="1:13" ht="13.5" customHeight="1" x14ac:dyDescent="0.2">
      <c r="B189" s="318">
        <v>3</v>
      </c>
      <c r="C189" s="304" t="s">
        <v>82</v>
      </c>
      <c r="D189" s="263">
        <v>0</v>
      </c>
      <c r="E189" s="308">
        <f>E190</f>
        <v>500</v>
      </c>
      <c r="F189" s="241">
        <f>F190</f>
        <v>500</v>
      </c>
      <c r="G189" s="241">
        <f>G190</f>
        <v>0</v>
      </c>
      <c r="H189" s="241">
        <f>H190</f>
        <v>0</v>
      </c>
      <c r="I189" s="448" t="e">
        <f t="shared" si="35"/>
        <v>#DIV/0!</v>
      </c>
      <c r="J189" s="448">
        <f t="shared" si="32"/>
        <v>100</v>
      </c>
      <c r="K189" s="448">
        <f t="shared" si="32"/>
        <v>0</v>
      </c>
      <c r="L189" s="448" t="e">
        <f t="shared" si="32"/>
        <v>#DIV/0!</v>
      </c>
      <c r="M189" s="326"/>
    </row>
    <row r="190" spans="1:13" ht="13.5" customHeight="1" x14ac:dyDescent="0.2">
      <c r="B190" s="319">
        <v>32</v>
      </c>
      <c r="C190" s="304" t="s">
        <v>83</v>
      </c>
      <c r="D190" s="328">
        <v>0</v>
      </c>
      <c r="E190" s="308">
        <f>SUM(E191,E192)</f>
        <v>500</v>
      </c>
      <c r="F190" s="241">
        <f>SUM(F191,F192)</f>
        <v>500</v>
      </c>
      <c r="G190" s="241">
        <f>SUM(G191,G192)</f>
        <v>0</v>
      </c>
      <c r="H190" s="241">
        <f>SUM(H191,H192)</f>
        <v>0</v>
      </c>
      <c r="I190" s="448" t="e">
        <f t="shared" ref="I190:I201" si="37">E190/D190*100</f>
        <v>#DIV/0!</v>
      </c>
      <c r="J190" s="448">
        <f t="shared" si="32"/>
        <v>100</v>
      </c>
      <c r="K190" s="448">
        <f t="shared" si="32"/>
        <v>0</v>
      </c>
      <c r="L190" s="448" t="e">
        <f t="shared" si="32"/>
        <v>#DIV/0!</v>
      </c>
      <c r="M190" s="326"/>
    </row>
    <row r="191" spans="1:13" ht="13.5" customHeight="1" x14ac:dyDescent="0.2">
      <c r="B191" s="327">
        <v>322</v>
      </c>
      <c r="C191" s="251" t="s">
        <v>95</v>
      </c>
      <c r="D191" s="266">
        <v>0</v>
      </c>
      <c r="E191" s="329">
        <v>250</v>
      </c>
      <c r="F191" s="253">
        <v>250</v>
      </c>
      <c r="G191" s="306">
        <v>0</v>
      </c>
      <c r="H191" s="306">
        <v>0</v>
      </c>
      <c r="I191" s="448" t="e">
        <f t="shared" si="37"/>
        <v>#DIV/0!</v>
      </c>
      <c r="J191" s="448">
        <f t="shared" si="32"/>
        <v>100</v>
      </c>
      <c r="K191" s="448">
        <f t="shared" si="32"/>
        <v>0</v>
      </c>
      <c r="L191" s="448" t="e">
        <f t="shared" si="32"/>
        <v>#DIV/0!</v>
      </c>
      <c r="M191" s="326"/>
    </row>
    <row r="192" spans="1:13" ht="13.5" customHeight="1" x14ac:dyDescent="0.2">
      <c r="B192" s="327">
        <v>323</v>
      </c>
      <c r="C192" s="315" t="s">
        <v>96</v>
      </c>
      <c r="D192" s="321">
        <v>0</v>
      </c>
      <c r="E192" s="311">
        <v>250</v>
      </c>
      <c r="F192" s="253">
        <v>250</v>
      </c>
      <c r="G192" s="306">
        <v>0</v>
      </c>
      <c r="H192" s="306">
        <v>0</v>
      </c>
      <c r="I192" s="448" t="e">
        <f t="shared" si="37"/>
        <v>#DIV/0!</v>
      </c>
      <c r="J192" s="448">
        <f t="shared" si="32"/>
        <v>100</v>
      </c>
      <c r="K192" s="448">
        <f t="shared" si="32"/>
        <v>0</v>
      </c>
      <c r="L192" s="448" t="e">
        <f t="shared" si="32"/>
        <v>#DIV/0!</v>
      </c>
      <c r="M192" s="326"/>
    </row>
    <row r="193" spans="1:13" ht="16.5" customHeight="1" x14ac:dyDescent="0.2">
      <c r="A193" s="566" t="s">
        <v>408</v>
      </c>
      <c r="B193" s="536"/>
      <c r="C193" s="537"/>
      <c r="D193" s="187">
        <f>D194</f>
        <v>6800.69</v>
      </c>
      <c r="E193" s="90">
        <f>E194</f>
        <v>30000</v>
      </c>
      <c r="F193" s="96">
        <f>F194</f>
        <v>30000</v>
      </c>
      <c r="G193" s="90">
        <f>G194</f>
        <v>3000</v>
      </c>
      <c r="H193" s="90">
        <f>H194</f>
        <v>3000</v>
      </c>
      <c r="I193" s="437">
        <f t="shared" si="37"/>
        <v>441.13170869426489</v>
      </c>
      <c r="J193" s="437">
        <f t="shared" si="32"/>
        <v>100</v>
      </c>
      <c r="K193" s="437">
        <f t="shared" si="32"/>
        <v>10</v>
      </c>
      <c r="L193" s="437">
        <f t="shared" si="32"/>
        <v>100</v>
      </c>
      <c r="M193" s="137"/>
    </row>
    <row r="194" spans="1:13" s="144" customFormat="1" ht="16.5" customHeight="1" x14ac:dyDescent="0.2">
      <c r="A194" s="585" t="s">
        <v>102</v>
      </c>
      <c r="B194" s="586"/>
      <c r="C194" s="587"/>
      <c r="D194" s="191">
        <f>D198</f>
        <v>6800.69</v>
      </c>
      <c r="E194" s="142">
        <f>E198</f>
        <v>30000</v>
      </c>
      <c r="F194" s="97">
        <f>F198</f>
        <v>30000</v>
      </c>
      <c r="G194" s="142">
        <f>G195</f>
        <v>3000</v>
      </c>
      <c r="H194" s="142">
        <f>H195</f>
        <v>3000</v>
      </c>
      <c r="I194" s="449">
        <f t="shared" si="37"/>
        <v>441.13170869426489</v>
      </c>
      <c r="J194" s="449">
        <f t="shared" si="32"/>
        <v>100</v>
      </c>
      <c r="K194" s="449">
        <f t="shared" si="32"/>
        <v>10</v>
      </c>
      <c r="L194" s="449">
        <f t="shared" si="32"/>
        <v>100</v>
      </c>
      <c r="M194" s="143"/>
    </row>
    <row r="195" spans="1:13" ht="13.5" customHeight="1" x14ac:dyDescent="0.2">
      <c r="A195" s="528" t="s">
        <v>249</v>
      </c>
      <c r="B195" s="529"/>
      <c r="C195" s="530"/>
      <c r="D195" s="167">
        <v>0</v>
      </c>
      <c r="E195" s="87">
        <v>30000</v>
      </c>
      <c r="F195" s="98">
        <v>7092.8</v>
      </c>
      <c r="G195" s="87">
        <f>G198</f>
        <v>3000</v>
      </c>
      <c r="H195" s="87">
        <f>H198</f>
        <v>3000</v>
      </c>
      <c r="I195" s="450" t="e">
        <f t="shared" si="37"/>
        <v>#DIV/0!</v>
      </c>
      <c r="J195" s="450">
        <f t="shared" si="32"/>
        <v>23.642666666666667</v>
      </c>
      <c r="K195" s="450">
        <f t="shared" si="32"/>
        <v>42.296413264155198</v>
      </c>
      <c r="L195" s="450">
        <f t="shared" si="32"/>
        <v>100</v>
      </c>
      <c r="M195" s="137"/>
    </row>
    <row r="196" spans="1:13" ht="13.5" customHeight="1" x14ac:dyDescent="0.2">
      <c r="A196" s="560" t="s">
        <v>310</v>
      </c>
      <c r="B196" s="561"/>
      <c r="C196" s="584"/>
      <c r="D196" s="167">
        <v>0</v>
      </c>
      <c r="E196" s="87">
        <v>0</v>
      </c>
      <c r="F196" s="98">
        <v>22907.200000000001</v>
      </c>
      <c r="G196" s="87">
        <v>0</v>
      </c>
      <c r="H196" s="87">
        <v>0</v>
      </c>
      <c r="I196" s="450" t="e">
        <f t="shared" si="37"/>
        <v>#DIV/0!</v>
      </c>
      <c r="J196" s="450" t="e">
        <f t="shared" si="32"/>
        <v>#DIV/0!</v>
      </c>
      <c r="K196" s="450">
        <f t="shared" si="32"/>
        <v>0</v>
      </c>
      <c r="L196" s="450" t="e">
        <f t="shared" si="32"/>
        <v>#DIV/0!</v>
      </c>
      <c r="M196" s="137"/>
    </row>
    <row r="197" spans="1:13" ht="13.5" customHeight="1" x14ac:dyDescent="0.2">
      <c r="A197" s="632" t="s">
        <v>290</v>
      </c>
      <c r="B197" s="633"/>
      <c r="C197" s="634"/>
      <c r="D197" s="167">
        <v>6800.69</v>
      </c>
      <c r="E197" s="87">
        <v>0</v>
      </c>
      <c r="F197" s="98">
        <v>0</v>
      </c>
      <c r="G197" s="87">
        <v>0</v>
      </c>
      <c r="H197" s="87">
        <v>0</v>
      </c>
      <c r="I197" s="450">
        <f t="shared" si="37"/>
        <v>0</v>
      </c>
      <c r="J197" s="450" t="e">
        <f t="shared" si="32"/>
        <v>#DIV/0!</v>
      </c>
      <c r="K197" s="450" t="e">
        <f t="shared" si="32"/>
        <v>#DIV/0!</v>
      </c>
      <c r="L197" s="450" t="e">
        <f t="shared" si="32"/>
        <v>#DIV/0!</v>
      </c>
      <c r="M197" s="137"/>
    </row>
    <row r="198" spans="1:13" ht="13.5" customHeight="1" x14ac:dyDescent="0.2">
      <c r="B198" s="243">
        <v>3</v>
      </c>
      <c r="C198" s="244" t="s">
        <v>82</v>
      </c>
      <c r="D198" s="330">
        <f>D199</f>
        <v>6800.69</v>
      </c>
      <c r="E198" s="330">
        <f>E199</f>
        <v>30000</v>
      </c>
      <c r="F198" s="241">
        <f>F199</f>
        <v>30000</v>
      </c>
      <c r="G198" s="330">
        <f>G199</f>
        <v>3000</v>
      </c>
      <c r="H198" s="330">
        <f>H199</f>
        <v>3000</v>
      </c>
      <c r="I198" s="448">
        <f t="shared" si="37"/>
        <v>441.13170869426489</v>
      </c>
      <c r="J198" s="448">
        <f t="shared" si="32"/>
        <v>100</v>
      </c>
      <c r="K198" s="448">
        <f t="shared" si="32"/>
        <v>10</v>
      </c>
      <c r="L198" s="448">
        <f t="shared" si="32"/>
        <v>100</v>
      </c>
      <c r="M198" s="326"/>
    </row>
    <row r="199" spans="1:13" ht="13.5" customHeight="1" x14ac:dyDescent="0.2">
      <c r="B199" s="247">
        <v>32</v>
      </c>
      <c r="C199" s="235" t="s">
        <v>83</v>
      </c>
      <c r="D199" s="248">
        <f>SUM(D200:D201)</f>
        <v>6800.69</v>
      </c>
      <c r="E199" s="248">
        <f>SUM(E200,E201)</f>
        <v>30000</v>
      </c>
      <c r="F199" s="249">
        <f>SUM(F200,F201)</f>
        <v>30000</v>
      </c>
      <c r="G199" s="248">
        <f>SUM(G200,G201)</f>
        <v>3000</v>
      </c>
      <c r="H199" s="248">
        <f>SUM(H200,H201)</f>
        <v>3000</v>
      </c>
      <c r="I199" s="448">
        <f t="shared" si="37"/>
        <v>441.13170869426489</v>
      </c>
      <c r="J199" s="448">
        <f t="shared" si="32"/>
        <v>100</v>
      </c>
      <c r="K199" s="448">
        <f t="shared" si="32"/>
        <v>10</v>
      </c>
      <c r="L199" s="448">
        <f t="shared" si="32"/>
        <v>100</v>
      </c>
      <c r="M199" s="326"/>
    </row>
    <row r="200" spans="1:13" ht="13.5" customHeight="1" x14ac:dyDescent="0.2">
      <c r="B200" s="282">
        <v>323</v>
      </c>
      <c r="C200" s="283" t="s">
        <v>96</v>
      </c>
      <c r="D200" s="252">
        <v>6800.69</v>
      </c>
      <c r="E200" s="254">
        <v>28000</v>
      </c>
      <c r="F200" s="253">
        <v>28000</v>
      </c>
      <c r="G200" s="254">
        <v>3000</v>
      </c>
      <c r="H200" s="254">
        <v>3000</v>
      </c>
      <c r="I200" s="448">
        <f t="shared" si="37"/>
        <v>411.72292811464723</v>
      </c>
      <c r="J200" s="448">
        <f t="shared" si="32"/>
        <v>100</v>
      </c>
      <c r="K200" s="448">
        <f t="shared" si="32"/>
        <v>10.714285714285714</v>
      </c>
      <c r="L200" s="448">
        <f t="shared" si="32"/>
        <v>100</v>
      </c>
      <c r="M200" s="326"/>
    </row>
    <row r="201" spans="1:13" ht="13.5" customHeight="1" x14ac:dyDescent="0.2">
      <c r="B201" s="327">
        <v>322</v>
      </c>
      <c r="C201" s="251" t="s">
        <v>95</v>
      </c>
      <c r="D201" s="252">
        <v>0</v>
      </c>
      <c r="E201" s="254">
        <v>2000</v>
      </c>
      <c r="F201" s="253">
        <v>2000</v>
      </c>
      <c r="G201" s="254">
        <v>0</v>
      </c>
      <c r="H201" s="254">
        <v>0</v>
      </c>
      <c r="I201" s="448" t="e">
        <f t="shared" si="37"/>
        <v>#DIV/0!</v>
      </c>
      <c r="J201" s="448">
        <f t="shared" si="32"/>
        <v>100</v>
      </c>
      <c r="K201" s="448">
        <f t="shared" si="32"/>
        <v>0</v>
      </c>
      <c r="L201" s="448" t="e">
        <f t="shared" si="32"/>
        <v>#DIV/0!</v>
      </c>
      <c r="M201" s="326"/>
    </row>
    <row r="202" spans="1:13" ht="13.5" customHeight="1" x14ac:dyDescent="0.2">
      <c r="A202" s="551" t="s">
        <v>411</v>
      </c>
      <c r="B202" s="551"/>
      <c r="C202" s="551"/>
      <c r="D202" s="153">
        <f>D203</f>
        <v>8946.48</v>
      </c>
      <c r="E202" s="20">
        <f>E203</f>
        <v>12000</v>
      </c>
      <c r="F202" s="96">
        <f>F203</f>
        <v>14000</v>
      </c>
      <c r="G202" s="20">
        <f>G203</f>
        <v>10000</v>
      </c>
      <c r="H202" s="20">
        <f>H203</f>
        <v>10000</v>
      </c>
      <c r="I202" s="436">
        <f>E202/D202*100</f>
        <v>134.1309654746895</v>
      </c>
      <c r="J202" s="437">
        <f t="shared" si="32"/>
        <v>116.66666666666667</v>
      </c>
      <c r="K202" s="437">
        <f t="shared" si="32"/>
        <v>71.428571428571431</v>
      </c>
      <c r="L202" s="437">
        <f t="shared" si="32"/>
        <v>100</v>
      </c>
      <c r="M202" s="137"/>
    </row>
    <row r="203" spans="1:13" ht="13.5" customHeight="1" x14ac:dyDescent="0.2">
      <c r="A203" s="610" t="s">
        <v>114</v>
      </c>
      <c r="B203" s="610"/>
      <c r="C203" s="610"/>
      <c r="D203" s="149">
        <f>D207</f>
        <v>8946.48</v>
      </c>
      <c r="E203" s="22">
        <f>E207</f>
        <v>12000</v>
      </c>
      <c r="F203" s="97">
        <f>F207</f>
        <v>14000</v>
      </c>
      <c r="G203" s="22">
        <f>G207</f>
        <v>10000</v>
      </c>
      <c r="H203" s="22">
        <f>H207</f>
        <v>10000</v>
      </c>
      <c r="I203" s="449">
        <f t="shared" ref="I203:I206" si="38">E203/D203*100</f>
        <v>134.1309654746895</v>
      </c>
      <c r="J203" s="449">
        <f t="shared" si="32"/>
        <v>116.66666666666667</v>
      </c>
      <c r="K203" s="449">
        <f t="shared" si="32"/>
        <v>71.428571428571431</v>
      </c>
      <c r="L203" s="449">
        <f t="shared" si="32"/>
        <v>100</v>
      </c>
      <c r="M203" s="137"/>
    </row>
    <row r="204" spans="1:13" ht="13.5" customHeight="1" x14ac:dyDescent="0.2">
      <c r="A204" s="638" t="s">
        <v>406</v>
      </c>
      <c r="B204" s="638"/>
      <c r="C204" s="638"/>
      <c r="D204" s="156">
        <v>0</v>
      </c>
      <c r="E204" s="36">
        <v>0</v>
      </c>
      <c r="F204" s="98">
        <v>0</v>
      </c>
      <c r="G204" s="24">
        <v>0</v>
      </c>
      <c r="H204" s="24">
        <v>0</v>
      </c>
      <c r="I204" s="450" t="e">
        <f t="shared" si="38"/>
        <v>#DIV/0!</v>
      </c>
      <c r="J204" s="450" t="e">
        <f t="shared" si="32"/>
        <v>#DIV/0!</v>
      </c>
      <c r="K204" s="450" t="e">
        <f t="shared" si="32"/>
        <v>#DIV/0!</v>
      </c>
      <c r="L204" s="450" t="e">
        <f t="shared" si="32"/>
        <v>#DIV/0!</v>
      </c>
      <c r="M204" s="137"/>
    </row>
    <row r="205" spans="1:13" ht="13.5" customHeight="1" x14ac:dyDescent="0.2">
      <c r="A205" s="608" t="s">
        <v>249</v>
      </c>
      <c r="B205" s="608"/>
      <c r="C205" s="608"/>
      <c r="D205" s="156">
        <v>6518.98</v>
      </c>
      <c r="E205" s="36">
        <v>12000</v>
      </c>
      <c r="F205" s="98">
        <v>14000</v>
      </c>
      <c r="G205" s="24">
        <v>10000</v>
      </c>
      <c r="H205" s="24">
        <v>10000</v>
      </c>
      <c r="I205" s="450">
        <f t="shared" si="38"/>
        <v>184.07787721391998</v>
      </c>
      <c r="J205" s="450">
        <f t="shared" si="32"/>
        <v>116.66666666666667</v>
      </c>
      <c r="K205" s="450">
        <f t="shared" si="32"/>
        <v>71.428571428571431</v>
      </c>
      <c r="L205" s="450">
        <f t="shared" si="32"/>
        <v>100</v>
      </c>
      <c r="M205" s="137"/>
    </row>
    <row r="206" spans="1:13" ht="13.5" customHeight="1" x14ac:dyDescent="0.2">
      <c r="A206" s="606" t="s">
        <v>290</v>
      </c>
      <c r="B206" s="606"/>
      <c r="C206" s="606"/>
      <c r="D206" s="156">
        <v>3427.5</v>
      </c>
      <c r="E206" s="36">
        <v>0</v>
      </c>
      <c r="F206" s="98">
        <v>0</v>
      </c>
      <c r="G206" s="24">
        <v>0</v>
      </c>
      <c r="H206" s="24">
        <v>0</v>
      </c>
      <c r="I206" s="450">
        <f t="shared" si="38"/>
        <v>0</v>
      </c>
      <c r="J206" s="450" t="e">
        <f t="shared" si="32"/>
        <v>#DIV/0!</v>
      </c>
      <c r="K206" s="450" t="e">
        <f t="shared" si="32"/>
        <v>#DIV/0!</v>
      </c>
      <c r="L206" s="450" t="e">
        <f t="shared" si="32"/>
        <v>#DIV/0!</v>
      </c>
      <c r="M206" s="137"/>
    </row>
    <row r="207" spans="1:13" ht="13.5" customHeight="1" x14ac:dyDescent="0.2">
      <c r="B207" s="243">
        <v>3</v>
      </c>
      <c r="C207" s="244" t="s">
        <v>82</v>
      </c>
      <c r="D207" s="281">
        <f>D208</f>
        <v>8946.48</v>
      </c>
      <c r="E207" s="281">
        <f>E208</f>
        <v>12000</v>
      </c>
      <c r="F207" s="241">
        <f>F208</f>
        <v>14000</v>
      </c>
      <c r="G207" s="281">
        <f>G208</f>
        <v>10000</v>
      </c>
      <c r="H207" s="281">
        <f>H208</f>
        <v>10000</v>
      </c>
      <c r="I207" s="246">
        <f t="shared" ref="I207:I210" si="39">E207/D207*100</f>
        <v>134.1309654746895</v>
      </c>
      <c r="J207" s="448">
        <f t="shared" si="32"/>
        <v>116.66666666666667</v>
      </c>
      <c r="K207" s="448">
        <f t="shared" si="32"/>
        <v>71.428571428571431</v>
      </c>
      <c r="L207" s="448">
        <f t="shared" si="32"/>
        <v>100</v>
      </c>
      <c r="M207" s="326"/>
    </row>
    <row r="208" spans="1:13" ht="13.5" customHeight="1" x14ac:dyDescent="0.2">
      <c r="B208" s="247">
        <v>32</v>
      </c>
      <c r="C208" s="235" t="s">
        <v>83</v>
      </c>
      <c r="D208" s="281">
        <f>SUM(D209,D210)</f>
        <v>8946.48</v>
      </c>
      <c r="E208" s="281">
        <f>SUM(E209,E210)</f>
        <v>12000</v>
      </c>
      <c r="F208" s="241">
        <f>SUM(F209,F210)</f>
        <v>14000</v>
      </c>
      <c r="G208" s="281">
        <f>SUM(G209,G210)</f>
        <v>10000</v>
      </c>
      <c r="H208" s="281">
        <f>SUM(H209,H210)</f>
        <v>10000</v>
      </c>
      <c r="I208" s="246">
        <f t="shared" si="39"/>
        <v>134.1309654746895</v>
      </c>
      <c r="J208" s="448">
        <f t="shared" si="32"/>
        <v>116.66666666666667</v>
      </c>
      <c r="K208" s="448">
        <f t="shared" si="32"/>
        <v>71.428571428571431</v>
      </c>
      <c r="L208" s="448">
        <f t="shared" si="32"/>
        <v>100</v>
      </c>
      <c r="M208" s="326"/>
    </row>
    <row r="209" spans="1:13" ht="13.5" customHeight="1" x14ac:dyDescent="0.2">
      <c r="B209" s="282">
        <v>322</v>
      </c>
      <c r="C209" s="283" t="s">
        <v>95</v>
      </c>
      <c r="D209" s="252">
        <v>6518.98</v>
      </c>
      <c r="E209" s="252">
        <v>11000</v>
      </c>
      <c r="F209" s="253">
        <v>11000</v>
      </c>
      <c r="G209" s="254">
        <v>9000</v>
      </c>
      <c r="H209" s="254">
        <v>9000</v>
      </c>
      <c r="I209" s="246">
        <f t="shared" si="39"/>
        <v>168.73805411275998</v>
      </c>
      <c r="J209" s="448">
        <f t="shared" si="32"/>
        <v>100</v>
      </c>
      <c r="K209" s="448">
        <f t="shared" si="32"/>
        <v>81.818181818181827</v>
      </c>
      <c r="L209" s="448">
        <f t="shared" si="32"/>
        <v>100</v>
      </c>
      <c r="M209" s="326"/>
    </row>
    <row r="210" spans="1:13" ht="13.5" customHeight="1" x14ac:dyDescent="0.2">
      <c r="B210" s="250">
        <v>323</v>
      </c>
      <c r="C210" s="251" t="s">
        <v>96</v>
      </c>
      <c r="D210" s="252">
        <v>2427.5</v>
      </c>
      <c r="E210" s="252">
        <v>1000</v>
      </c>
      <c r="F210" s="253">
        <v>3000</v>
      </c>
      <c r="G210" s="254">
        <v>1000</v>
      </c>
      <c r="H210" s="254">
        <v>1000</v>
      </c>
      <c r="I210" s="246">
        <f t="shared" si="39"/>
        <v>41.194644696189499</v>
      </c>
      <c r="J210" s="448">
        <f t="shared" si="32"/>
        <v>300</v>
      </c>
      <c r="K210" s="448">
        <f t="shared" si="32"/>
        <v>33.333333333333329</v>
      </c>
      <c r="L210" s="448">
        <f t="shared" si="32"/>
        <v>100</v>
      </c>
      <c r="M210" s="326"/>
    </row>
    <row r="211" spans="1:13" ht="13.5" customHeight="1" x14ac:dyDescent="0.2">
      <c r="A211" s="551" t="s">
        <v>412</v>
      </c>
      <c r="B211" s="609"/>
      <c r="C211" s="609"/>
      <c r="D211" s="188">
        <f>D215</f>
        <v>2017.02</v>
      </c>
      <c r="E211" s="132">
        <f>E215</f>
        <v>40000</v>
      </c>
      <c r="F211" s="132">
        <f>F212</f>
        <v>59500</v>
      </c>
      <c r="G211" s="179">
        <f>G215</f>
        <v>5000</v>
      </c>
      <c r="H211" s="179">
        <f>H215</f>
        <v>5000</v>
      </c>
      <c r="I211" s="436">
        <f>E211/D211*100</f>
        <v>1983.1236180107287</v>
      </c>
      <c r="J211" s="437">
        <f t="shared" si="32"/>
        <v>148.75</v>
      </c>
      <c r="K211" s="437">
        <f t="shared" si="32"/>
        <v>8.4033613445378155</v>
      </c>
      <c r="L211" s="437">
        <f t="shared" si="32"/>
        <v>100</v>
      </c>
    </row>
    <row r="212" spans="1:13" ht="13.5" customHeight="1" x14ac:dyDescent="0.2">
      <c r="A212" s="610" t="s">
        <v>114</v>
      </c>
      <c r="B212" s="610"/>
      <c r="C212" s="610"/>
      <c r="D212" s="189">
        <f t="shared" ref="D212:H215" si="40">D213</f>
        <v>2017.02</v>
      </c>
      <c r="E212" s="133">
        <f t="shared" si="40"/>
        <v>40000</v>
      </c>
      <c r="F212" s="133">
        <f>F215</f>
        <v>59500</v>
      </c>
      <c r="G212" s="180">
        <f t="shared" si="40"/>
        <v>5000</v>
      </c>
      <c r="H212" s="180">
        <f t="shared" si="40"/>
        <v>5000</v>
      </c>
      <c r="I212" s="449">
        <f t="shared" ref="I212" si="41">E212/D212*100</f>
        <v>1983.1236180107287</v>
      </c>
      <c r="J212" s="449">
        <f t="shared" si="32"/>
        <v>148.75</v>
      </c>
      <c r="K212" s="449">
        <f t="shared" si="32"/>
        <v>8.4033613445378155</v>
      </c>
      <c r="L212" s="449">
        <f t="shared" si="32"/>
        <v>100</v>
      </c>
    </row>
    <row r="213" spans="1:13" ht="13.5" customHeight="1" x14ac:dyDescent="0.2">
      <c r="A213" s="608" t="s">
        <v>249</v>
      </c>
      <c r="B213" s="608"/>
      <c r="C213" s="608"/>
      <c r="D213" s="190">
        <f>D215</f>
        <v>2017.02</v>
      </c>
      <c r="E213" s="134">
        <f>E215</f>
        <v>40000</v>
      </c>
      <c r="F213" s="134">
        <v>40000</v>
      </c>
      <c r="G213" s="181">
        <f>G215</f>
        <v>5000</v>
      </c>
      <c r="H213" s="181">
        <f>H215</f>
        <v>5000</v>
      </c>
      <c r="I213" s="450">
        <f t="shared" ref="I213:I218" si="42">E213/D213*100</f>
        <v>1983.1236180107287</v>
      </c>
      <c r="J213" s="450">
        <f t="shared" si="32"/>
        <v>100</v>
      </c>
      <c r="K213" s="450">
        <f t="shared" si="32"/>
        <v>12.5</v>
      </c>
      <c r="L213" s="450">
        <f t="shared" si="32"/>
        <v>100</v>
      </c>
    </row>
    <row r="214" spans="1:13" ht="13.5" customHeight="1" x14ac:dyDescent="0.2">
      <c r="A214" s="548" t="s">
        <v>297</v>
      </c>
      <c r="B214" s="549"/>
      <c r="C214" s="550"/>
      <c r="D214" s="190">
        <v>0</v>
      </c>
      <c r="E214" s="134">
        <v>0</v>
      </c>
      <c r="F214" s="134">
        <v>19500</v>
      </c>
      <c r="G214" s="181"/>
      <c r="H214" s="181"/>
      <c r="I214" s="450" t="e">
        <f t="shared" si="42"/>
        <v>#DIV/0!</v>
      </c>
      <c r="J214" s="450" t="e">
        <f t="shared" si="32"/>
        <v>#DIV/0!</v>
      </c>
      <c r="K214" s="450">
        <f t="shared" si="32"/>
        <v>0</v>
      </c>
      <c r="L214" s="450" t="e">
        <f t="shared" si="32"/>
        <v>#DIV/0!</v>
      </c>
    </row>
    <row r="215" spans="1:13" ht="13.5" customHeight="1" x14ac:dyDescent="0.2">
      <c r="B215" s="243">
        <v>3</v>
      </c>
      <c r="C215" s="244" t="s">
        <v>82</v>
      </c>
      <c r="D215" s="331">
        <f t="shared" si="40"/>
        <v>2017.02</v>
      </c>
      <c r="E215" s="331">
        <f t="shared" si="40"/>
        <v>40000</v>
      </c>
      <c r="F215" s="331">
        <f t="shared" si="40"/>
        <v>59500</v>
      </c>
      <c r="G215" s="245">
        <f t="shared" si="40"/>
        <v>5000</v>
      </c>
      <c r="H215" s="245">
        <f t="shared" si="40"/>
        <v>5000</v>
      </c>
      <c r="I215" s="448">
        <f t="shared" si="42"/>
        <v>1983.1236180107287</v>
      </c>
      <c r="J215" s="448">
        <f t="shared" si="32"/>
        <v>148.75</v>
      </c>
      <c r="K215" s="448">
        <f t="shared" si="32"/>
        <v>8.4033613445378155</v>
      </c>
      <c r="L215" s="448">
        <f t="shared" si="32"/>
        <v>100</v>
      </c>
    </row>
    <row r="216" spans="1:13" ht="13.5" customHeight="1" x14ac:dyDescent="0.2">
      <c r="B216" s="247">
        <v>32</v>
      </c>
      <c r="C216" s="235" t="s">
        <v>83</v>
      </c>
      <c r="D216" s="332">
        <f>SUM(D217,D218)</f>
        <v>2017.02</v>
      </c>
      <c r="E216" s="332">
        <f>SUM(E217,E218)</f>
        <v>40000</v>
      </c>
      <c r="F216" s="332">
        <f>SUM(F217,F218)</f>
        <v>59500</v>
      </c>
      <c r="G216" s="333">
        <f>SUM(G217,G218)</f>
        <v>5000</v>
      </c>
      <c r="H216" s="333">
        <f>SUM(H217,H218)</f>
        <v>5000</v>
      </c>
      <c r="I216" s="448">
        <f t="shared" si="42"/>
        <v>1983.1236180107287</v>
      </c>
      <c r="J216" s="448">
        <f t="shared" si="32"/>
        <v>148.75</v>
      </c>
      <c r="K216" s="448">
        <f t="shared" si="32"/>
        <v>8.4033613445378155</v>
      </c>
      <c r="L216" s="448">
        <f t="shared" si="32"/>
        <v>100</v>
      </c>
    </row>
    <row r="217" spans="1:13" ht="13.5" customHeight="1" x14ac:dyDescent="0.2">
      <c r="B217" s="282">
        <v>323</v>
      </c>
      <c r="C217" s="283" t="s">
        <v>96</v>
      </c>
      <c r="D217" s="252">
        <v>1857.06</v>
      </c>
      <c r="E217" s="252">
        <v>35500</v>
      </c>
      <c r="F217" s="312">
        <v>55000</v>
      </c>
      <c r="G217" s="252">
        <v>3000</v>
      </c>
      <c r="H217" s="252">
        <v>3000</v>
      </c>
      <c r="I217" s="448">
        <f t="shared" si="42"/>
        <v>1911.6237493672795</v>
      </c>
      <c r="J217" s="448">
        <f t="shared" si="32"/>
        <v>154.92957746478874</v>
      </c>
      <c r="K217" s="448">
        <f t="shared" si="32"/>
        <v>5.4545454545454541</v>
      </c>
      <c r="L217" s="448">
        <f t="shared" si="32"/>
        <v>100</v>
      </c>
    </row>
    <row r="218" spans="1:13" ht="13.5" customHeight="1" x14ac:dyDescent="0.2">
      <c r="B218" s="327">
        <v>322</v>
      </c>
      <c r="C218" s="251" t="s">
        <v>95</v>
      </c>
      <c r="D218" s="252">
        <v>159.96</v>
      </c>
      <c r="E218" s="252">
        <v>4500</v>
      </c>
      <c r="F218" s="312">
        <v>4500</v>
      </c>
      <c r="G218" s="252">
        <v>2000</v>
      </c>
      <c r="H218" s="252">
        <v>2000</v>
      </c>
      <c r="I218" s="448">
        <f t="shared" si="42"/>
        <v>2813.203300825206</v>
      </c>
      <c r="J218" s="448">
        <f t="shared" si="32"/>
        <v>100</v>
      </c>
      <c r="K218" s="448">
        <f t="shared" si="32"/>
        <v>44.444444444444443</v>
      </c>
      <c r="L218" s="448">
        <f t="shared" si="32"/>
        <v>100</v>
      </c>
    </row>
    <row r="219" spans="1:13" ht="28.5" customHeight="1" x14ac:dyDescent="0.2">
      <c r="A219" s="644" t="s">
        <v>413</v>
      </c>
      <c r="B219" s="644"/>
      <c r="C219" s="644"/>
      <c r="D219" s="158">
        <f t="shared" ref="D219:H220" si="43">D220</f>
        <v>7866.75</v>
      </c>
      <c r="E219" s="110">
        <f t="shared" si="43"/>
        <v>13000</v>
      </c>
      <c r="F219" s="96">
        <f t="shared" si="43"/>
        <v>13000</v>
      </c>
      <c r="G219" s="110">
        <f t="shared" si="43"/>
        <v>8000</v>
      </c>
      <c r="H219" s="110">
        <f t="shared" si="43"/>
        <v>8000</v>
      </c>
      <c r="I219" s="437">
        <f>E219/D219*100</f>
        <v>165.25248673213207</v>
      </c>
      <c r="J219" s="437">
        <f t="shared" si="32"/>
        <v>100</v>
      </c>
      <c r="K219" s="437">
        <f t="shared" si="32"/>
        <v>61.53846153846154</v>
      </c>
      <c r="L219" s="437">
        <f t="shared" si="32"/>
        <v>100</v>
      </c>
    </row>
    <row r="220" spans="1:13" ht="13.5" customHeight="1" x14ac:dyDescent="0.2">
      <c r="A220" s="599" t="s">
        <v>291</v>
      </c>
      <c r="B220" s="599"/>
      <c r="C220" s="599"/>
      <c r="D220" s="149">
        <f t="shared" si="43"/>
        <v>7866.75</v>
      </c>
      <c r="E220" s="22">
        <f t="shared" si="43"/>
        <v>13000</v>
      </c>
      <c r="F220" s="97">
        <f>F222</f>
        <v>13000</v>
      </c>
      <c r="G220" s="22">
        <f t="shared" si="43"/>
        <v>8000</v>
      </c>
      <c r="H220" s="22">
        <f t="shared" si="43"/>
        <v>8000</v>
      </c>
      <c r="I220" s="449">
        <f t="shared" ref="I220" si="44">E220/D220*100</f>
        <v>165.25248673213207</v>
      </c>
      <c r="J220" s="449">
        <f t="shared" si="32"/>
        <v>100</v>
      </c>
      <c r="K220" s="449">
        <f t="shared" si="32"/>
        <v>61.53846153846154</v>
      </c>
      <c r="L220" s="449">
        <f t="shared" si="32"/>
        <v>100</v>
      </c>
    </row>
    <row r="221" spans="1:13" ht="13.5" customHeight="1" x14ac:dyDescent="0.2">
      <c r="A221" s="591" t="s">
        <v>250</v>
      </c>
      <c r="B221" s="591"/>
      <c r="C221" s="591"/>
      <c r="D221" s="148">
        <f t="shared" ref="D221:H222" si="45">D222</f>
        <v>7866.75</v>
      </c>
      <c r="E221" s="24">
        <f t="shared" si="45"/>
        <v>13000</v>
      </c>
      <c r="F221" s="98">
        <f t="shared" si="45"/>
        <v>13000</v>
      </c>
      <c r="G221" s="24">
        <f t="shared" si="45"/>
        <v>8000</v>
      </c>
      <c r="H221" s="24">
        <f t="shared" si="45"/>
        <v>8000</v>
      </c>
      <c r="I221" s="25">
        <f t="shared" ref="I221:L236" si="46">E221/D221*100</f>
        <v>165.25248673213207</v>
      </c>
      <c r="J221" s="450">
        <f t="shared" si="32"/>
        <v>100</v>
      </c>
      <c r="K221" s="450">
        <f t="shared" si="32"/>
        <v>61.53846153846154</v>
      </c>
      <c r="L221" s="450">
        <f t="shared" si="32"/>
        <v>100</v>
      </c>
    </row>
    <row r="222" spans="1:13" ht="13.5" customHeight="1" x14ac:dyDescent="0.2">
      <c r="B222" s="243">
        <v>3</v>
      </c>
      <c r="C222" s="244" t="s">
        <v>82</v>
      </c>
      <c r="D222" s="281">
        <f t="shared" si="45"/>
        <v>7866.75</v>
      </c>
      <c r="E222" s="281">
        <f t="shared" si="45"/>
        <v>13000</v>
      </c>
      <c r="F222" s="241">
        <f t="shared" si="45"/>
        <v>13000</v>
      </c>
      <c r="G222" s="281">
        <f t="shared" si="45"/>
        <v>8000</v>
      </c>
      <c r="H222" s="281">
        <f t="shared" si="45"/>
        <v>8000</v>
      </c>
      <c r="I222" s="448">
        <f t="shared" si="46"/>
        <v>165.25248673213207</v>
      </c>
      <c r="J222" s="448">
        <f t="shared" si="32"/>
        <v>100</v>
      </c>
      <c r="K222" s="448">
        <f t="shared" si="32"/>
        <v>61.53846153846154</v>
      </c>
      <c r="L222" s="448">
        <f t="shared" si="32"/>
        <v>100</v>
      </c>
    </row>
    <row r="223" spans="1:13" ht="13.5" customHeight="1" x14ac:dyDescent="0.2">
      <c r="B223" s="247">
        <v>32</v>
      </c>
      <c r="C223" s="235" t="s">
        <v>83</v>
      </c>
      <c r="D223" s="248">
        <f>SUM(D224)</f>
        <v>7866.75</v>
      </c>
      <c r="E223" s="248">
        <f>SUM(E224)</f>
        <v>13000</v>
      </c>
      <c r="F223" s="332">
        <f>SUM(F224)</f>
        <v>13000</v>
      </c>
      <c r="G223" s="248">
        <f>SUM(G224)</f>
        <v>8000</v>
      </c>
      <c r="H223" s="248">
        <f>SUM(H224)</f>
        <v>8000</v>
      </c>
      <c r="I223" s="448">
        <f t="shared" si="46"/>
        <v>165.25248673213207</v>
      </c>
      <c r="J223" s="448">
        <f t="shared" si="32"/>
        <v>100</v>
      </c>
      <c r="K223" s="448">
        <f t="shared" si="32"/>
        <v>61.53846153846154</v>
      </c>
      <c r="L223" s="448">
        <f t="shared" si="32"/>
        <v>100</v>
      </c>
    </row>
    <row r="224" spans="1:13" ht="13.5" customHeight="1" x14ac:dyDescent="0.2">
      <c r="B224" s="250">
        <v>323</v>
      </c>
      <c r="C224" s="293" t="s">
        <v>292</v>
      </c>
      <c r="D224" s="252">
        <v>7866.75</v>
      </c>
      <c r="E224" s="254">
        <v>13000</v>
      </c>
      <c r="F224" s="253">
        <v>13000</v>
      </c>
      <c r="G224" s="254">
        <v>8000</v>
      </c>
      <c r="H224" s="254">
        <v>8000</v>
      </c>
      <c r="I224" s="448">
        <f t="shared" si="46"/>
        <v>165.25248673213207</v>
      </c>
      <c r="J224" s="448">
        <f t="shared" si="32"/>
        <v>100</v>
      </c>
      <c r="K224" s="448">
        <f t="shared" si="32"/>
        <v>61.53846153846154</v>
      </c>
      <c r="L224" s="448">
        <f t="shared" si="32"/>
        <v>100</v>
      </c>
    </row>
    <row r="225" spans="1:13" ht="28.5" customHeight="1" x14ac:dyDescent="0.2">
      <c r="A225" s="597" t="s">
        <v>415</v>
      </c>
      <c r="B225" s="598"/>
      <c r="C225" s="598"/>
      <c r="D225" s="232">
        <f t="shared" ref="D225:H228" si="47">D226</f>
        <v>3362.87</v>
      </c>
      <c r="E225" s="233">
        <f t="shared" si="47"/>
        <v>3000</v>
      </c>
      <c r="F225" s="96">
        <f t="shared" si="47"/>
        <v>3000</v>
      </c>
      <c r="G225" s="233">
        <f t="shared" si="47"/>
        <v>2500</v>
      </c>
      <c r="H225" s="439">
        <f t="shared" si="47"/>
        <v>1500</v>
      </c>
      <c r="I225" s="437">
        <f t="shared" si="46"/>
        <v>89.209514492085631</v>
      </c>
      <c r="J225" s="437">
        <f t="shared" si="32"/>
        <v>100</v>
      </c>
      <c r="K225" s="437">
        <f t="shared" si="32"/>
        <v>83.333333333333343</v>
      </c>
      <c r="L225" s="437">
        <f t="shared" si="32"/>
        <v>60</v>
      </c>
    </row>
    <row r="226" spans="1:13" ht="13.5" customHeight="1" x14ac:dyDescent="0.2">
      <c r="A226" s="599" t="s">
        <v>291</v>
      </c>
      <c r="B226" s="599"/>
      <c r="C226" s="599"/>
      <c r="D226" s="152">
        <f t="shared" si="47"/>
        <v>3362.87</v>
      </c>
      <c r="E226" s="86">
        <f t="shared" si="47"/>
        <v>3000</v>
      </c>
      <c r="F226" s="97">
        <f>F228</f>
        <v>3000</v>
      </c>
      <c r="G226" s="86">
        <f t="shared" si="47"/>
        <v>2500</v>
      </c>
      <c r="H226" s="86">
        <f t="shared" si="47"/>
        <v>1500</v>
      </c>
      <c r="I226" s="449">
        <f t="shared" si="46"/>
        <v>89.209514492085631</v>
      </c>
      <c r="J226" s="449">
        <f t="shared" si="32"/>
        <v>100</v>
      </c>
      <c r="K226" s="449">
        <f t="shared" si="32"/>
        <v>83.333333333333343</v>
      </c>
      <c r="L226" s="449">
        <f t="shared" si="32"/>
        <v>60</v>
      </c>
    </row>
    <row r="227" spans="1:13" ht="13.5" customHeight="1" x14ac:dyDescent="0.2">
      <c r="A227" s="607" t="s">
        <v>249</v>
      </c>
      <c r="B227" s="608"/>
      <c r="C227" s="608"/>
      <c r="D227" s="167">
        <f t="shared" si="47"/>
        <v>3362.87</v>
      </c>
      <c r="E227" s="87">
        <f t="shared" si="47"/>
        <v>3000</v>
      </c>
      <c r="F227" s="98">
        <f t="shared" si="47"/>
        <v>3000</v>
      </c>
      <c r="G227" s="87">
        <f t="shared" si="47"/>
        <v>2500</v>
      </c>
      <c r="H227" s="87">
        <f t="shared" si="47"/>
        <v>1500</v>
      </c>
      <c r="I227" s="450">
        <f t="shared" si="46"/>
        <v>89.209514492085631</v>
      </c>
      <c r="J227" s="450">
        <f t="shared" si="32"/>
        <v>100</v>
      </c>
      <c r="K227" s="450">
        <f t="shared" si="32"/>
        <v>83.333333333333343</v>
      </c>
      <c r="L227" s="450">
        <f t="shared" si="32"/>
        <v>60</v>
      </c>
    </row>
    <row r="228" spans="1:13" ht="13.5" customHeight="1" x14ac:dyDescent="0.2">
      <c r="A228" s="334"/>
      <c r="B228" s="335">
        <v>3</v>
      </c>
      <c r="C228" s="304" t="s">
        <v>82</v>
      </c>
      <c r="D228" s="336">
        <f t="shared" si="47"/>
        <v>3362.87</v>
      </c>
      <c r="E228" s="330">
        <f t="shared" si="47"/>
        <v>3000</v>
      </c>
      <c r="F228" s="241">
        <f t="shared" si="47"/>
        <v>3000</v>
      </c>
      <c r="G228" s="330">
        <f t="shared" si="47"/>
        <v>2500</v>
      </c>
      <c r="H228" s="330">
        <f t="shared" si="47"/>
        <v>1500</v>
      </c>
      <c r="I228" s="448">
        <f t="shared" si="46"/>
        <v>89.209514492085631</v>
      </c>
      <c r="J228" s="448">
        <f t="shared" si="32"/>
        <v>100</v>
      </c>
      <c r="K228" s="448">
        <f t="shared" si="32"/>
        <v>83.333333333333343</v>
      </c>
      <c r="L228" s="448">
        <f t="shared" si="32"/>
        <v>60</v>
      </c>
    </row>
    <row r="229" spans="1:13" ht="13.5" customHeight="1" x14ac:dyDescent="0.2">
      <c r="B229" s="243">
        <v>32</v>
      </c>
      <c r="C229" s="244" t="s">
        <v>83</v>
      </c>
      <c r="D229" s="248">
        <f>D230</f>
        <v>3362.87</v>
      </c>
      <c r="E229" s="248">
        <f>SUM(E230:E230)</f>
        <v>3000</v>
      </c>
      <c r="F229" s="249">
        <f>F230</f>
        <v>3000</v>
      </c>
      <c r="G229" s="248">
        <f>G230</f>
        <v>2500</v>
      </c>
      <c r="H229" s="248">
        <f>H230</f>
        <v>1500</v>
      </c>
      <c r="I229" s="448">
        <f t="shared" si="46"/>
        <v>89.209514492085631</v>
      </c>
      <c r="J229" s="448">
        <f t="shared" si="46"/>
        <v>100</v>
      </c>
      <c r="K229" s="448">
        <f t="shared" si="46"/>
        <v>83.333333333333343</v>
      </c>
      <c r="L229" s="448">
        <f t="shared" si="46"/>
        <v>60</v>
      </c>
    </row>
    <row r="230" spans="1:13" ht="13.5" customHeight="1" x14ac:dyDescent="0.2">
      <c r="B230" s="250">
        <v>323</v>
      </c>
      <c r="C230" s="251" t="s">
        <v>96</v>
      </c>
      <c r="D230" s="252">
        <v>3362.87</v>
      </c>
      <c r="E230" s="254">
        <v>3000</v>
      </c>
      <c r="F230" s="253">
        <v>3000</v>
      </c>
      <c r="G230" s="254">
        <v>2500</v>
      </c>
      <c r="H230" s="254">
        <v>1500</v>
      </c>
      <c r="I230" s="448">
        <f t="shared" si="46"/>
        <v>89.209514492085631</v>
      </c>
      <c r="J230" s="448">
        <f t="shared" si="46"/>
        <v>100</v>
      </c>
      <c r="K230" s="448">
        <f t="shared" si="46"/>
        <v>83.333333333333343</v>
      </c>
      <c r="L230" s="448">
        <f t="shared" si="46"/>
        <v>60</v>
      </c>
    </row>
    <row r="231" spans="1:13" ht="13.5" customHeight="1" x14ac:dyDescent="0.2">
      <c r="A231" s="597" t="s">
        <v>414</v>
      </c>
      <c r="B231" s="598"/>
      <c r="C231" s="598"/>
      <c r="D231" s="187">
        <f>D232</f>
        <v>1095</v>
      </c>
      <c r="E231" s="90">
        <f>E232</f>
        <v>4000</v>
      </c>
      <c r="F231" s="96">
        <f>F232</f>
        <v>4000</v>
      </c>
      <c r="G231" s="90">
        <f>G232</f>
        <v>3000</v>
      </c>
      <c r="H231" s="440">
        <f>H232</f>
        <v>3000</v>
      </c>
      <c r="I231" s="437">
        <f t="shared" si="46"/>
        <v>365.29680365296804</v>
      </c>
      <c r="J231" s="437">
        <f t="shared" si="46"/>
        <v>100</v>
      </c>
      <c r="K231" s="437">
        <f t="shared" si="46"/>
        <v>75</v>
      </c>
      <c r="L231" s="437">
        <f t="shared" si="46"/>
        <v>100</v>
      </c>
    </row>
    <row r="232" spans="1:13" ht="13.5" customHeight="1" x14ac:dyDescent="0.2">
      <c r="A232" s="599" t="s">
        <v>293</v>
      </c>
      <c r="B232" s="599"/>
      <c r="C232" s="599"/>
      <c r="D232" s="152">
        <f>D238</f>
        <v>1095</v>
      </c>
      <c r="E232" s="86">
        <f>E236</f>
        <v>4000</v>
      </c>
      <c r="F232" s="97">
        <f>F236</f>
        <v>4000</v>
      </c>
      <c r="G232" s="86">
        <f>G233</f>
        <v>3000</v>
      </c>
      <c r="H232" s="86">
        <f>H233</f>
        <v>3000</v>
      </c>
      <c r="I232" s="449">
        <f t="shared" si="46"/>
        <v>365.29680365296804</v>
      </c>
      <c r="J232" s="449">
        <f t="shared" si="46"/>
        <v>100</v>
      </c>
      <c r="K232" s="449">
        <f t="shared" si="46"/>
        <v>75</v>
      </c>
      <c r="L232" s="449">
        <f t="shared" si="46"/>
        <v>100</v>
      </c>
    </row>
    <row r="233" spans="1:13" ht="13.5" customHeight="1" x14ac:dyDescent="0.2">
      <c r="A233" s="608" t="s">
        <v>249</v>
      </c>
      <c r="B233" s="608"/>
      <c r="C233" s="608"/>
      <c r="D233" s="167">
        <v>0</v>
      </c>
      <c r="E233" s="87">
        <v>3800</v>
      </c>
      <c r="F233" s="98">
        <v>3800</v>
      </c>
      <c r="G233" s="87">
        <f>G236</f>
        <v>3000</v>
      </c>
      <c r="H233" s="87">
        <f>H236</f>
        <v>3000</v>
      </c>
      <c r="I233" s="450" t="e">
        <f t="shared" si="46"/>
        <v>#DIV/0!</v>
      </c>
      <c r="J233" s="450">
        <f t="shared" si="46"/>
        <v>100</v>
      </c>
      <c r="K233" s="450">
        <f t="shared" si="46"/>
        <v>78.94736842105263</v>
      </c>
      <c r="L233" s="450">
        <f t="shared" si="46"/>
        <v>100</v>
      </c>
    </row>
    <row r="234" spans="1:13" ht="13.5" customHeight="1" x14ac:dyDescent="0.2">
      <c r="A234" s="592" t="s">
        <v>344</v>
      </c>
      <c r="B234" s="593"/>
      <c r="C234" s="593"/>
      <c r="D234" s="167">
        <v>0</v>
      </c>
      <c r="E234" s="87">
        <v>200</v>
      </c>
      <c r="F234" s="98">
        <v>200</v>
      </c>
      <c r="G234" s="87">
        <v>0</v>
      </c>
      <c r="H234" s="87">
        <v>0</v>
      </c>
      <c r="I234" s="450" t="e">
        <f t="shared" ref="I234:L249" si="48">E234/D234*100</f>
        <v>#DIV/0!</v>
      </c>
      <c r="J234" s="450">
        <f t="shared" si="46"/>
        <v>100</v>
      </c>
      <c r="K234" s="450">
        <f t="shared" si="46"/>
        <v>0</v>
      </c>
      <c r="L234" s="450" t="e">
        <f t="shared" si="46"/>
        <v>#DIV/0!</v>
      </c>
    </row>
    <row r="235" spans="1:13" ht="13.5" customHeight="1" x14ac:dyDescent="0.2">
      <c r="A235" s="606" t="s">
        <v>290</v>
      </c>
      <c r="B235" s="606"/>
      <c r="C235" s="606"/>
      <c r="D235" s="167">
        <v>1095</v>
      </c>
      <c r="E235" s="87">
        <v>0</v>
      </c>
      <c r="F235" s="98">
        <v>0</v>
      </c>
      <c r="G235" s="87">
        <v>0</v>
      </c>
      <c r="H235" s="87">
        <v>0</v>
      </c>
      <c r="I235" s="450">
        <f t="shared" si="48"/>
        <v>0</v>
      </c>
      <c r="J235" s="450" t="e">
        <f t="shared" si="46"/>
        <v>#DIV/0!</v>
      </c>
      <c r="K235" s="450" t="e">
        <f t="shared" si="46"/>
        <v>#DIV/0!</v>
      </c>
      <c r="L235" s="450" t="e">
        <f t="shared" si="46"/>
        <v>#DIV/0!</v>
      </c>
    </row>
    <row r="236" spans="1:13" ht="13.5" customHeight="1" x14ac:dyDescent="0.2">
      <c r="B236" s="243">
        <v>3</v>
      </c>
      <c r="C236" s="244" t="s">
        <v>82</v>
      </c>
      <c r="D236" s="330">
        <f>D237</f>
        <v>1095</v>
      </c>
      <c r="E236" s="330">
        <f>E237</f>
        <v>4000</v>
      </c>
      <c r="F236" s="241">
        <f>F237</f>
        <v>4000</v>
      </c>
      <c r="G236" s="330">
        <f>G237</f>
        <v>3000</v>
      </c>
      <c r="H236" s="330">
        <f>H237</f>
        <v>3000</v>
      </c>
      <c r="I236" s="448">
        <f t="shared" si="48"/>
        <v>365.29680365296804</v>
      </c>
      <c r="J236" s="448">
        <f t="shared" si="46"/>
        <v>100</v>
      </c>
      <c r="K236" s="448">
        <f t="shared" si="46"/>
        <v>75</v>
      </c>
      <c r="L236" s="448">
        <f t="shared" si="46"/>
        <v>100</v>
      </c>
    </row>
    <row r="237" spans="1:13" ht="13.5" customHeight="1" x14ac:dyDescent="0.2">
      <c r="B237" s="247">
        <v>32</v>
      </c>
      <c r="C237" s="235" t="s">
        <v>83</v>
      </c>
      <c r="D237" s="337">
        <f>D238</f>
        <v>1095</v>
      </c>
      <c r="E237" s="337">
        <f>SUM(E238:E238)</f>
        <v>4000</v>
      </c>
      <c r="F237" s="338">
        <f>F238</f>
        <v>4000</v>
      </c>
      <c r="G237" s="337">
        <f>G238</f>
        <v>3000</v>
      </c>
      <c r="H237" s="337">
        <f>H238</f>
        <v>3000</v>
      </c>
      <c r="I237" s="448">
        <f t="shared" si="48"/>
        <v>365.29680365296804</v>
      </c>
      <c r="J237" s="448">
        <f t="shared" si="48"/>
        <v>100</v>
      </c>
      <c r="K237" s="448">
        <f t="shared" si="48"/>
        <v>75</v>
      </c>
      <c r="L237" s="448">
        <f t="shared" si="48"/>
        <v>100</v>
      </c>
    </row>
    <row r="238" spans="1:13" ht="13.5" customHeight="1" x14ac:dyDescent="0.2">
      <c r="A238" s="39"/>
      <c r="B238" s="250">
        <v>323</v>
      </c>
      <c r="C238" s="251" t="s">
        <v>96</v>
      </c>
      <c r="D238" s="266">
        <v>1095</v>
      </c>
      <c r="E238" s="266">
        <v>4000</v>
      </c>
      <c r="F238" s="339">
        <v>4000</v>
      </c>
      <c r="G238" s="266">
        <v>3000</v>
      </c>
      <c r="H238" s="266">
        <v>3000</v>
      </c>
      <c r="I238" s="448">
        <f t="shared" si="48"/>
        <v>365.29680365296804</v>
      </c>
      <c r="J238" s="448">
        <f t="shared" si="48"/>
        <v>100</v>
      </c>
      <c r="K238" s="448">
        <f t="shared" si="48"/>
        <v>75</v>
      </c>
      <c r="L238" s="448">
        <f t="shared" si="48"/>
        <v>100</v>
      </c>
    </row>
    <row r="239" spans="1:13" ht="26.25" customHeight="1" x14ac:dyDescent="0.2">
      <c r="A239" s="532" t="s">
        <v>376</v>
      </c>
      <c r="B239" s="589"/>
      <c r="C239" s="590"/>
      <c r="D239" s="192">
        <f>SUM(D240,D253,D264,D271)</f>
        <v>31943.64</v>
      </c>
      <c r="E239" s="196">
        <f>SUM(E240,E271,E253,E264)</f>
        <v>804450</v>
      </c>
      <c r="F239" s="197">
        <f>SUM(F240,F253,F264,F271)</f>
        <v>668500</v>
      </c>
      <c r="G239" s="196">
        <f>SUM(G240,G253,G271,G264)</f>
        <v>126000</v>
      </c>
      <c r="H239" s="433">
        <f>SUM(H240,H253,H271,H264)</f>
        <v>101000</v>
      </c>
      <c r="I239" s="432">
        <f>E239/D239*100</f>
        <v>2518.341679282637</v>
      </c>
      <c r="J239" s="432">
        <f t="shared" si="48"/>
        <v>83.100254832494244</v>
      </c>
      <c r="K239" s="432">
        <f t="shared" si="48"/>
        <v>18.848167539267017</v>
      </c>
      <c r="L239" s="432">
        <f t="shared" si="48"/>
        <v>80.158730158730165</v>
      </c>
      <c r="M239" s="31"/>
    </row>
    <row r="240" spans="1:13" ht="18.75" customHeight="1" x14ac:dyDescent="0.2">
      <c r="A240" s="522" t="s">
        <v>294</v>
      </c>
      <c r="B240" s="523"/>
      <c r="C240" s="524"/>
      <c r="D240" s="158">
        <f>D241</f>
        <v>21192.06</v>
      </c>
      <c r="E240" s="110">
        <f>E241</f>
        <v>141500</v>
      </c>
      <c r="F240" s="96">
        <f>F241</f>
        <v>90000</v>
      </c>
      <c r="G240" s="110">
        <f>G241</f>
        <v>100000</v>
      </c>
      <c r="H240" s="110">
        <f>H241</f>
        <v>100000</v>
      </c>
      <c r="I240" s="437">
        <f>E240/D240*100</f>
        <v>667.70290382341307</v>
      </c>
      <c r="J240" s="437">
        <f t="shared" si="48"/>
        <v>63.60424028268551</v>
      </c>
      <c r="K240" s="437">
        <f t="shared" si="48"/>
        <v>111.11111111111111</v>
      </c>
      <c r="L240" s="437">
        <f t="shared" si="48"/>
        <v>100</v>
      </c>
      <c r="M240" s="219"/>
    </row>
    <row r="241" spans="1:16" ht="13.5" customHeight="1" x14ac:dyDescent="0.2">
      <c r="A241" s="525" t="s">
        <v>114</v>
      </c>
      <c r="B241" s="526"/>
      <c r="C241" s="527"/>
      <c r="D241" s="159">
        <f>D248</f>
        <v>21192.06</v>
      </c>
      <c r="E241" s="26">
        <f>E248</f>
        <v>141500</v>
      </c>
      <c r="F241" s="99">
        <f>F248</f>
        <v>90000</v>
      </c>
      <c r="G241" s="26">
        <f>G248</f>
        <v>100000</v>
      </c>
      <c r="H241" s="26">
        <f>H248</f>
        <v>100000</v>
      </c>
      <c r="I241" s="449">
        <f t="shared" ref="I241:I242" si="49">E241/D241*100</f>
        <v>667.70290382341307</v>
      </c>
      <c r="J241" s="449">
        <f t="shared" si="48"/>
        <v>63.60424028268551</v>
      </c>
      <c r="K241" s="449">
        <f t="shared" si="48"/>
        <v>111.11111111111111</v>
      </c>
      <c r="L241" s="449">
        <f t="shared" si="48"/>
        <v>100</v>
      </c>
      <c r="M241" s="31"/>
    </row>
    <row r="242" spans="1:16" ht="13.5" customHeight="1" x14ac:dyDescent="0.2">
      <c r="A242" s="545" t="s">
        <v>311</v>
      </c>
      <c r="B242" s="546"/>
      <c r="C242" s="547"/>
      <c r="D242" s="156">
        <v>0</v>
      </c>
      <c r="E242" s="36">
        <v>40700</v>
      </c>
      <c r="F242" s="98">
        <v>18000</v>
      </c>
      <c r="G242" s="24">
        <v>0</v>
      </c>
      <c r="H242" s="24">
        <v>0</v>
      </c>
      <c r="I242" s="450" t="e">
        <f t="shared" si="49"/>
        <v>#DIV/0!</v>
      </c>
      <c r="J242" s="450">
        <f t="shared" si="48"/>
        <v>44.226044226044223</v>
      </c>
      <c r="K242" s="450">
        <f t="shared" si="48"/>
        <v>0</v>
      </c>
      <c r="L242" s="450" t="e">
        <f t="shared" si="48"/>
        <v>#DIV/0!</v>
      </c>
      <c r="M242" s="31"/>
      <c r="N242" s="39"/>
    </row>
    <row r="243" spans="1:16" ht="13.5" customHeight="1" x14ac:dyDescent="0.2">
      <c r="A243" s="560" t="s">
        <v>310</v>
      </c>
      <c r="B243" s="561"/>
      <c r="C243" s="584"/>
      <c r="D243" s="156">
        <v>0</v>
      </c>
      <c r="E243" s="222">
        <v>10800</v>
      </c>
      <c r="F243" s="98">
        <v>0</v>
      </c>
      <c r="G243" s="24">
        <v>100000</v>
      </c>
      <c r="H243" s="24">
        <v>100000</v>
      </c>
      <c r="I243" s="425" t="e">
        <f t="shared" ref="I243:I247" si="50">E243/D243*100</f>
        <v>#DIV/0!</v>
      </c>
      <c r="J243" s="450">
        <f t="shared" si="48"/>
        <v>0</v>
      </c>
      <c r="K243" s="450" t="e">
        <f t="shared" si="48"/>
        <v>#DIV/0!</v>
      </c>
      <c r="L243" s="450">
        <f t="shared" si="48"/>
        <v>100</v>
      </c>
      <c r="M243" s="31"/>
    </row>
    <row r="244" spans="1:16" ht="13.5" customHeight="1" x14ac:dyDescent="0.2">
      <c r="A244" s="594" t="s">
        <v>406</v>
      </c>
      <c r="B244" s="595"/>
      <c r="C244" s="596"/>
      <c r="D244" s="164">
        <v>0</v>
      </c>
      <c r="E244" s="38">
        <v>0</v>
      </c>
      <c r="F244" s="98">
        <v>0</v>
      </c>
      <c r="G244" s="24">
        <v>0</v>
      </c>
      <c r="H244" s="24">
        <v>0</v>
      </c>
      <c r="I244" s="450" t="e">
        <f t="shared" si="50"/>
        <v>#DIV/0!</v>
      </c>
      <c r="J244" s="450" t="e">
        <f t="shared" si="48"/>
        <v>#DIV/0!</v>
      </c>
      <c r="K244" s="450" t="e">
        <f t="shared" si="48"/>
        <v>#DIV/0!</v>
      </c>
      <c r="L244" s="450" t="e">
        <f t="shared" si="48"/>
        <v>#DIV/0!</v>
      </c>
      <c r="M244" s="31"/>
    </row>
    <row r="245" spans="1:16" ht="13.5" customHeight="1" x14ac:dyDescent="0.2">
      <c r="A245" s="528" t="s">
        <v>249</v>
      </c>
      <c r="B245" s="529"/>
      <c r="C245" s="530"/>
      <c r="D245" s="164">
        <v>0</v>
      </c>
      <c r="E245" s="36">
        <v>36000</v>
      </c>
      <c r="F245" s="98">
        <v>36000</v>
      </c>
      <c r="G245" s="24">
        <v>0</v>
      </c>
      <c r="H245" s="24">
        <v>0</v>
      </c>
      <c r="I245" s="450" t="e">
        <f t="shared" si="50"/>
        <v>#DIV/0!</v>
      </c>
      <c r="J245" s="450">
        <f t="shared" si="48"/>
        <v>100</v>
      </c>
      <c r="K245" s="450">
        <f t="shared" si="48"/>
        <v>0</v>
      </c>
      <c r="L245" s="450" t="e">
        <f t="shared" si="48"/>
        <v>#DIV/0!</v>
      </c>
      <c r="M245" s="31"/>
    </row>
    <row r="246" spans="1:16" ht="13.5" customHeight="1" x14ac:dyDescent="0.2">
      <c r="A246" s="548" t="s">
        <v>297</v>
      </c>
      <c r="B246" s="549"/>
      <c r="C246" s="550"/>
      <c r="D246" s="164">
        <v>0</v>
      </c>
      <c r="E246" s="36">
        <v>54000</v>
      </c>
      <c r="F246" s="98">
        <v>36000</v>
      </c>
      <c r="G246" s="24">
        <v>0</v>
      </c>
      <c r="H246" s="24">
        <v>0</v>
      </c>
      <c r="I246" s="450" t="e">
        <f t="shared" si="50"/>
        <v>#DIV/0!</v>
      </c>
      <c r="J246" s="450">
        <f t="shared" si="48"/>
        <v>66.666666666666657</v>
      </c>
      <c r="K246" s="450">
        <f t="shared" si="48"/>
        <v>0</v>
      </c>
      <c r="L246" s="450" t="e">
        <f t="shared" si="48"/>
        <v>#DIV/0!</v>
      </c>
      <c r="M246" s="31"/>
    </row>
    <row r="247" spans="1:16" ht="13.5" customHeight="1" x14ac:dyDescent="0.2">
      <c r="A247" s="552" t="s">
        <v>263</v>
      </c>
      <c r="B247" s="553"/>
      <c r="C247" s="554"/>
      <c r="D247" s="156">
        <v>21192.06</v>
      </c>
      <c r="E247" s="38">
        <v>0</v>
      </c>
      <c r="F247" s="98">
        <v>0</v>
      </c>
      <c r="G247" s="24">
        <v>0</v>
      </c>
      <c r="H247" s="24">
        <v>0</v>
      </c>
      <c r="I247" s="450">
        <f t="shared" si="50"/>
        <v>0</v>
      </c>
      <c r="J247" s="450" t="e">
        <f t="shared" si="48"/>
        <v>#DIV/0!</v>
      </c>
      <c r="K247" s="450" t="e">
        <f t="shared" si="48"/>
        <v>#DIV/0!</v>
      </c>
      <c r="L247" s="450" t="e">
        <f t="shared" si="48"/>
        <v>#DIV/0!</v>
      </c>
      <c r="M247" s="31"/>
    </row>
    <row r="248" spans="1:16" ht="13.5" customHeight="1" x14ac:dyDescent="0.2">
      <c r="B248" s="255">
        <v>4</v>
      </c>
      <c r="C248" s="244" t="s">
        <v>106</v>
      </c>
      <c r="D248" s="281">
        <f>D249</f>
        <v>21192.06</v>
      </c>
      <c r="E248" s="281">
        <f>E249</f>
        <v>141500</v>
      </c>
      <c r="F248" s="241">
        <f>F249</f>
        <v>90000</v>
      </c>
      <c r="G248" s="281">
        <f>G249</f>
        <v>100000</v>
      </c>
      <c r="H248" s="281">
        <f>H249</f>
        <v>100000</v>
      </c>
      <c r="I248" s="246">
        <f t="shared" ref="I248:L263" si="51">E248/D248*100</f>
        <v>667.70290382341307</v>
      </c>
      <c r="J248" s="448">
        <f t="shared" si="48"/>
        <v>63.60424028268551</v>
      </c>
      <c r="K248" s="448">
        <f t="shared" si="48"/>
        <v>111.11111111111111</v>
      </c>
      <c r="L248" s="448">
        <f t="shared" si="48"/>
        <v>100</v>
      </c>
      <c r="M248" s="172"/>
      <c r="N248" s="340"/>
    </row>
    <row r="249" spans="1:16" ht="13.5" customHeight="1" x14ac:dyDescent="0.2">
      <c r="B249" s="256">
        <v>42</v>
      </c>
      <c r="C249" s="235" t="s">
        <v>107</v>
      </c>
      <c r="D249" s="281">
        <f>SUM(D250,D251,D252)</f>
        <v>21192.06</v>
      </c>
      <c r="E249" s="281">
        <f>SUM(E250,E251,E252)</f>
        <v>141500</v>
      </c>
      <c r="F249" s="241">
        <f>SUM(F250,F251,F252)</f>
        <v>90000</v>
      </c>
      <c r="G249" s="281">
        <f>SUM(G250,G251,G252)</f>
        <v>100000</v>
      </c>
      <c r="H249" s="281">
        <f>SUM(H250,H251,H252)</f>
        <v>100000</v>
      </c>
      <c r="I249" s="246">
        <f t="shared" si="51"/>
        <v>667.70290382341307</v>
      </c>
      <c r="J249" s="448">
        <f t="shared" si="48"/>
        <v>63.60424028268551</v>
      </c>
      <c r="K249" s="448">
        <f t="shared" si="48"/>
        <v>111.11111111111111</v>
      </c>
      <c r="L249" s="448">
        <f t="shared" si="48"/>
        <v>100</v>
      </c>
      <c r="M249" s="172"/>
      <c r="N249" s="630"/>
      <c r="O249" s="630"/>
      <c r="P249" s="630"/>
    </row>
    <row r="250" spans="1:16" ht="13.5" customHeight="1" x14ac:dyDescent="0.2">
      <c r="B250" s="341">
        <v>421</v>
      </c>
      <c r="C250" s="283" t="s">
        <v>113</v>
      </c>
      <c r="D250" s="252">
        <v>21192.06</v>
      </c>
      <c r="E250" s="252">
        <v>139000</v>
      </c>
      <c r="F250" s="295">
        <v>87500</v>
      </c>
      <c r="G250" s="254">
        <v>100000</v>
      </c>
      <c r="H250" s="254">
        <v>100000</v>
      </c>
      <c r="I250" s="448">
        <f t="shared" si="51"/>
        <v>655.90603273112663</v>
      </c>
      <c r="J250" s="448">
        <f t="shared" si="51"/>
        <v>62.949640287769782</v>
      </c>
      <c r="K250" s="448">
        <f t="shared" si="51"/>
        <v>114.28571428571428</v>
      </c>
      <c r="L250" s="448">
        <f t="shared" si="51"/>
        <v>100</v>
      </c>
      <c r="M250" s="172"/>
      <c r="N250" s="630"/>
      <c r="O250" s="630"/>
      <c r="P250" s="630"/>
    </row>
    <row r="251" spans="1:16" ht="13.5" customHeight="1" x14ac:dyDescent="0.2">
      <c r="B251" s="341">
        <v>426</v>
      </c>
      <c r="C251" s="283" t="s">
        <v>116</v>
      </c>
      <c r="D251" s="252">
        <v>0</v>
      </c>
      <c r="E251" s="252">
        <v>2500</v>
      </c>
      <c r="F251" s="295">
        <v>2500</v>
      </c>
      <c r="G251" s="342">
        <v>0</v>
      </c>
      <c r="H251" s="342">
        <v>0</v>
      </c>
      <c r="I251" s="448" t="e">
        <f t="shared" si="51"/>
        <v>#DIV/0!</v>
      </c>
      <c r="J251" s="448">
        <f t="shared" si="51"/>
        <v>100</v>
      </c>
      <c r="K251" s="448">
        <f t="shared" si="51"/>
        <v>0</v>
      </c>
      <c r="L251" s="448" t="e">
        <f t="shared" si="51"/>
        <v>#DIV/0!</v>
      </c>
      <c r="M251" s="172"/>
      <c r="N251" s="630"/>
      <c r="O251" s="630"/>
      <c r="P251" s="630"/>
    </row>
    <row r="252" spans="1:16" ht="13.5" customHeight="1" x14ac:dyDescent="0.2">
      <c r="B252" s="343">
        <v>422</v>
      </c>
      <c r="C252" s="344" t="s">
        <v>277</v>
      </c>
      <c r="D252" s="252">
        <v>0</v>
      </c>
      <c r="E252" s="252">
        <v>0</v>
      </c>
      <c r="F252" s="295">
        <v>0</v>
      </c>
      <c r="G252" s="342">
        <v>0</v>
      </c>
      <c r="H252" s="342">
        <v>0</v>
      </c>
      <c r="I252" s="448" t="e">
        <f t="shared" si="51"/>
        <v>#DIV/0!</v>
      </c>
      <c r="J252" s="448" t="e">
        <f t="shared" si="51"/>
        <v>#DIV/0!</v>
      </c>
      <c r="K252" s="448" t="e">
        <f t="shared" si="51"/>
        <v>#DIV/0!</v>
      </c>
      <c r="L252" s="448" t="e">
        <f t="shared" si="51"/>
        <v>#DIV/0!</v>
      </c>
      <c r="M252" s="172"/>
      <c r="N252" s="630"/>
      <c r="O252" s="630"/>
      <c r="P252" s="630"/>
    </row>
    <row r="253" spans="1:16" ht="21" customHeight="1" x14ac:dyDescent="0.2">
      <c r="A253" s="522" t="s">
        <v>177</v>
      </c>
      <c r="B253" s="523"/>
      <c r="C253" s="524"/>
      <c r="D253" s="158">
        <f>D254</f>
        <v>901.95</v>
      </c>
      <c r="E253" s="110">
        <f>E254</f>
        <v>3500</v>
      </c>
      <c r="F253" s="96">
        <f>F254</f>
        <v>3500</v>
      </c>
      <c r="G253" s="110">
        <f>G254</f>
        <v>1000</v>
      </c>
      <c r="H253" s="438">
        <f>H254</f>
        <v>1000</v>
      </c>
      <c r="I253" s="437">
        <f t="shared" si="51"/>
        <v>388.04811796662784</v>
      </c>
      <c r="J253" s="437">
        <f t="shared" si="51"/>
        <v>100</v>
      </c>
      <c r="K253" s="437">
        <f t="shared" si="51"/>
        <v>28.571428571428569</v>
      </c>
      <c r="L253" s="437">
        <f t="shared" si="51"/>
        <v>100</v>
      </c>
      <c r="N253" s="630"/>
      <c r="O253" s="630"/>
      <c r="P253" s="630"/>
    </row>
    <row r="254" spans="1:16" ht="13.5" customHeight="1" x14ac:dyDescent="0.2">
      <c r="A254" s="525" t="s">
        <v>114</v>
      </c>
      <c r="B254" s="526"/>
      <c r="C254" s="527"/>
      <c r="D254" s="149">
        <f>D260</f>
        <v>901.95</v>
      </c>
      <c r="E254" s="22">
        <f>E260</f>
        <v>3500</v>
      </c>
      <c r="F254" s="97">
        <f>F260</f>
        <v>3500</v>
      </c>
      <c r="G254" s="22">
        <f>G260</f>
        <v>1000</v>
      </c>
      <c r="H254" s="22">
        <f>H260</f>
        <v>1000</v>
      </c>
      <c r="I254" s="449">
        <f t="shared" si="51"/>
        <v>388.04811796662784</v>
      </c>
      <c r="J254" s="449">
        <f t="shared" si="51"/>
        <v>100</v>
      </c>
      <c r="K254" s="449">
        <f t="shared" si="51"/>
        <v>28.571428571428569</v>
      </c>
      <c r="L254" s="449">
        <f t="shared" si="51"/>
        <v>100</v>
      </c>
    </row>
    <row r="255" spans="1:16" ht="13.5" customHeight="1" x14ac:dyDescent="0.2">
      <c r="A255" s="528" t="s">
        <v>249</v>
      </c>
      <c r="B255" s="529"/>
      <c r="C255" s="530"/>
      <c r="D255" s="156">
        <v>0</v>
      </c>
      <c r="E255" s="24">
        <v>0</v>
      </c>
      <c r="F255" s="98">
        <v>3500</v>
      </c>
      <c r="G255" s="24">
        <v>0</v>
      </c>
      <c r="H255" s="24">
        <v>0</v>
      </c>
      <c r="I255" s="450" t="e">
        <f t="shared" si="51"/>
        <v>#DIV/0!</v>
      </c>
      <c r="J255" s="450" t="e">
        <f t="shared" si="51"/>
        <v>#DIV/0!</v>
      </c>
      <c r="K255" s="450">
        <f t="shared" si="51"/>
        <v>0</v>
      </c>
      <c r="L255" s="450" t="e">
        <f t="shared" si="51"/>
        <v>#DIV/0!</v>
      </c>
    </row>
    <row r="256" spans="1:16" ht="13.5" customHeight="1" x14ac:dyDescent="0.2">
      <c r="A256" s="552" t="s">
        <v>263</v>
      </c>
      <c r="B256" s="553"/>
      <c r="C256" s="554"/>
      <c r="D256" s="156">
        <v>707.76</v>
      </c>
      <c r="E256" s="24">
        <v>0</v>
      </c>
      <c r="F256" s="98">
        <v>0</v>
      </c>
      <c r="G256" s="24">
        <v>1000</v>
      </c>
      <c r="H256" s="24">
        <f>H260</f>
        <v>1000</v>
      </c>
      <c r="I256" s="425">
        <f t="shared" ref="I256:L271" si="52">E256/D256*100</f>
        <v>0</v>
      </c>
      <c r="J256" s="450" t="e">
        <f t="shared" si="51"/>
        <v>#DIV/0!</v>
      </c>
      <c r="K256" s="450" t="e">
        <f t="shared" si="51"/>
        <v>#DIV/0!</v>
      </c>
      <c r="L256" s="450">
        <f t="shared" si="51"/>
        <v>100</v>
      </c>
    </row>
    <row r="257" spans="1:14" ht="13.5" customHeight="1" x14ac:dyDescent="0.2">
      <c r="A257" s="538" t="s">
        <v>301</v>
      </c>
      <c r="B257" s="539"/>
      <c r="C257" s="540"/>
      <c r="D257" s="156">
        <v>0</v>
      </c>
      <c r="E257" s="24">
        <v>5000</v>
      </c>
      <c r="F257" s="98">
        <v>0</v>
      </c>
      <c r="G257" s="24">
        <v>0</v>
      </c>
      <c r="H257" s="24">
        <v>0</v>
      </c>
      <c r="I257" s="450" t="e">
        <f t="shared" si="52"/>
        <v>#DIV/0!</v>
      </c>
      <c r="J257" s="450">
        <f t="shared" si="51"/>
        <v>0</v>
      </c>
      <c r="K257" s="450" t="e">
        <f t="shared" si="51"/>
        <v>#DIV/0!</v>
      </c>
      <c r="L257" s="450" t="e">
        <f t="shared" si="51"/>
        <v>#DIV/0!</v>
      </c>
    </row>
    <row r="258" spans="1:14" ht="13.5" customHeight="1" x14ac:dyDescent="0.2">
      <c r="A258" s="555" t="s">
        <v>262</v>
      </c>
      <c r="B258" s="556"/>
      <c r="C258" s="557"/>
      <c r="D258" s="156">
        <v>194.19</v>
      </c>
      <c r="E258" s="24">
        <v>0</v>
      </c>
      <c r="F258" s="98">
        <v>0</v>
      </c>
      <c r="G258" s="24">
        <v>0</v>
      </c>
      <c r="H258" s="24">
        <v>0</v>
      </c>
      <c r="I258" s="450">
        <f t="shared" si="52"/>
        <v>0</v>
      </c>
      <c r="J258" s="450" t="e">
        <f t="shared" si="51"/>
        <v>#DIV/0!</v>
      </c>
      <c r="K258" s="450" t="e">
        <f t="shared" si="51"/>
        <v>#DIV/0!</v>
      </c>
      <c r="L258" s="450" t="e">
        <f t="shared" si="51"/>
        <v>#DIV/0!</v>
      </c>
    </row>
    <row r="259" spans="1:14" ht="13.5" customHeight="1" x14ac:dyDescent="0.2">
      <c r="A259" s="548" t="s">
        <v>297</v>
      </c>
      <c r="B259" s="549"/>
      <c r="C259" s="550"/>
      <c r="D259" s="156">
        <v>0</v>
      </c>
      <c r="E259" s="24">
        <v>0</v>
      </c>
      <c r="F259" s="98">
        <v>0</v>
      </c>
      <c r="G259" s="24">
        <v>0</v>
      </c>
      <c r="H259" s="24">
        <v>0</v>
      </c>
      <c r="I259" s="450" t="e">
        <f t="shared" si="52"/>
        <v>#DIV/0!</v>
      </c>
      <c r="J259" s="450" t="e">
        <f t="shared" si="51"/>
        <v>#DIV/0!</v>
      </c>
      <c r="K259" s="450" t="e">
        <f t="shared" si="51"/>
        <v>#DIV/0!</v>
      </c>
      <c r="L259" s="450" t="e">
        <f t="shared" si="51"/>
        <v>#DIV/0!</v>
      </c>
    </row>
    <row r="260" spans="1:14" ht="12.75" customHeight="1" x14ac:dyDescent="0.2">
      <c r="B260" s="255">
        <v>4</v>
      </c>
      <c r="C260" s="345" t="s">
        <v>319</v>
      </c>
      <c r="D260" s="245">
        <f>D261</f>
        <v>901.95</v>
      </c>
      <c r="E260" s="245">
        <f>E261</f>
        <v>3500</v>
      </c>
      <c r="F260" s="241">
        <f>F261</f>
        <v>3500</v>
      </c>
      <c r="G260" s="245">
        <f>G261</f>
        <v>1000</v>
      </c>
      <c r="H260" s="245">
        <f>H261</f>
        <v>1000</v>
      </c>
      <c r="I260" s="448">
        <f t="shared" si="52"/>
        <v>388.04811796662784</v>
      </c>
      <c r="J260" s="448">
        <f t="shared" si="51"/>
        <v>100</v>
      </c>
      <c r="K260" s="448">
        <f t="shared" si="51"/>
        <v>28.571428571428569</v>
      </c>
      <c r="L260" s="448">
        <f t="shared" si="51"/>
        <v>100</v>
      </c>
    </row>
    <row r="261" spans="1:14" ht="13.5" customHeight="1" x14ac:dyDescent="0.2">
      <c r="B261" s="256">
        <v>42</v>
      </c>
      <c r="C261" s="346" t="s">
        <v>321</v>
      </c>
      <c r="D261" s="248">
        <f>SUM(D262,D263)</f>
        <v>901.95</v>
      </c>
      <c r="E261" s="248">
        <f>SUM(E262:E263)</f>
        <v>3500</v>
      </c>
      <c r="F261" s="249">
        <f>SUM(F262,F263)</f>
        <v>3500</v>
      </c>
      <c r="G261" s="248">
        <f>SUM(G262:G263)</f>
        <v>1000</v>
      </c>
      <c r="H261" s="248">
        <f>SUM(H262:H263)</f>
        <v>1000</v>
      </c>
      <c r="I261" s="448">
        <f t="shared" si="52"/>
        <v>388.04811796662784</v>
      </c>
      <c r="J261" s="448">
        <f t="shared" si="51"/>
        <v>100</v>
      </c>
      <c r="K261" s="448">
        <f t="shared" si="51"/>
        <v>28.571428571428569</v>
      </c>
      <c r="L261" s="448">
        <f t="shared" si="51"/>
        <v>100</v>
      </c>
      <c r="N261" s="172"/>
    </row>
    <row r="262" spans="1:14" ht="13.5" customHeight="1" x14ac:dyDescent="0.2">
      <c r="B262" s="341">
        <v>421</v>
      </c>
      <c r="C262" s="283" t="s">
        <v>113</v>
      </c>
      <c r="D262" s="252">
        <v>901.95</v>
      </c>
      <c r="E262" s="252">
        <v>1000</v>
      </c>
      <c r="F262" s="253">
        <v>1000</v>
      </c>
      <c r="G262" s="254">
        <v>0</v>
      </c>
      <c r="H262" s="254">
        <v>0</v>
      </c>
      <c r="I262" s="448">
        <f t="shared" si="52"/>
        <v>110.87089084760795</v>
      </c>
      <c r="J262" s="448">
        <f t="shared" si="51"/>
        <v>100</v>
      </c>
      <c r="K262" s="448">
        <f t="shared" si="51"/>
        <v>0</v>
      </c>
      <c r="L262" s="448" t="e">
        <f t="shared" si="51"/>
        <v>#DIV/0!</v>
      </c>
    </row>
    <row r="263" spans="1:14" ht="13.5" customHeight="1" x14ac:dyDescent="0.2">
      <c r="B263" s="269">
        <v>422</v>
      </c>
      <c r="C263" s="293" t="s">
        <v>188</v>
      </c>
      <c r="D263" s="252">
        <v>0</v>
      </c>
      <c r="E263" s="252">
        <v>2500</v>
      </c>
      <c r="F263" s="253">
        <v>2500</v>
      </c>
      <c r="G263" s="254">
        <v>1000</v>
      </c>
      <c r="H263" s="254">
        <v>1000</v>
      </c>
      <c r="I263" s="448" t="e">
        <f t="shared" si="52"/>
        <v>#DIV/0!</v>
      </c>
      <c r="J263" s="448">
        <f t="shared" si="51"/>
        <v>100</v>
      </c>
      <c r="K263" s="448">
        <f t="shared" si="51"/>
        <v>40</v>
      </c>
      <c r="L263" s="448">
        <f t="shared" si="51"/>
        <v>100</v>
      </c>
    </row>
    <row r="264" spans="1:14" ht="13.5" customHeight="1" x14ac:dyDescent="0.2">
      <c r="A264" s="615" t="s">
        <v>318</v>
      </c>
      <c r="B264" s="711"/>
      <c r="C264" s="712"/>
      <c r="D264" s="158">
        <f>D265</f>
        <v>9849.6299999999992</v>
      </c>
      <c r="E264" s="110">
        <f>E265</f>
        <v>0</v>
      </c>
      <c r="F264" s="96">
        <f>F265</f>
        <v>0</v>
      </c>
      <c r="G264" s="110">
        <f>G265</f>
        <v>0</v>
      </c>
      <c r="H264" s="438">
        <f>H265</f>
        <v>0</v>
      </c>
      <c r="I264" s="437">
        <f t="shared" si="52"/>
        <v>0</v>
      </c>
      <c r="J264" s="437" t="e">
        <f t="shared" si="52"/>
        <v>#DIV/0!</v>
      </c>
      <c r="K264" s="437" t="e">
        <f t="shared" si="52"/>
        <v>#DIV/0!</v>
      </c>
      <c r="L264" s="437" t="e">
        <f t="shared" si="52"/>
        <v>#DIV/0!</v>
      </c>
    </row>
    <row r="265" spans="1:14" ht="13.5" customHeight="1" x14ac:dyDescent="0.2">
      <c r="A265" s="525" t="s">
        <v>114</v>
      </c>
      <c r="B265" s="526"/>
      <c r="C265" s="527"/>
      <c r="D265" s="149">
        <f>D268</f>
        <v>9849.6299999999992</v>
      </c>
      <c r="E265" s="22">
        <f>E268</f>
        <v>0</v>
      </c>
      <c r="F265" s="97">
        <f>F268</f>
        <v>0</v>
      </c>
      <c r="G265" s="22">
        <f>G269</f>
        <v>0</v>
      </c>
      <c r="H265" s="22">
        <f>H269</f>
        <v>0</v>
      </c>
      <c r="I265" s="449">
        <f t="shared" si="52"/>
        <v>0</v>
      </c>
      <c r="J265" s="449" t="e">
        <f t="shared" si="52"/>
        <v>#DIV/0!</v>
      </c>
      <c r="K265" s="449" t="e">
        <f t="shared" si="52"/>
        <v>#DIV/0!</v>
      </c>
      <c r="L265" s="449" t="e">
        <f t="shared" si="52"/>
        <v>#DIV/0!</v>
      </c>
    </row>
    <row r="266" spans="1:14" ht="13.5" customHeight="1" x14ac:dyDescent="0.2">
      <c r="A266" s="548" t="s">
        <v>297</v>
      </c>
      <c r="B266" s="549"/>
      <c r="C266" s="550"/>
      <c r="D266" s="185">
        <v>0</v>
      </c>
      <c r="E266" s="24">
        <v>0</v>
      </c>
      <c r="F266" s="98">
        <v>0</v>
      </c>
      <c r="G266" s="24">
        <v>0</v>
      </c>
      <c r="H266" s="24">
        <v>0</v>
      </c>
      <c r="I266" s="450" t="e">
        <f t="shared" si="52"/>
        <v>#DIV/0!</v>
      </c>
      <c r="J266" s="450" t="e">
        <f t="shared" si="52"/>
        <v>#DIV/0!</v>
      </c>
      <c r="K266" s="450" t="e">
        <f t="shared" si="52"/>
        <v>#DIV/0!</v>
      </c>
      <c r="L266" s="450" t="e">
        <f t="shared" si="52"/>
        <v>#DIV/0!</v>
      </c>
    </row>
    <row r="267" spans="1:14" ht="13.5" customHeight="1" x14ac:dyDescent="0.2">
      <c r="A267" s="555" t="s">
        <v>258</v>
      </c>
      <c r="B267" s="556"/>
      <c r="C267" s="557"/>
      <c r="D267" s="221">
        <v>9849.6299999999992</v>
      </c>
      <c r="E267" s="156">
        <v>0</v>
      </c>
      <c r="F267" s="98">
        <v>0</v>
      </c>
      <c r="G267" s="24">
        <v>0</v>
      </c>
      <c r="H267" s="24">
        <v>0</v>
      </c>
      <c r="I267" s="450">
        <f t="shared" si="52"/>
        <v>0</v>
      </c>
      <c r="J267" s="450" t="e">
        <f t="shared" si="52"/>
        <v>#DIV/0!</v>
      </c>
      <c r="K267" s="450" t="e">
        <f t="shared" si="52"/>
        <v>#DIV/0!</v>
      </c>
      <c r="L267" s="450" t="e">
        <f t="shared" si="52"/>
        <v>#DIV/0!</v>
      </c>
    </row>
    <row r="268" spans="1:14" ht="13.5" customHeight="1" x14ac:dyDescent="0.2">
      <c r="B268" s="255">
        <v>4</v>
      </c>
      <c r="C268" s="268" t="s">
        <v>133</v>
      </c>
      <c r="D268" s="262">
        <f>D269</f>
        <v>9849.6299999999992</v>
      </c>
      <c r="E268" s="263">
        <f>E269</f>
        <v>0</v>
      </c>
      <c r="F268" s="241">
        <f t="shared" ref="F268:H269" si="53">F269</f>
        <v>0</v>
      </c>
      <c r="G268" s="297">
        <f t="shared" si="53"/>
        <v>0</v>
      </c>
      <c r="H268" s="297">
        <f t="shared" si="53"/>
        <v>0</v>
      </c>
      <c r="I268" s="448">
        <f t="shared" si="52"/>
        <v>0</v>
      </c>
      <c r="J268" s="448" t="e">
        <f t="shared" si="52"/>
        <v>#DIV/0!</v>
      </c>
      <c r="K268" s="448" t="e">
        <f t="shared" si="52"/>
        <v>#DIV/0!</v>
      </c>
      <c r="L268" s="448" t="e">
        <f t="shared" si="52"/>
        <v>#DIV/0!</v>
      </c>
    </row>
    <row r="269" spans="1:14" ht="13.5" customHeight="1" x14ac:dyDescent="0.2">
      <c r="B269" s="256">
        <v>42</v>
      </c>
      <c r="C269" s="291" t="s">
        <v>320</v>
      </c>
      <c r="D269" s="262">
        <f>D270</f>
        <v>9849.6299999999992</v>
      </c>
      <c r="E269" s="263">
        <f>E270</f>
        <v>0</v>
      </c>
      <c r="F269" s="241">
        <f t="shared" si="53"/>
        <v>0</v>
      </c>
      <c r="G269" s="297">
        <f t="shared" si="53"/>
        <v>0</v>
      </c>
      <c r="H269" s="297">
        <f t="shared" si="53"/>
        <v>0</v>
      </c>
      <c r="I269" s="448">
        <f t="shared" si="52"/>
        <v>0</v>
      </c>
      <c r="J269" s="448" t="e">
        <f t="shared" si="52"/>
        <v>#DIV/0!</v>
      </c>
      <c r="K269" s="448" t="e">
        <f t="shared" si="52"/>
        <v>#DIV/0!</v>
      </c>
      <c r="L269" s="448" t="e">
        <f t="shared" si="52"/>
        <v>#DIV/0!</v>
      </c>
    </row>
    <row r="270" spans="1:14" ht="13.5" customHeight="1" x14ac:dyDescent="0.2">
      <c r="B270" s="341">
        <v>421</v>
      </c>
      <c r="C270" s="283" t="s">
        <v>113</v>
      </c>
      <c r="D270" s="266">
        <v>9849.6299999999992</v>
      </c>
      <c r="E270" s="267">
        <v>0</v>
      </c>
      <c r="F270" s="253">
        <v>0</v>
      </c>
      <c r="G270" s="254">
        <v>0</v>
      </c>
      <c r="H270" s="254">
        <v>0</v>
      </c>
      <c r="I270" s="448">
        <f t="shared" si="52"/>
        <v>0</v>
      </c>
      <c r="J270" s="448" t="e">
        <f t="shared" si="52"/>
        <v>#DIV/0!</v>
      </c>
      <c r="K270" s="448" t="e">
        <f t="shared" si="52"/>
        <v>#DIV/0!</v>
      </c>
      <c r="L270" s="448" t="e">
        <f t="shared" si="52"/>
        <v>#DIV/0!</v>
      </c>
    </row>
    <row r="271" spans="1:14" ht="13.5" customHeight="1" x14ac:dyDescent="0.2">
      <c r="A271" s="566" t="s">
        <v>265</v>
      </c>
      <c r="B271" s="567"/>
      <c r="C271" s="568"/>
      <c r="D271" s="186">
        <f>D272</f>
        <v>0</v>
      </c>
      <c r="E271" s="20">
        <f>E272</f>
        <v>659450</v>
      </c>
      <c r="F271" s="96">
        <f>F272</f>
        <v>575000</v>
      </c>
      <c r="G271" s="20">
        <f>G272</f>
        <v>25000</v>
      </c>
      <c r="H271" s="435">
        <f>H272</f>
        <v>0</v>
      </c>
      <c r="I271" s="437" t="e">
        <f t="shared" ref="I271:L286" si="54">E271/D271*100</f>
        <v>#DIV/0!</v>
      </c>
      <c r="J271" s="437">
        <f t="shared" si="52"/>
        <v>87.193873682614296</v>
      </c>
      <c r="K271" s="437">
        <f t="shared" si="52"/>
        <v>4.3478260869565215</v>
      </c>
      <c r="L271" s="437">
        <f t="shared" si="52"/>
        <v>0</v>
      </c>
    </row>
    <row r="272" spans="1:14" ht="13.5" customHeight="1" x14ac:dyDescent="0.2">
      <c r="A272" s="525" t="s">
        <v>114</v>
      </c>
      <c r="B272" s="526"/>
      <c r="C272" s="527"/>
      <c r="D272" s="149">
        <f>D284</f>
        <v>0</v>
      </c>
      <c r="E272" s="22">
        <f>SUM(E281,E284)</f>
        <v>659450</v>
      </c>
      <c r="F272" s="97">
        <f>SUM(F281,F284)</f>
        <v>575000</v>
      </c>
      <c r="G272" s="22">
        <f>G284</f>
        <v>25000</v>
      </c>
      <c r="H272" s="22">
        <f>SUM(H284+H282)</f>
        <v>0</v>
      </c>
      <c r="I272" s="449" t="e">
        <f t="shared" si="54"/>
        <v>#DIV/0!</v>
      </c>
      <c r="J272" s="449">
        <f t="shared" si="54"/>
        <v>87.193873682614296</v>
      </c>
      <c r="K272" s="449">
        <f t="shared" si="54"/>
        <v>4.3478260869565215</v>
      </c>
      <c r="L272" s="449">
        <f t="shared" si="54"/>
        <v>0</v>
      </c>
    </row>
    <row r="273" spans="1:15" ht="13.5" customHeight="1" x14ac:dyDescent="0.2">
      <c r="A273" s="575" t="s">
        <v>249</v>
      </c>
      <c r="B273" s="576"/>
      <c r="C273" s="577"/>
      <c r="D273" s="156">
        <v>0</v>
      </c>
      <c r="E273" s="24">
        <v>7350</v>
      </c>
      <c r="F273" s="98">
        <v>0</v>
      </c>
      <c r="G273" s="24">
        <v>25000</v>
      </c>
      <c r="H273" s="24">
        <v>0</v>
      </c>
      <c r="I273" s="425" t="e">
        <f t="shared" ref="I273:L288" si="55">E273/D273*100</f>
        <v>#DIV/0!</v>
      </c>
      <c r="J273" s="450">
        <f t="shared" si="54"/>
        <v>0</v>
      </c>
      <c r="K273" s="450" t="e">
        <f t="shared" si="54"/>
        <v>#DIV/0!</v>
      </c>
      <c r="L273" s="450">
        <f t="shared" si="54"/>
        <v>0</v>
      </c>
    </row>
    <row r="274" spans="1:15" ht="13.5" customHeight="1" x14ac:dyDescent="0.2">
      <c r="A274" s="545" t="s">
        <v>311</v>
      </c>
      <c r="B274" s="546"/>
      <c r="C274" s="547"/>
      <c r="D274" s="156">
        <v>0</v>
      </c>
      <c r="E274" s="36">
        <v>0</v>
      </c>
      <c r="F274" s="98">
        <v>200000</v>
      </c>
      <c r="G274" s="24">
        <v>0</v>
      </c>
      <c r="H274" s="24">
        <v>0</v>
      </c>
      <c r="I274" s="450" t="e">
        <f t="shared" si="55"/>
        <v>#DIV/0!</v>
      </c>
      <c r="J274" s="450" t="e">
        <f t="shared" si="54"/>
        <v>#DIV/0!</v>
      </c>
      <c r="K274" s="450">
        <f t="shared" si="54"/>
        <v>0</v>
      </c>
      <c r="L274" s="450" t="e">
        <f t="shared" si="54"/>
        <v>#DIV/0!</v>
      </c>
      <c r="N274" s="631"/>
      <c r="O274" s="631"/>
    </row>
    <row r="275" spans="1:15" ht="13.5" customHeight="1" x14ac:dyDescent="0.2">
      <c r="A275" s="578" t="s">
        <v>258</v>
      </c>
      <c r="B275" s="579"/>
      <c r="C275" s="580"/>
      <c r="D275" s="156">
        <v>0</v>
      </c>
      <c r="E275" s="36">
        <v>140000</v>
      </c>
      <c r="F275" s="98">
        <v>65000</v>
      </c>
      <c r="G275" s="24">
        <v>0</v>
      </c>
      <c r="H275" s="24">
        <v>0</v>
      </c>
      <c r="I275" s="450" t="e">
        <f t="shared" si="55"/>
        <v>#DIV/0!</v>
      </c>
      <c r="J275" s="450">
        <f t="shared" si="54"/>
        <v>46.428571428571431</v>
      </c>
      <c r="K275" s="450">
        <f t="shared" si="54"/>
        <v>0</v>
      </c>
      <c r="L275" s="450" t="e">
        <f t="shared" si="54"/>
        <v>#DIV/0!</v>
      </c>
    </row>
    <row r="276" spans="1:15" ht="13.5" customHeight="1" x14ac:dyDescent="0.2">
      <c r="A276" s="555" t="s">
        <v>257</v>
      </c>
      <c r="B276" s="556"/>
      <c r="C276" s="557"/>
      <c r="D276" s="156">
        <v>0</v>
      </c>
      <c r="E276" s="38">
        <v>400</v>
      </c>
      <c r="F276" s="98">
        <v>1200</v>
      </c>
      <c r="G276" s="24">
        <v>0</v>
      </c>
      <c r="H276" s="24">
        <v>0</v>
      </c>
      <c r="I276" s="425" t="e">
        <f t="shared" si="55"/>
        <v>#DIV/0!</v>
      </c>
      <c r="J276" s="450">
        <f t="shared" si="54"/>
        <v>300</v>
      </c>
      <c r="K276" s="450">
        <f t="shared" si="54"/>
        <v>0</v>
      </c>
      <c r="L276" s="450" t="e">
        <f t="shared" si="54"/>
        <v>#DIV/0!</v>
      </c>
    </row>
    <row r="277" spans="1:15" ht="13.5" customHeight="1" x14ac:dyDescent="0.2">
      <c r="A277" s="555" t="s">
        <v>262</v>
      </c>
      <c r="B277" s="556"/>
      <c r="C277" s="557"/>
      <c r="D277" s="156">
        <v>0</v>
      </c>
      <c r="E277" s="24">
        <v>500</v>
      </c>
      <c r="F277" s="98">
        <v>200</v>
      </c>
      <c r="G277" s="24">
        <v>0</v>
      </c>
      <c r="H277" s="24">
        <v>0</v>
      </c>
      <c r="I277" s="425" t="e">
        <f t="shared" si="55"/>
        <v>#DIV/0!</v>
      </c>
      <c r="J277" s="450">
        <f t="shared" si="54"/>
        <v>40</v>
      </c>
      <c r="K277" s="450">
        <f t="shared" si="54"/>
        <v>0</v>
      </c>
      <c r="L277" s="450" t="e">
        <f t="shared" si="54"/>
        <v>#DIV/0!</v>
      </c>
    </row>
    <row r="278" spans="1:15" ht="13.5" customHeight="1" x14ac:dyDescent="0.2">
      <c r="A278" s="603" t="s">
        <v>297</v>
      </c>
      <c r="B278" s="604"/>
      <c r="C278" s="605"/>
      <c r="D278" s="156">
        <v>0</v>
      </c>
      <c r="E278" s="24">
        <v>0</v>
      </c>
      <c r="F278" s="98">
        <v>308600</v>
      </c>
      <c r="G278" s="24">
        <v>0</v>
      </c>
      <c r="H278" s="24">
        <v>0</v>
      </c>
      <c r="I278" s="450" t="e">
        <f t="shared" si="55"/>
        <v>#DIV/0!</v>
      </c>
      <c r="J278" s="450" t="e">
        <f t="shared" si="54"/>
        <v>#DIV/0!</v>
      </c>
      <c r="K278" s="450">
        <f t="shared" si="54"/>
        <v>0</v>
      </c>
      <c r="L278" s="450" t="e">
        <f t="shared" si="54"/>
        <v>#DIV/0!</v>
      </c>
    </row>
    <row r="279" spans="1:15" ht="13.5" customHeight="1" x14ac:dyDescent="0.2">
      <c r="A279" s="560" t="s">
        <v>310</v>
      </c>
      <c r="B279" s="561"/>
      <c r="C279" s="562"/>
      <c r="D279" s="156">
        <v>0</v>
      </c>
      <c r="E279" s="24">
        <v>2900</v>
      </c>
      <c r="F279" s="98">
        <v>0</v>
      </c>
      <c r="G279" s="24">
        <v>0</v>
      </c>
      <c r="H279" s="24">
        <v>0</v>
      </c>
      <c r="I279" s="450" t="e">
        <f t="shared" si="55"/>
        <v>#DIV/0!</v>
      </c>
      <c r="J279" s="450">
        <f t="shared" si="54"/>
        <v>0</v>
      </c>
      <c r="K279" s="450" t="e">
        <f t="shared" si="54"/>
        <v>#DIV/0!</v>
      </c>
      <c r="L279" s="450" t="e">
        <f t="shared" si="54"/>
        <v>#DIV/0!</v>
      </c>
    </row>
    <row r="280" spans="1:15" ht="13.5" customHeight="1" x14ac:dyDescent="0.2">
      <c r="A280" s="538" t="s">
        <v>301</v>
      </c>
      <c r="B280" s="539"/>
      <c r="C280" s="540"/>
      <c r="D280" s="156">
        <v>0</v>
      </c>
      <c r="E280" s="24">
        <v>508300</v>
      </c>
      <c r="F280" s="98">
        <v>0</v>
      </c>
      <c r="G280" s="24">
        <v>0</v>
      </c>
      <c r="H280" s="24">
        <v>0</v>
      </c>
      <c r="I280" s="450" t="e">
        <f t="shared" si="55"/>
        <v>#DIV/0!</v>
      </c>
      <c r="J280" s="450">
        <f t="shared" si="54"/>
        <v>0</v>
      </c>
      <c r="K280" s="450" t="e">
        <f t="shared" si="54"/>
        <v>#DIV/0!</v>
      </c>
      <c r="L280" s="450" t="e">
        <f t="shared" si="54"/>
        <v>#DIV/0!</v>
      </c>
    </row>
    <row r="281" spans="1:15" ht="13.5" customHeight="1" x14ac:dyDescent="0.2">
      <c r="A281" s="347"/>
      <c r="B281" s="243">
        <v>3</v>
      </c>
      <c r="C281" s="244" t="s">
        <v>82</v>
      </c>
      <c r="D281" s="348">
        <v>0</v>
      </c>
      <c r="E281" s="281">
        <f>E282</f>
        <v>8000</v>
      </c>
      <c r="F281" s="241">
        <f t="shared" ref="F281:H282" si="56">F282</f>
        <v>25000</v>
      </c>
      <c r="G281" s="281">
        <f t="shared" si="56"/>
        <v>0</v>
      </c>
      <c r="H281" s="281">
        <f t="shared" si="56"/>
        <v>0</v>
      </c>
      <c r="I281" s="448" t="e">
        <f t="shared" si="55"/>
        <v>#DIV/0!</v>
      </c>
      <c r="J281" s="448">
        <f t="shared" si="54"/>
        <v>312.5</v>
      </c>
      <c r="K281" s="448">
        <f t="shared" si="54"/>
        <v>0</v>
      </c>
      <c r="L281" s="448" t="e">
        <f t="shared" si="54"/>
        <v>#DIV/0!</v>
      </c>
    </row>
    <row r="282" spans="1:15" ht="13.5" customHeight="1" x14ac:dyDescent="0.2">
      <c r="A282" s="347"/>
      <c r="B282" s="247">
        <v>32</v>
      </c>
      <c r="C282" s="235" t="s">
        <v>83</v>
      </c>
      <c r="D282" s="348">
        <v>0</v>
      </c>
      <c r="E282" s="281">
        <f>E283</f>
        <v>8000</v>
      </c>
      <c r="F282" s="241">
        <f t="shared" si="56"/>
        <v>25000</v>
      </c>
      <c r="G282" s="281">
        <f t="shared" si="56"/>
        <v>0</v>
      </c>
      <c r="H282" s="281">
        <f t="shared" si="56"/>
        <v>0</v>
      </c>
      <c r="I282" s="448" t="e">
        <f t="shared" si="55"/>
        <v>#DIV/0!</v>
      </c>
      <c r="J282" s="448">
        <f t="shared" si="54"/>
        <v>312.5</v>
      </c>
      <c r="K282" s="448">
        <f t="shared" si="54"/>
        <v>0</v>
      </c>
      <c r="L282" s="448" t="e">
        <f t="shared" si="54"/>
        <v>#DIV/0!</v>
      </c>
    </row>
    <row r="283" spans="1:15" ht="13.5" customHeight="1" x14ac:dyDescent="0.2">
      <c r="A283" s="347"/>
      <c r="B283" s="282">
        <v>323</v>
      </c>
      <c r="C283" s="291" t="s">
        <v>298</v>
      </c>
      <c r="D283" s="349">
        <v>0</v>
      </c>
      <c r="E283" s="290">
        <v>8000</v>
      </c>
      <c r="F283" s="295">
        <v>25000</v>
      </c>
      <c r="G283" s="290">
        <v>0</v>
      </c>
      <c r="H283" s="290">
        <v>0</v>
      </c>
      <c r="I283" s="448" t="e">
        <f t="shared" si="55"/>
        <v>#DIV/0!</v>
      </c>
      <c r="J283" s="448">
        <f t="shared" si="54"/>
        <v>312.5</v>
      </c>
      <c r="K283" s="448">
        <f t="shared" si="54"/>
        <v>0</v>
      </c>
      <c r="L283" s="448" t="e">
        <f t="shared" si="54"/>
        <v>#DIV/0!</v>
      </c>
      <c r="N283" s="709"/>
    </row>
    <row r="284" spans="1:15" ht="13.5" customHeight="1" x14ac:dyDescent="0.2">
      <c r="B284" s="350">
        <v>4</v>
      </c>
      <c r="C284" s="286" t="s">
        <v>187</v>
      </c>
      <c r="D284" s="297">
        <f>D285</f>
        <v>0</v>
      </c>
      <c r="E284" s="297">
        <f>E285</f>
        <v>651450</v>
      </c>
      <c r="F284" s="297">
        <f>F285</f>
        <v>550000</v>
      </c>
      <c r="G284" s="297">
        <f>G285</f>
        <v>25000</v>
      </c>
      <c r="H284" s="297">
        <f>H285</f>
        <v>0</v>
      </c>
      <c r="I284" s="448" t="e">
        <f t="shared" si="55"/>
        <v>#DIV/0!</v>
      </c>
      <c r="J284" s="448">
        <f t="shared" si="54"/>
        <v>84.427047355898381</v>
      </c>
      <c r="K284" s="448">
        <f t="shared" si="54"/>
        <v>4.5454545454545459</v>
      </c>
      <c r="L284" s="448">
        <f t="shared" si="54"/>
        <v>0</v>
      </c>
      <c r="N284" s="709"/>
    </row>
    <row r="285" spans="1:15" ht="13.5" customHeight="1" x14ac:dyDescent="0.2">
      <c r="B285" s="350">
        <v>42</v>
      </c>
      <c r="C285" s="235" t="s">
        <v>107</v>
      </c>
      <c r="D285" s="297">
        <f>SUM(D286,D287)</f>
        <v>0</v>
      </c>
      <c r="E285" s="297">
        <f>SUM(E286,E287)</f>
        <v>651450</v>
      </c>
      <c r="F285" s="297">
        <f>SUM(F286,F287)</f>
        <v>550000</v>
      </c>
      <c r="G285" s="297">
        <f>SUM(G286,G287)</f>
        <v>25000</v>
      </c>
      <c r="H285" s="297">
        <f>SUM(H286,H287)</f>
        <v>0</v>
      </c>
      <c r="I285" s="448" t="e">
        <f t="shared" si="55"/>
        <v>#DIV/0!</v>
      </c>
      <c r="J285" s="448">
        <f t="shared" si="54"/>
        <v>84.427047355898381</v>
      </c>
      <c r="K285" s="448">
        <f t="shared" si="54"/>
        <v>4.5454545454545459</v>
      </c>
      <c r="L285" s="448">
        <f t="shared" si="54"/>
        <v>0</v>
      </c>
      <c r="N285" s="709"/>
    </row>
    <row r="286" spans="1:15" ht="13.5" customHeight="1" x14ac:dyDescent="0.2">
      <c r="B286" s="351">
        <v>421</v>
      </c>
      <c r="C286" s="283" t="s">
        <v>113</v>
      </c>
      <c r="D286" s="289">
        <v>0</v>
      </c>
      <c r="E286" s="290">
        <v>651450</v>
      </c>
      <c r="F286" s="352">
        <v>550000</v>
      </c>
      <c r="G286" s="290">
        <v>25000</v>
      </c>
      <c r="H286" s="290">
        <v>0</v>
      </c>
      <c r="I286" s="448" t="e">
        <f t="shared" si="55"/>
        <v>#DIV/0!</v>
      </c>
      <c r="J286" s="448">
        <f t="shared" si="54"/>
        <v>84.427047355898381</v>
      </c>
      <c r="K286" s="448">
        <f t="shared" si="54"/>
        <v>4.5454545454545459</v>
      </c>
      <c r="L286" s="448">
        <f t="shared" si="54"/>
        <v>0</v>
      </c>
      <c r="N286" s="709"/>
    </row>
    <row r="287" spans="1:15" ht="13.5" customHeight="1" x14ac:dyDescent="0.2">
      <c r="B287" s="258">
        <v>426</v>
      </c>
      <c r="C287" s="251" t="s">
        <v>116</v>
      </c>
      <c r="D287" s="252">
        <v>0</v>
      </c>
      <c r="E287" s="254">
        <v>0</v>
      </c>
      <c r="F287" s="253">
        <v>0</v>
      </c>
      <c r="G287" s="254">
        <v>0</v>
      </c>
      <c r="H287" s="254">
        <v>0</v>
      </c>
      <c r="I287" s="448" t="e">
        <f t="shared" si="55"/>
        <v>#DIV/0!</v>
      </c>
      <c r="J287" s="448" t="e">
        <f t="shared" si="55"/>
        <v>#DIV/0!</v>
      </c>
      <c r="K287" s="448" t="e">
        <f t="shared" si="55"/>
        <v>#DIV/0!</v>
      </c>
      <c r="L287" s="448" t="e">
        <f t="shared" si="55"/>
        <v>#DIV/0!</v>
      </c>
      <c r="N287" s="709"/>
    </row>
    <row r="288" spans="1:15" ht="21.6" customHeight="1" x14ac:dyDescent="0.2">
      <c r="A288" s="532" t="s">
        <v>377</v>
      </c>
      <c r="B288" s="533"/>
      <c r="C288" s="534"/>
      <c r="D288" s="151">
        <f>SUM(D289,D301)</f>
        <v>81257.460000000006</v>
      </c>
      <c r="E288" s="84">
        <f>SUM(E289,E301)</f>
        <v>229500</v>
      </c>
      <c r="F288" s="95">
        <f>SUM(F289,F301)</f>
        <v>301000</v>
      </c>
      <c r="G288" s="84">
        <f>SUM(G301,G289)</f>
        <v>0</v>
      </c>
      <c r="H288" s="84">
        <f>SUM(H301,H289)</f>
        <v>0</v>
      </c>
      <c r="I288" s="432">
        <f>E288/D288*100</f>
        <v>282.435606527696</v>
      </c>
      <c r="J288" s="432">
        <f t="shared" si="55"/>
        <v>131.15468409586057</v>
      </c>
      <c r="K288" s="432">
        <f t="shared" si="55"/>
        <v>0</v>
      </c>
      <c r="L288" s="432" t="e">
        <f t="shared" si="55"/>
        <v>#DIV/0!</v>
      </c>
    </row>
    <row r="289" spans="1:17" ht="13.5" customHeight="1" x14ac:dyDescent="0.2">
      <c r="A289" s="535" t="s">
        <v>117</v>
      </c>
      <c r="B289" s="536"/>
      <c r="C289" s="537"/>
      <c r="D289" s="150">
        <f>D290</f>
        <v>0</v>
      </c>
      <c r="E289" s="27">
        <f>E290</f>
        <v>222500</v>
      </c>
      <c r="F289" s="101">
        <f>F290</f>
        <v>291000</v>
      </c>
      <c r="G289" s="27">
        <f>G290</f>
        <v>0</v>
      </c>
      <c r="H289" s="27">
        <f>H290</f>
        <v>0</v>
      </c>
      <c r="I289" s="437" t="e">
        <f t="shared" ref="I289:L304" si="57">E289/D289*100</f>
        <v>#DIV/0!</v>
      </c>
      <c r="J289" s="437">
        <f t="shared" si="57"/>
        <v>130.7865168539326</v>
      </c>
      <c r="K289" s="437">
        <f t="shared" si="57"/>
        <v>0</v>
      </c>
      <c r="L289" s="437" t="e">
        <f t="shared" si="57"/>
        <v>#DIV/0!</v>
      </c>
    </row>
    <row r="290" spans="1:17" ht="13.5" customHeight="1" x14ac:dyDescent="0.2">
      <c r="A290" s="542" t="s">
        <v>114</v>
      </c>
      <c r="B290" s="543"/>
      <c r="C290" s="544"/>
      <c r="D290" s="149">
        <f>D296</f>
        <v>0</v>
      </c>
      <c r="E290" s="22">
        <f>E296</f>
        <v>222500</v>
      </c>
      <c r="F290" s="97">
        <f>SUM(F296)</f>
        <v>291000</v>
      </c>
      <c r="G290" s="22">
        <f>G296</f>
        <v>0</v>
      </c>
      <c r="H290" s="22">
        <f>H296</f>
        <v>0</v>
      </c>
      <c r="I290" s="449" t="e">
        <f t="shared" si="57"/>
        <v>#DIV/0!</v>
      </c>
      <c r="J290" s="449">
        <f t="shared" si="57"/>
        <v>130.7865168539326</v>
      </c>
      <c r="K290" s="449">
        <f t="shared" si="57"/>
        <v>0</v>
      </c>
      <c r="L290" s="449" t="e">
        <f t="shared" si="57"/>
        <v>#DIV/0!</v>
      </c>
    </row>
    <row r="291" spans="1:17" ht="13.5" customHeight="1" x14ac:dyDescent="0.2">
      <c r="A291" s="560" t="s">
        <v>348</v>
      </c>
      <c r="B291" s="561"/>
      <c r="C291" s="584"/>
      <c r="D291" s="164">
        <v>0</v>
      </c>
      <c r="E291" s="36">
        <v>1000</v>
      </c>
      <c r="F291" s="98">
        <v>1000</v>
      </c>
      <c r="G291" s="24">
        <v>0</v>
      </c>
      <c r="H291" s="24">
        <v>0</v>
      </c>
      <c r="I291" s="450" t="e">
        <f t="shared" si="57"/>
        <v>#DIV/0!</v>
      </c>
      <c r="J291" s="450">
        <f t="shared" si="57"/>
        <v>100</v>
      </c>
      <c r="K291" s="450">
        <f t="shared" si="57"/>
        <v>0</v>
      </c>
      <c r="L291" s="450" t="e">
        <f t="shared" si="57"/>
        <v>#DIV/0!</v>
      </c>
      <c r="N291" s="39"/>
      <c r="P291" s="73"/>
      <c r="Q291" s="73"/>
    </row>
    <row r="292" spans="1:17" ht="13.5" customHeight="1" x14ac:dyDescent="0.2">
      <c r="A292" s="560" t="s">
        <v>346</v>
      </c>
      <c r="B292" s="561"/>
      <c r="C292" s="584"/>
      <c r="D292" s="164">
        <v>0</v>
      </c>
      <c r="E292" s="36">
        <v>400</v>
      </c>
      <c r="F292" s="98">
        <v>400</v>
      </c>
      <c r="G292" s="24">
        <v>0</v>
      </c>
      <c r="H292" s="24">
        <v>0</v>
      </c>
      <c r="I292" s="450" t="e">
        <f t="shared" si="57"/>
        <v>#DIV/0!</v>
      </c>
      <c r="J292" s="450">
        <f t="shared" si="57"/>
        <v>100</v>
      </c>
      <c r="K292" s="450">
        <f t="shared" si="57"/>
        <v>0</v>
      </c>
      <c r="L292" s="450" t="e">
        <f t="shared" si="57"/>
        <v>#DIV/0!</v>
      </c>
    </row>
    <row r="293" spans="1:17" ht="13.5" customHeight="1" x14ac:dyDescent="0.2">
      <c r="A293" s="538" t="s">
        <v>301</v>
      </c>
      <c r="B293" s="539"/>
      <c r="C293" s="540"/>
      <c r="D293" s="164">
        <v>0</v>
      </c>
      <c r="E293" s="36">
        <v>221100</v>
      </c>
      <c r="F293" s="98">
        <v>0</v>
      </c>
      <c r="G293" s="24">
        <v>0</v>
      </c>
      <c r="H293" s="24">
        <v>0</v>
      </c>
      <c r="I293" s="450" t="e">
        <f t="shared" si="57"/>
        <v>#DIV/0!</v>
      </c>
      <c r="J293" s="450">
        <f t="shared" si="57"/>
        <v>0</v>
      </c>
      <c r="K293" s="450" t="e">
        <f t="shared" si="57"/>
        <v>#DIV/0!</v>
      </c>
      <c r="L293" s="450" t="e">
        <f t="shared" si="57"/>
        <v>#DIV/0!</v>
      </c>
    </row>
    <row r="294" spans="1:17" ht="13.5" customHeight="1" x14ac:dyDescent="0.2">
      <c r="A294" s="558" t="s">
        <v>258</v>
      </c>
      <c r="B294" s="558"/>
      <c r="C294" s="559"/>
      <c r="D294" s="156">
        <v>0</v>
      </c>
      <c r="E294" s="36">
        <v>0</v>
      </c>
      <c r="F294" s="98">
        <v>0</v>
      </c>
      <c r="G294" s="24">
        <v>0</v>
      </c>
      <c r="H294" s="24">
        <v>0</v>
      </c>
      <c r="I294" s="450" t="e">
        <f t="shared" si="57"/>
        <v>#DIV/0!</v>
      </c>
      <c r="J294" s="450" t="e">
        <f t="shared" si="57"/>
        <v>#DIV/0!</v>
      </c>
      <c r="K294" s="450" t="e">
        <f t="shared" si="57"/>
        <v>#DIV/0!</v>
      </c>
      <c r="L294" s="450" t="e">
        <f t="shared" si="57"/>
        <v>#DIV/0!</v>
      </c>
    </row>
    <row r="295" spans="1:17" ht="13.5" customHeight="1" x14ac:dyDescent="0.2">
      <c r="A295" s="581" t="s">
        <v>297</v>
      </c>
      <c r="B295" s="582"/>
      <c r="C295" s="583"/>
      <c r="D295" s="164">
        <v>0</v>
      </c>
      <c r="E295" s="36">
        <v>0</v>
      </c>
      <c r="F295" s="98">
        <v>289600</v>
      </c>
      <c r="G295" s="24">
        <v>0</v>
      </c>
      <c r="H295" s="24">
        <v>0</v>
      </c>
      <c r="I295" s="450" t="e">
        <f t="shared" si="57"/>
        <v>#DIV/0!</v>
      </c>
      <c r="J295" s="450" t="e">
        <f t="shared" si="57"/>
        <v>#DIV/0!</v>
      </c>
      <c r="K295" s="450">
        <f t="shared" si="57"/>
        <v>0</v>
      </c>
      <c r="L295" s="450" t="e">
        <f t="shared" si="57"/>
        <v>#DIV/0!</v>
      </c>
      <c r="N295" s="172"/>
    </row>
    <row r="296" spans="1:17" ht="13.5" customHeight="1" x14ac:dyDescent="0.2">
      <c r="B296" s="243">
        <v>3</v>
      </c>
      <c r="C296" s="244" t="s">
        <v>82</v>
      </c>
      <c r="D296" s="281">
        <v>0</v>
      </c>
      <c r="E296" s="281">
        <f>SUM(E297,E299)</f>
        <v>222500</v>
      </c>
      <c r="F296" s="241">
        <f>SUM(F297,F299)</f>
        <v>291000</v>
      </c>
      <c r="G296" s="241">
        <f>SUM(G297,G299)</f>
        <v>0</v>
      </c>
      <c r="H296" s="241">
        <f>SUM(H297,H299)</f>
        <v>0</v>
      </c>
      <c r="I296" s="448" t="e">
        <f t="shared" si="57"/>
        <v>#DIV/0!</v>
      </c>
      <c r="J296" s="448">
        <f t="shared" si="57"/>
        <v>130.7865168539326</v>
      </c>
      <c r="K296" s="448">
        <f t="shared" si="57"/>
        <v>0</v>
      </c>
      <c r="L296" s="448" t="e">
        <f t="shared" si="57"/>
        <v>#DIV/0!</v>
      </c>
    </row>
    <row r="297" spans="1:17" ht="13.5" customHeight="1" x14ac:dyDescent="0.2">
      <c r="B297" s="247">
        <v>32</v>
      </c>
      <c r="C297" s="235" t="s">
        <v>83</v>
      </c>
      <c r="D297" s="281">
        <v>0</v>
      </c>
      <c r="E297" s="281">
        <v>0</v>
      </c>
      <c r="F297" s="241">
        <f>F298</f>
        <v>0</v>
      </c>
      <c r="G297" s="281">
        <v>0</v>
      </c>
      <c r="H297" s="281">
        <v>0</v>
      </c>
      <c r="I297" s="448" t="e">
        <f t="shared" si="57"/>
        <v>#DIV/0!</v>
      </c>
      <c r="J297" s="448" t="e">
        <f t="shared" si="57"/>
        <v>#DIV/0!</v>
      </c>
      <c r="K297" s="448" t="e">
        <f t="shared" si="57"/>
        <v>#DIV/0!</v>
      </c>
      <c r="L297" s="448" t="e">
        <f t="shared" si="57"/>
        <v>#DIV/0!</v>
      </c>
    </row>
    <row r="298" spans="1:17" ht="13.5" customHeight="1" x14ac:dyDescent="0.2">
      <c r="B298" s="282">
        <v>323</v>
      </c>
      <c r="C298" s="283" t="s">
        <v>322</v>
      </c>
      <c r="D298" s="290">
        <v>0</v>
      </c>
      <c r="E298" s="290">
        <v>0</v>
      </c>
      <c r="F298" s="253">
        <v>0</v>
      </c>
      <c r="G298" s="290">
        <v>0</v>
      </c>
      <c r="H298" s="290">
        <v>0</v>
      </c>
      <c r="I298" s="448" t="e">
        <f t="shared" ref="I298:I300" si="58">E298/D298*100</f>
        <v>#DIV/0!</v>
      </c>
      <c r="J298" s="448" t="e">
        <f t="shared" si="57"/>
        <v>#DIV/0!</v>
      </c>
      <c r="K298" s="448" t="e">
        <f t="shared" si="57"/>
        <v>#DIV/0!</v>
      </c>
      <c r="L298" s="448" t="e">
        <f t="shared" si="57"/>
        <v>#DIV/0!</v>
      </c>
    </row>
    <row r="299" spans="1:17" ht="13.5" customHeight="1" x14ac:dyDescent="0.2">
      <c r="B299" s="285">
        <v>38</v>
      </c>
      <c r="C299" s="286" t="s">
        <v>174</v>
      </c>
      <c r="D299" s="290">
        <v>0</v>
      </c>
      <c r="E299" s="245">
        <f>E300</f>
        <v>222500</v>
      </c>
      <c r="F299" s="253">
        <f>F300</f>
        <v>291000</v>
      </c>
      <c r="G299" s="290">
        <v>0</v>
      </c>
      <c r="H299" s="290">
        <v>0</v>
      </c>
      <c r="I299" s="448" t="e">
        <f t="shared" si="58"/>
        <v>#DIV/0!</v>
      </c>
      <c r="J299" s="448">
        <f t="shared" si="57"/>
        <v>130.7865168539326</v>
      </c>
      <c r="K299" s="448">
        <f t="shared" si="57"/>
        <v>0</v>
      </c>
      <c r="L299" s="448" t="e">
        <f t="shared" si="57"/>
        <v>#DIV/0!</v>
      </c>
    </row>
    <row r="300" spans="1:17" ht="13.5" customHeight="1" x14ac:dyDescent="0.2">
      <c r="B300" s="300">
        <v>386</v>
      </c>
      <c r="C300" s="288" t="s">
        <v>180</v>
      </c>
      <c r="D300" s="290">
        <v>0</v>
      </c>
      <c r="E300" s="290">
        <v>222500</v>
      </c>
      <c r="F300" s="253">
        <v>291000</v>
      </c>
      <c r="G300" s="290">
        <v>0</v>
      </c>
      <c r="H300" s="290">
        <v>0</v>
      </c>
      <c r="I300" s="448" t="e">
        <f t="shared" si="58"/>
        <v>#DIV/0!</v>
      </c>
      <c r="J300" s="448">
        <f t="shared" si="57"/>
        <v>130.7865168539326</v>
      </c>
      <c r="K300" s="448">
        <f t="shared" si="57"/>
        <v>0</v>
      </c>
      <c r="L300" s="448" t="e">
        <f t="shared" si="57"/>
        <v>#DIV/0!</v>
      </c>
    </row>
    <row r="301" spans="1:17" ht="13.5" customHeight="1" x14ac:dyDescent="0.2">
      <c r="A301" s="566" t="s">
        <v>118</v>
      </c>
      <c r="B301" s="567"/>
      <c r="C301" s="568"/>
      <c r="D301" s="153">
        <f>D302</f>
        <v>81257.460000000006</v>
      </c>
      <c r="E301" s="20">
        <f>E302</f>
        <v>7000</v>
      </c>
      <c r="F301" s="96">
        <f>F302</f>
        <v>10000</v>
      </c>
      <c r="G301" s="20">
        <f>G302</f>
        <v>0</v>
      </c>
      <c r="H301" s="20">
        <f>H302</f>
        <v>0</v>
      </c>
      <c r="I301" s="21">
        <f>E301/D301*100</f>
        <v>8.6145936631541264</v>
      </c>
      <c r="J301" s="437">
        <f t="shared" si="57"/>
        <v>142.85714285714286</v>
      </c>
      <c r="K301" s="437">
        <f t="shared" si="57"/>
        <v>0</v>
      </c>
      <c r="L301" s="437" t="e">
        <f t="shared" si="57"/>
        <v>#DIV/0!</v>
      </c>
      <c r="M301" s="31"/>
      <c r="N301" s="708"/>
      <c r="O301" s="708"/>
      <c r="P301" s="708"/>
    </row>
    <row r="302" spans="1:17" ht="13.5" customHeight="1" x14ac:dyDescent="0.2">
      <c r="A302" s="525" t="s">
        <v>114</v>
      </c>
      <c r="B302" s="526"/>
      <c r="C302" s="527"/>
      <c r="D302" s="149">
        <f>SUM(D308,D313)</f>
        <v>81257.460000000006</v>
      </c>
      <c r="E302" s="22">
        <f>SUM(E308,E313)</f>
        <v>7000</v>
      </c>
      <c r="F302" s="97">
        <f>SUM(F308,F313)</f>
        <v>10000</v>
      </c>
      <c r="G302" s="22">
        <f>SUM(G308,G313)</f>
        <v>0</v>
      </c>
      <c r="H302" s="22">
        <f>SUM(H308,H313)</f>
        <v>0</v>
      </c>
      <c r="I302" s="449">
        <f t="shared" ref="I302" si="59">E302/D302*100</f>
        <v>8.6145936631541264</v>
      </c>
      <c r="J302" s="449">
        <f t="shared" si="57"/>
        <v>142.85714285714286</v>
      </c>
      <c r="K302" s="449">
        <f t="shared" si="57"/>
        <v>0</v>
      </c>
      <c r="L302" s="449" t="e">
        <f t="shared" si="57"/>
        <v>#DIV/0!</v>
      </c>
      <c r="M302" s="31"/>
    </row>
    <row r="303" spans="1:17" ht="13.5" customHeight="1" x14ac:dyDescent="0.2">
      <c r="A303" s="545" t="s">
        <v>311</v>
      </c>
      <c r="B303" s="546"/>
      <c r="C303" s="547"/>
      <c r="D303" s="156">
        <v>35400</v>
      </c>
      <c r="E303" s="36">
        <v>0</v>
      </c>
      <c r="F303" s="98">
        <v>0</v>
      </c>
      <c r="G303" s="24">
        <v>0</v>
      </c>
      <c r="H303" s="24">
        <v>0</v>
      </c>
      <c r="I303" s="425">
        <f t="shared" ref="I303:L318" si="60">E303/D303*100</f>
        <v>0</v>
      </c>
      <c r="J303" s="450" t="e">
        <f t="shared" si="57"/>
        <v>#DIV/0!</v>
      </c>
      <c r="K303" s="450" t="e">
        <f t="shared" si="57"/>
        <v>#DIV/0!</v>
      </c>
      <c r="L303" s="450" t="e">
        <f t="shared" si="57"/>
        <v>#DIV/0!</v>
      </c>
      <c r="M303" s="31"/>
      <c r="N303" s="39"/>
      <c r="P303" s="73"/>
      <c r="Q303" s="73"/>
    </row>
    <row r="304" spans="1:17" s="31" customFormat="1" ht="13.5" customHeight="1" x14ac:dyDescent="0.2">
      <c r="A304" s="575" t="s">
        <v>249</v>
      </c>
      <c r="B304" s="529"/>
      <c r="C304" s="530"/>
      <c r="D304" s="156">
        <v>0</v>
      </c>
      <c r="E304" s="36">
        <v>7000</v>
      </c>
      <c r="F304" s="98">
        <v>0</v>
      </c>
      <c r="G304" s="24">
        <v>0</v>
      </c>
      <c r="H304" s="24">
        <v>0</v>
      </c>
      <c r="I304" s="450" t="e">
        <f t="shared" si="60"/>
        <v>#DIV/0!</v>
      </c>
      <c r="J304" s="450">
        <f t="shared" si="57"/>
        <v>0</v>
      </c>
      <c r="K304" s="450" t="e">
        <f t="shared" si="57"/>
        <v>#DIV/0!</v>
      </c>
      <c r="L304" s="450" t="e">
        <f t="shared" si="57"/>
        <v>#DIV/0!</v>
      </c>
      <c r="N304" s="40"/>
    </row>
    <row r="305" spans="1:14" s="31" customFormat="1" ht="13.5" customHeight="1" x14ac:dyDescent="0.2">
      <c r="A305" s="560" t="s">
        <v>310</v>
      </c>
      <c r="B305" s="561"/>
      <c r="C305" s="562"/>
      <c r="D305" s="36">
        <v>0</v>
      </c>
      <c r="E305" s="36">
        <v>0</v>
      </c>
      <c r="F305" s="98">
        <v>5000</v>
      </c>
      <c r="G305" s="24">
        <v>0</v>
      </c>
      <c r="H305" s="24">
        <v>0</v>
      </c>
      <c r="I305" s="425" t="e">
        <f t="shared" si="60"/>
        <v>#DIV/0!</v>
      </c>
      <c r="J305" s="450" t="e">
        <f t="shared" si="60"/>
        <v>#DIV/0!</v>
      </c>
      <c r="K305" s="450">
        <f t="shared" si="60"/>
        <v>0</v>
      </c>
      <c r="L305" s="450" t="e">
        <f t="shared" si="60"/>
        <v>#DIV/0!</v>
      </c>
      <c r="N305" s="40"/>
    </row>
    <row r="306" spans="1:14" s="31" customFormat="1" ht="13.5" customHeight="1" x14ac:dyDescent="0.2">
      <c r="A306" s="558" t="s">
        <v>258</v>
      </c>
      <c r="B306" s="558"/>
      <c r="C306" s="559"/>
      <c r="D306" s="36">
        <v>45857.46</v>
      </c>
      <c r="E306" s="36">
        <v>0</v>
      </c>
      <c r="F306" s="98">
        <v>0</v>
      </c>
      <c r="G306" s="24">
        <v>0</v>
      </c>
      <c r="H306" s="24">
        <v>0</v>
      </c>
      <c r="I306" s="425">
        <f t="shared" si="60"/>
        <v>0</v>
      </c>
      <c r="J306" s="450" t="e">
        <f t="shared" si="60"/>
        <v>#DIV/0!</v>
      </c>
      <c r="K306" s="450" t="e">
        <f t="shared" si="60"/>
        <v>#DIV/0!</v>
      </c>
      <c r="L306" s="450" t="e">
        <f t="shared" si="60"/>
        <v>#DIV/0!</v>
      </c>
      <c r="N306" s="118"/>
    </row>
    <row r="307" spans="1:14" s="31" customFormat="1" ht="13.5" customHeight="1" x14ac:dyDescent="0.2">
      <c r="A307" s="581" t="s">
        <v>297</v>
      </c>
      <c r="B307" s="582"/>
      <c r="C307" s="583"/>
      <c r="D307" s="234">
        <v>0</v>
      </c>
      <c r="E307" s="234">
        <v>0</v>
      </c>
      <c r="F307" s="177">
        <v>5000</v>
      </c>
      <c r="G307" s="176">
        <v>0</v>
      </c>
      <c r="H307" s="176">
        <v>0</v>
      </c>
      <c r="I307" s="450" t="e">
        <f t="shared" si="60"/>
        <v>#DIV/0!</v>
      </c>
      <c r="J307" s="450" t="e">
        <f t="shared" si="60"/>
        <v>#DIV/0!</v>
      </c>
      <c r="K307" s="450">
        <f t="shared" si="60"/>
        <v>0</v>
      </c>
      <c r="L307" s="450" t="e">
        <f t="shared" si="60"/>
        <v>#DIV/0!</v>
      </c>
      <c r="N307" s="118"/>
    </row>
    <row r="308" spans="1:14" ht="13.5" customHeight="1" x14ac:dyDescent="0.2">
      <c r="B308" s="285">
        <v>3</v>
      </c>
      <c r="C308" s="286" t="s">
        <v>175</v>
      </c>
      <c r="D308" s="353">
        <f>D311</f>
        <v>0</v>
      </c>
      <c r="E308" s="353">
        <f>SUM(E309,E311)</f>
        <v>0</v>
      </c>
      <c r="F308" s="299">
        <f>F311</f>
        <v>0</v>
      </c>
      <c r="G308" s="353">
        <f>G311</f>
        <v>0</v>
      </c>
      <c r="H308" s="353">
        <f>H311</f>
        <v>0</v>
      </c>
      <c r="I308" s="448" t="e">
        <f t="shared" si="60"/>
        <v>#DIV/0!</v>
      </c>
      <c r="J308" s="448" t="e">
        <f t="shared" si="60"/>
        <v>#DIV/0!</v>
      </c>
      <c r="K308" s="448" t="e">
        <f t="shared" si="60"/>
        <v>#DIV/0!</v>
      </c>
      <c r="L308" s="448" t="e">
        <f t="shared" si="60"/>
        <v>#DIV/0!</v>
      </c>
    </row>
    <row r="309" spans="1:14" ht="13.5" customHeight="1" x14ac:dyDescent="0.2">
      <c r="B309" s="247">
        <v>32</v>
      </c>
      <c r="C309" s="235" t="s">
        <v>83</v>
      </c>
      <c r="D309" s="262">
        <v>0</v>
      </c>
      <c r="E309" s="262">
        <f>E310</f>
        <v>0</v>
      </c>
      <c r="F309" s="354">
        <v>0</v>
      </c>
      <c r="G309" s="262">
        <v>0</v>
      </c>
      <c r="H309" s="262">
        <v>0</v>
      </c>
      <c r="I309" s="448" t="e">
        <f t="shared" si="60"/>
        <v>#DIV/0!</v>
      </c>
      <c r="J309" s="448" t="e">
        <f t="shared" si="60"/>
        <v>#DIV/0!</v>
      </c>
      <c r="K309" s="448" t="e">
        <f t="shared" si="60"/>
        <v>#DIV/0!</v>
      </c>
      <c r="L309" s="448" t="e">
        <f t="shared" si="60"/>
        <v>#DIV/0!</v>
      </c>
    </row>
    <row r="310" spans="1:14" ht="13.5" customHeight="1" x14ac:dyDescent="0.2">
      <c r="B310" s="250">
        <v>323</v>
      </c>
      <c r="C310" s="293" t="s">
        <v>322</v>
      </c>
      <c r="D310" s="317">
        <v>0</v>
      </c>
      <c r="E310" s="317">
        <v>0</v>
      </c>
      <c r="F310" s="339">
        <v>0</v>
      </c>
      <c r="G310" s="317">
        <v>0</v>
      </c>
      <c r="H310" s="317">
        <v>0</v>
      </c>
      <c r="I310" s="448" t="e">
        <f t="shared" si="60"/>
        <v>#DIV/0!</v>
      </c>
      <c r="J310" s="448" t="e">
        <f t="shared" si="60"/>
        <v>#DIV/0!</v>
      </c>
      <c r="K310" s="448" t="e">
        <f t="shared" si="60"/>
        <v>#DIV/0!</v>
      </c>
      <c r="L310" s="448" t="e">
        <f t="shared" si="60"/>
        <v>#DIV/0!</v>
      </c>
    </row>
    <row r="311" spans="1:14" ht="13.5" customHeight="1" x14ac:dyDescent="0.2">
      <c r="B311" s="285">
        <v>38</v>
      </c>
      <c r="C311" s="286" t="s">
        <v>174</v>
      </c>
      <c r="D311" s="355">
        <f>SUM(D312:D312)</f>
        <v>0</v>
      </c>
      <c r="E311" s="355">
        <f>SUM(E312:E312)</f>
        <v>0</v>
      </c>
      <c r="F311" s="356">
        <f>F312</f>
        <v>0</v>
      </c>
      <c r="G311" s="357">
        <f>SUM(G312:G312)</f>
        <v>0</v>
      </c>
      <c r="H311" s="357">
        <f>SUM(H312:H312)</f>
        <v>0</v>
      </c>
      <c r="I311" s="448" t="e">
        <f t="shared" si="60"/>
        <v>#DIV/0!</v>
      </c>
      <c r="J311" s="448" t="e">
        <f t="shared" si="60"/>
        <v>#DIV/0!</v>
      </c>
      <c r="K311" s="448" t="e">
        <f t="shared" si="60"/>
        <v>#DIV/0!</v>
      </c>
      <c r="L311" s="448" t="e">
        <f t="shared" si="60"/>
        <v>#DIV/0!</v>
      </c>
    </row>
    <row r="312" spans="1:14" ht="13.5" customHeight="1" x14ac:dyDescent="0.2">
      <c r="B312" s="300">
        <v>386</v>
      </c>
      <c r="C312" s="288" t="s">
        <v>180</v>
      </c>
      <c r="D312" s="289">
        <v>0</v>
      </c>
      <c r="E312" s="289">
        <v>0</v>
      </c>
      <c r="F312" s="295">
        <v>0</v>
      </c>
      <c r="G312" s="290">
        <v>0</v>
      </c>
      <c r="H312" s="290">
        <v>0</v>
      </c>
      <c r="I312" s="448" t="e">
        <f t="shared" si="60"/>
        <v>#DIV/0!</v>
      </c>
      <c r="J312" s="448" t="e">
        <f t="shared" si="60"/>
        <v>#DIV/0!</v>
      </c>
      <c r="K312" s="448" t="e">
        <f t="shared" si="60"/>
        <v>#DIV/0!</v>
      </c>
      <c r="L312" s="448" t="e">
        <f t="shared" si="60"/>
        <v>#DIV/0!</v>
      </c>
    </row>
    <row r="313" spans="1:14" ht="13.5" customHeight="1" x14ac:dyDescent="0.2">
      <c r="B313" s="256">
        <v>4</v>
      </c>
      <c r="C313" s="235" t="s">
        <v>106</v>
      </c>
      <c r="D313" s="281">
        <f>D314</f>
        <v>81257.460000000006</v>
      </c>
      <c r="E313" s="281">
        <f>E314</f>
        <v>7000</v>
      </c>
      <c r="F313" s="241">
        <f>F314</f>
        <v>10000</v>
      </c>
      <c r="G313" s="281">
        <f>G314</f>
        <v>0</v>
      </c>
      <c r="H313" s="281">
        <f>H314</f>
        <v>0</v>
      </c>
      <c r="I313" s="246">
        <f>E313/D313*100</f>
        <v>8.6145936631541264</v>
      </c>
      <c r="J313" s="448">
        <f t="shared" si="60"/>
        <v>142.85714285714286</v>
      </c>
      <c r="K313" s="448">
        <f t="shared" si="60"/>
        <v>0</v>
      </c>
      <c r="L313" s="448" t="e">
        <f t="shared" si="60"/>
        <v>#DIV/0!</v>
      </c>
    </row>
    <row r="314" spans="1:14" ht="13.5" customHeight="1" x14ac:dyDescent="0.2">
      <c r="B314" s="256">
        <v>42</v>
      </c>
      <c r="C314" s="235" t="s">
        <v>107</v>
      </c>
      <c r="D314" s="248">
        <f>SUM(D315:D315)</f>
        <v>81257.460000000006</v>
      </c>
      <c r="E314" s="248">
        <f>SUM(E315:E315)</f>
        <v>7000</v>
      </c>
      <c r="F314" s="249">
        <f>SUM(F315:F315)</f>
        <v>10000</v>
      </c>
      <c r="G314" s="248">
        <f>SUM(G315:G315)</f>
        <v>0</v>
      </c>
      <c r="H314" s="248">
        <f>SUM(H315:H315)</f>
        <v>0</v>
      </c>
      <c r="I314" s="246">
        <f>E314/D314*100</f>
        <v>8.6145936631541264</v>
      </c>
      <c r="J314" s="448">
        <f t="shared" si="60"/>
        <v>142.85714285714286</v>
      </c>
      <c r="K314" s="448">
        <f t="shared" si="60"/>
        <v>0</v>
      </c>
      <c r="L314" s="448" t="e">
        <f t="shared" si="60"/>
        <v>#DIV/0!</v>
      </c>
    </row>
    <row r="315" spans="1:14" ht="13.5" customHeight="1" x14ac:dyDescent="0.2">
      <c r="B315" s="269">
        <v>421</v>
      </c>
      <c r="C315" s="251" t="s">
        <v>113</v>
      </c>
      <c r="D315" s="252">
        <v>81257.460000000006</v>
      </c>
      <c r="E315" s="252">
        <v>7000</v>
      </c>
      <c r="F315" s="253">
        <v>10000</v>
      </c>
      <c r="G315" s="254">
        <v>0</v>
      </c>
      <c r="H315" s="254">
        <v>0</v>
      </c>
      <c r="I315" s="246">
        <f>E315/D315*100</f>
        <v>8.6145936631541264</v>
      </c>
      <c r="J315" s="448">
        <f t="shared" si="60"/>
        <v>142.85714285714286</v>
      </c>
      <c r="K315" s="448">
        <f t="shared" si="60"/>
        <v>0</v>
      </c>
      <c r="L315" s="448" t="e">
        <f t="shared" si="60"/>
        <v>#DIV/0!</v>
      </c>
    </row>
    <row r="316" spans="1:14" ht="19.5" customHeight="1" x14ac:dyDescent="0.2">
      <c r="A316" s="532" t="s">
        <v>378</v>
      </c>
      <c r="B316" s="589"/>
      <c r="C316" s="590"/>
      <c r="D316" s="168">
        <f t="shared" ref="D316:H317" si="61">D317</f>
        <v>3184.62</v>
      </c>
      <c r="E316" s="108">
        <f t="shared" si="61"/>
        <v>115250</v>
      </c>
      <c r="F316" s="108">
        <f t="shared" si="61"/>
        <v>0</v>
      </c>
      <c r="G316" s="108">
        <f t="shared" si="61"/>
        <v>0</v>
      </c>
      <c r="H316" s="108">
        <f t="shared" si="61"/>
        <v>0</v>
      </c>
      <c r="I316" s="432">
        <f t="shared" ref="I316:L334" si="62">E316/D316*100</f>
        <v>3618.9561077930803</v>
      </c>
      <c r="J316" s="432">
        <f t="shared" si="60"/>
        <v>0</v>
      </c>
      <c r="K316" s="432" t="e">
        <f t="shared" si="60"/>
        <v>#DIV/0!</v>
      </c>
      <c r="L316" s="432" t="e">
        <f t="shared" si="60"/>
        <v>#DIV/0!</v>
      </c>
    </row>
    <row r="317" spans="1:14" ht="16.5" customHeight="1" x14ac:dyDescent="0.2">
      <c r="A317" s="569" t="s">
        <v>334</v>
      </c>
      <c r="B317" s="570"/>
      <c r="C317" s="571"/>
      <c r="D317" s="153">
        <f t="shared" si="61"/>
        <v>3184.62</v>
      </c>
      <c r="E317" s="20">
        <f>E318</f>
        <v>115250</v>
      </c>
      <c r="F317" s="20">
        <f t="shared" si="61"/>
        <v>0</v>
      </c>
      <c r="G317" s="20">
        <f t="shared" si="61"/>
        <v>0</v>
      </c>
      <c r="H317" s="20">
        <f t="shared" si="61"/>
        <v>0</v>
      </c>
      <c r="I317" s="437">
        <f t="shared" si="62"/>
        <v>3618.9561077930803</v>
      </c>
      <c r="J317" s="437">
        <f t="shared" si="60"/>
        <v>0</v>
      </c>
      <c r="K317" s="437" t="e">
        <f t="shared" si="60"/>
        <v>#DIV/0!</v>
      </c>
      <c r="L317" s="437" t="e">
        <f t="shared" si="60"/>
        <v>#DIV/0!</v>
      </c>
      <c r="M317" s="31"/>
    </row>
    <row r="318" spans="1:14" ht="13.5" customHeight="1" x14ac:dyDescent="0.2">
      <c r="A318" s="572" t="s">
        <v>176</v>
      </c>
      <c r="B318" s="573"/>
      <c r="C318" s="574"/>
      <c r="D318" s="149">
        <f>SUM(D328,D325)</f>
        <v>3184.62</v>
      </c>
      <c r="E318" s="22">
        <f>SUM(E325,E328,E331)</f>
        <v>115250</v>
      </c>
      <c r="F318" s="22">
        <f>SUM(F325,F328)</f>
        <v>0</v>
      </c>
      <c r="G318" s="22">
        <f>SUM(G319,G320)</f>
        <v>0</v>
      </c>
      <c r="H318" s="22">
        <f>SUM(H319,H320)</f>
        <v>0</v>
      </c>
      <c r="I318" s="449">
        <f t="shared" si="62"/>
        <v>3618.9561077930803</v>
      </c>
      <c r="J318" s="449">
        <f t="shared" si="60"/>
        <v>0</v>
      </c>
      <c r="K318" s="449" t="e">
        <f t="shared" si="60"/>
        <v>#DIV/0!</v>
      </c>
      <c r="L318" s="449" t="e">
        <f t="shared" si="60"/>
        <v>#DIV/0!</v>
      </c>
      <c r="M318" s="31"/>
    </row>
    <row r="319" spans="1:14" ht="14.1" customHeight="1" x14ac:dyDescent="0.2">
      <c r="A319" s="528" t="s">
        <v>251</v>
      </c>
      <c r="B319" s="529"/>
      <c r="C319" s="530"/>
      <c r="D319" s="148">
        <v>3184.62</v>
      </c>
      <c r="E319" s="24">
        <v>4950</v>
      </c>
      <c r="F319" s="98">
        <v>0</v>
      </c>
      <c r="G319" s="24">
        <f>SUM(G328,G325)</f>
        <v>0</v>
      </c>
      <c r="H319" s="24">
        <f>SUM(H328,H325)</f>
        <v>0</v>
      </c>
      <c r="I319" s="450">
        <f t="shared" si="62"/>
        <v>155.43455734122125</v>
      </c>
      <c r="J319" s="450">
        <f t="shared" si="62"/>
        <v>0</v>
      </c>
      <c r="K319" s="450" t="e">
        <f t="shared" si="62"/>
        <v>#DIV/0!</v>
      </c>
      <c r="L319" s="450" t="e">
        <f t="shared" si="62"/>
        <v>#DIV/0!</v>
      </c>
      <c r="M319" s="31"/>
    </row>
    <row r="320" spans="1:14" ht="14.1" customHeight="1" x14ac:dyDescent="0.2">
      <c r="A320" s="632" t="s">
        <v>330</v>
      </c>
      <c r="B320" s="553"/>
      <c r="C320" s="554"/>
      <c r="D320" s="148">
        <v>0</v>
      </c>
      <c r="E320" s="24">
        <v>88800</v>
      </c>
      <c r="F320" s="98">
        <v>0</v>
      </c>
      <c r="G320" s="24">
        <v>0</v>
      </c>
      <c r="H320" s="24">
        <v>0</v>
      </c>
      <c r="I320" s="450" t="e">
        <f t="shared" si="62"/>
        <v>#DIV/0!</v>
      </c>
      <c r="J320" s="450">
        <f t="shared" si="62"/>
        <v>0</v>
      </c>
      <c r="K320" s="450" t="e">
        <f t="shared" si="62"/>
        <v>#DIV/0!</v>
      </c>
      <c r="L320" s="450" t="e">
        <f t="shared" si="62"/>
        <v>#DIV/0!</v>
      </c>
      <c r="M320" s="31"/>
    </row>
    <row r="321" spans="1:13" ht="14.1" customHeight="1" x14ac:dyDescent="0.2">
      <c r="A321" s="561" t="s">
        <v>332</v>
      </c>
      <c r="B321" s="561"/>
      <c r="C321" s="584"/>
      <c r="D321" s="148">
        <v>0</v>
      </c>
      <c r="E321" s="24">
        <v>4900</v>
      </c>
      <c r="F321" s="98">
        <v>0</v>
      </c>
      <c r="G321" s="24">
        <v>0</v>
      </c>
      <c r="H321" s="24">
        <v>0</v>
      </c>
      <c r="I321" s="450" t="e">
        <f t="shared" si="62"/>
        <v>#DIV/0!</v>
      </c>
      <c r="J321" s="450">
        <f t="shared" si="62"/>
        <v>0</v>
      </c>
      <c r="K321" s="450" t="e">
        <f t="shared" si="62"/>
        <v>#DIV/0!</v>
      </c>
      <c r="L321" s="450" t="e">
        <f t="shared" si="62"/>
        <v>#DIV/0!</v>
      </c>
      <c r="M321" s="31"/>
    </row>
    <row r="322" spans="1:13" ht="14.1" customHeight="1" x14ac:dyDescent="0.2">
      <c r="A322" s="561" t="s">
        <v>333</v>
      </c>
      <c r="B322" s="561"/>
      <c r="C322" s="584"/>
      <c r="D322" s="148">
        <v>0</v>
      </c>
      <c r="E322" s="24">
        <v>13100</v>
      </c>
      <c r="F322" s="98">
        <v>0</v>
      </c>
      <c r="G322" s="24">
        <v>0</v>
      </c>
      <c r="H322" s="24">
        <v>0</v>
      </c>
      <c r="I322" s="450" t="e">
        <f t="shared" si="62"/>
        <v>#DIV/0!</v>
      </c>
      <c r="J322" s="450">
        <f t="shared" si="62"/>
        <v>0</v>
      </c>
      <c r="K322" s="450" t="e">
        <f t="shared" si="62"/>
        <v>#DIV/0!</v>
      </c>
      <c r="L322" s="450" t="e">
        <f t="shared" si="62"/>
        <v>#DIV/0!</v>
      </c>
      <c r="M322" s="31"/>
    </row>
    <row r="323" spans="1:13" ht="14.1" customHeight="1" x14ac:dyDescent="0.2">
      <c r="A323" s="588" t="s">
        <v>297</v>
      </c>
      <c r="B323" s="588"/>
      <c r="C323" s="588"/>
      <c r="D323" s="148">
        <v>0</v>
      </c>
      <c r="E323" s="24">
        <v>0</v>
      </c>
      <c r="F323" s="98">
        <v>0</v>
      </c>
      <c r="G323" s="24">
        <v>0</v>
      </c>
      <c r="H323" s="24">
        <v>0</v>
      </c>
      <c r="I323" s="450" t="e">
        <f t="shared" si="62"/>
        <v>#DIV/0!</v>
      </c>
      <c r="J323" s="450" t="e">
        <f t="shared" si="62"/>
        <v>#DIV/0!</v>
      </c>
      <c r="K323" s="450" t="e">
        <f t="shared" si="62"/>
        <v>#DIV/0!</v>
      </c>
      <c r="L323" s="450" t="e">
        <f t="shared" si="62"/>
        <v>#DIV/0!</v>
      </c>
      <c r="M323" s="31"/>
    </row>
    <row r="324" spans="1:13" ht="14.1" customHeight="1" x14ac:dyDescent="0.2">
      <c r="A324" s="538" t="s">
        <v>301</v>
      </c>
      <c r="B324" s="539"/>
      <c r="C324" s="540"/>
      <c r="D324" s="148"/>
      <c r="E324" s="24">
        <v>3500</v>
      </c>
      <c r="F324" s="98">
        <v>0</v>
      </c>
      <c r="G324" s="24">
        <v>0</v>
      </c>
      <c r="H324" s="24">
        <v>0</v>
      </c>
      <c r="I324" s="450" t="e">
        <f t="shared" si="62"/>
        <v>#DIV/0!</v>
      </c>
      <c r="J324" s="450">
        <f t="shared" si="62"/>
        <v>0</v>
      </c>
      <c r="K324" s="450" t="e">
        <f t="shared" si="62"/>
        <v>#DIV/0!</v>
      </c>
      <c r="L324" s="450" t="e">
        <f t="shared" si="62"/>
        <v>#DIV/0!</v>
      </c>
      <c r="M324" s="31"/>
    </row>
    <row r="325" spans="1:13" ht="13.5" customHeight="1" x14ac:dyDescent="0.2">
      <c r="B325" s="243">
        <v>4</v>
      </c>
      <c r="C325" s="244" t="s">
        <v>106</v>
      </c>
      <c r="D325" s="281">
        <f>D326</f>
        <v>0</v>
      </c>
      <c r="E325" s="281">
        <f>E326</f>
        <v>111000</v>
      </c>
      <c r="F325" s="241">
        <f>F326</f>
        <v>0</v>
      </c>
      <c r="G325" s="281">
        <f>G326</f>
        <v>0</v>
      </c>
      <c r="H325" s="281">
        <f>H326</f>
        <v>0</v>
      </c>
      <c r="I325" s="448" t="e">
        <f t="shared" si="62"/>
        <v>#DIV/0!</v>
      </c>
      <c r="J325" s="448">
        <f t="shared" si="62"/>
        <v>0</v>
      </c>
      <c r="K325" s="448" t="e">
        <f t="shared" si="62"/>
        <v>#DIV/0!</v>
      </c>
      <c r="L325" s="448" t="e">
        <f t="shared" si="62"/>
        <v>#DIV/0!</v>
      </c>
    </row>
    <row r="326" spans="1:13" ht="13.5" customHeight="1" x14ac:dyDescent="0.2">
      <c r="B326" s="247">
        <v>42</v>
      </c>
      <c r="C326" s="235" t="s">
        <v>121</v>
      </c>
      <c r="D326" s="248">
        <f>SUM(D327:D327)</f>
        <v>0</v>
      </c>
      <c r="E326" s="248">
        <f>SUM(E327:E327)</f>
        <v>111000</v>
      </c>
      <c r="F326" s="249">
        <f>SUM(F327:F327)</f>
        <v>0</v>
      </c>
      <c r="G326" s="248">
        <f>SUM(G327:G327)</f>
        <v>0</v>
      </c>
      <c r="H326" s="248">
        <f>SUM(H327:H327)</f>
        <v>0</v>
      </c>
      <c r="I326" s="448" t="e">
        <f t="shared" si="62"/>
        <v>#DIV/0!</v>
      </c>
      <c r="J326" s="448">
        <f t="shared" si="62"/>
        <v>0</v>
      </c>
      <c r="K326" s="448" t="e">
        <f t="shared" si="62"/>
        <v>#DIV/0!</v>
      </c>
      <c r="L326" s="448" t="e">
        <f t="shared" si="62"/>
        <v>#DIV/0!</v>
      </c>
    </row>
    <row r="327" spans="1:13" ht="13.5" customHeight="1" x14ac:dyDescent="0.2">
      <c r="B327" s="282">
        <v>422</v>
      </c>
      <c r="C327" s="283" t="s">
        <v>122</v>
      </c>
      <c r="D327" s="252">
        <v>0</v>
      </c>
      <c r="E327" s="294">
        <v>111000</v>
      </c>
      <c r="F327" s="312">
        <v>0</v>
      </c>
      <c r="G327" s="294">
        <v>0</v>
      </c>
      <c r="H327" s="294">
        <v>0</v>
      </c>
      <c r="I327" s="448" t="e">
        <f t="shared" si="62"/>
        <v>#DIV/0!</v>
      </c>
      <c r="J327" s="448">
        <f t="shared" si="62"/>
        <v>0</v>
      </c>
      <c r="K327" s="448" t="e">
        <f t="shared" si="62"/>
        <v>#DIV/0!</v>
      </c>
      <c r="L327" s="448" t="e">
        <f t="shared" si="62"/>
        <v>#DIV/0!</v>
      </c>
    </row>
    <row r="328" spans="1:13" ht="13.5" customHeight="1" x14ac:dyDescent="0.2">
      <c r="B328" s="358">
        <v>3</v>
      </c>
      <c r="C328" s="291" t="s">
        <v>82</v>
      </c>
      <c r="D328" s="359">
        <f>SUM(D329,D331)</f>
        <v>3184.62</v>
      </c>
      <c r="E328" s="284">
        <f>SUM(E329:E329)</f>
        <v>0</v>
      </c>
      <c r="F328" s="360">
        <f>SUM(F329,F331)</f>
        <v>0</v>
      </c>
      <c r="G328" s="361">
        <f>SUM(G329,G331)</f>
        <v>0</v>
      </c>
      <c r="H328" s="361">
        <f>SUM(H329,H331)</f>
        <v>0</v>
      </c>
      <c r="I328" s="448">
        <f t="shared" si="62"/>
        <v>0</v>
      </c>
      <c r="J328" s="448" t="e">
        <f t="shared" si="62"/>
        <v>#DIV/0!</v>
      </c>
      <c r="K328" s="448" t="e">
        <f t="shared" si="62"/>
        <v>#DIV/0!</v>
      </c>
      <c r="L328" s="448" t="e">
        <f t="shared" si="62"/>
        <v>#DIV/0!</v>
      </c>
    </row>
    <row r="329" spans="1:13" ht="13.5" customHeight="1" x14ac:dyDescent="0.2">
      <c r="B329" s="362">
        <v>36</v>
      </c>
      <c r="C329" s="235" t="s">
        <v>119</v>
      </c>
      <c r="D329" s="284">
        <f>SUM(D330:D330)</f>
        <v>0</v>
      </c>
      <c r="E329" s="284">
        <f>SUM(E330:E330)</f>
        <v>0</v>
      </c>
      <c r="F329" s="249">
        <f>SUM(F330:F330)</f>
        <v>0</v>
      </c>
      <c r="G329" s="284">
        <f>SUM(G330:G330)</f>
        <v>0</v>
      </c>
      <c r="H329" s="284">
        <f>SUM(H330:H330)</f>
        <v>0</v>
      </c>
      <c r="I329" s="448" t="e">
        <f t="shared" si="62"/>
        <v>#DIV/0!</v>
      </c>
      <c r="J329" s="448" t="e">
        <f t="shared" si="62"/>
        <v>#DIV/0!</v>
      </c>
      <c r="K329" s="448" t="e">
        <f t="shared" si="62"/>
        <v>#DIV/0!</v>
      </c>
      <c r="L329" s="448" t="e">
        <f t="shared" si="62"/>
        <v>#DIV/0!</v>
      </c>
    </row>
    <row r="330" spans="1:13" ht="13.5" customHeight="1" x14ac:dyDescent="0.2">
      <c r="B330" s="264">
        <v>363</v>
      </c>
      <c r="C330" s="363" t="s">
        <v>349</v>
      </c>
      <c r="D330" s="252">
        <v>0</v>
      </c>
      <c r="E330" s="289">
        <v>0</v>
      </c>
      <c r="F330" s="253">
        <v>0</v>
      </c>
      <c r="G330" s="254">
        <v>0</v>
      </c>
      <c r="H330" s="254">
        <v>0</v>
      </c>
      <c r="I330" s="448" t="e">
        <f t="shared" si="62"/>
        <v>#DIV/0!</v>
      </c>
      <c r="J330" s="448" t="e">
        <f t="shared" si="62"/>
        <v>#DIV/0!</v>
      </c>
      <c r="K330" s="448" t="e">
        <f t="shared" si="62"/>
        <v>#DIV/0!</v>
      </c>
      <c r="L330" s="448" t="e">
        <f t="shared" si="62"/>
        <v>#DIV/0!</v>
      </c>
    </row>
    <row r="331" spans="1:13" ht="13.5" customHeight="1" x14ac:dyDescent="0.2">
      <c r="B331" s="247">
        <v>32</v>
      </c>
      <c r="C331" s="257" t="s">
        <v>83</v>
      </c>
      <c r="D331" s="284">
        <f>SUM(D333:D333)</f>
        <v>3184.62</v>
      </c>
      <c r="E331" s="364">
        <f>SUM(E332,E333)</f>
        <v>4250</v>
      </c>
      <c r="F331" s="338">
        <f>SUM(F333:F333)</f>
        <v>0</v>
      </c>
      <c r="G331" s="364">
        <f>SUM(G333:G333)</f>
        <v>0</v>
      </c>
      <c r="H331" s="364">
        <f>SUM(H333:H333)</f>
        <v>0</v>
      </c>
      <c r="I331" s="448">
        <f t="shared" si="62"/>
        <v>133.45391286872533</v>
      </c>
      <c r="J331" s="448">
        <f t="shared" si="62"/>
        <v>0</v>
      </c>
      <c r="K331" s="448" t="e">
        <f t="shared" si="62"/>
        <v>#DIV/0!</v>
      </c>
      <c r="L331" s="448" t="e">
        <f t="shared" si="62"/>
        <v>#DIV/0!</v>
      </c>
    </row>
    <row r="332" spans="1:13" ht="13.5" customHeight="1" x14ac:dyDescent="0.2">
      <c r="B332" s="365">
        <v>323</v>
      </c>
      <c r="C332" s="259" t="s">
        <v>124</v>
      </c>
      <c r="D332" s="366"/>
      <c r="E332" s="367">
        <v>750</v>
      </c>
      <c r="F332" s="368">
        <v>0</v>
      </c>
      <c r="G332" s="367">
        <v>0</v>
      </c>
      <c r="H332" s="367">
        <v>0</v>
      </c>
      <c r="I332" s="448" t="e">
        <f t="shared" si="62"/>
        <v>#DIV/0!</v>
      </c>
      <c r="J332" s="448">
        <f t="shared" si="62"/>
        <v>0</v>
      </c>
      <c r="K332" s="448" t="e">
        <f t="shared" si="62"/>
        <v>#DIV/0!</v>
      </c>
      <c r="L332" s="448" t="e">
        <f t="shared" si="62"/>
        <v>#DIV/0!</v>
      </c>
    </row>
    <row r="333" spans="1:13" ht="13.5" customHeight="1" x14ac:dyDescent="0.2">
      <c r="B333" s="282">
        <v>329</v>
      </c>
      <c r="C333" s="369" t="s">
        <v>84</v>
      </c>
      <c r="D333" s="252">
        <v>3184.62</v>
      </c>
      <c r="E333" s="370">
        <v>3500</v>
      </c>
      <c r="F333" s="371">
        <v>0</v>
      </c>
      <c r="G333" s="372">
        <v>0</v>
      </c>
      <c r="H333" s="372">
        <v>0</v>
      </c>
      <c r="I333" s="448">
        <f t="shared" si="62"/>
        <v>109.90322236247967</v>
      </c>
      <c r="J333" s="448">
        <f t="shared" si="62"/>
        <v>0</v>
      </c>
      <c r="K333" s="448" t="e">
        <f t="shared" si="62"/>
        <v>#DIV/0!</v>
      </c>
      <c r="L333" s="448" t="e">
        <f t="shared" si="62"/>
        <v>#DIV/0!</v>
      </c>
    </row>
    <row r="334" spans="1:13" ht="13.5" customHeight="1" x14ac:dyDescent="0.2">
      <c r="B334" s="704" t="s">
        <v>259</v>
      </c>
      <c r="C334" s="705"/>
      <c r="D334" s="89">
        <f>SUM(D335)</f>
        <v>2627.34</v>
      </c>
      <c r="E334" s="89">
        <f>SUM(E335)</f>
        <v>339000</v>
      </c>
      <c r="F334" s="102">
        <f>SUM(F335,)</f>
        <v>369000</v>
      </c>
      <c r="G334" s="89">
        <f>SUM(G335)</f>
        <v>90000</v>
      </c>
      <c r="H334" s="89">
        <f>SUM(H335)</f>
        <v>90000</v>
      </c>
      <c r="I334" s="448">
        <f t="shared" si="62"/>
        <v>12902.783804151728</v>
      </c>
      <c r="J334" s="448">
        <f t="shared" si="62"/>
        <v>108.84955752212389</v>
      </c>
      <c r="K334" s="448">
        <f t="shared" si="62"/>
        <v>24.390243902439025</v>
      </c>
      <c r="L334" s="448">
        <f t="shared" si="62"/>
        <v>100</v>
      </c>
    </row>
    <row r="335" spans="1:13" ht="21.95" customHeight="1" x14ac:dyDescent="0.2">
      <c r="A335" s="532" t="s">
        <v>379</v>
      </c>
      <c r="B335" s="533"/>
      <c r="C335" s="534"/>
      <c r="D335" s="151">
        <f>SUM(D336,D346,D356,D366)</f>
        <v>2627.34</v>
      </c>
      <c r="E335" s="84">
        <f>SUM(E336,E346,E356,E366)</f>
        <v>339000</v>
      </c>
      <c r="F335" s="95">
        <f>SUM(F336,F346,F356,F366)</f>
        <v>369000</v>
      </c>
      <c r="G335" s="84">
        <f>SUM(G336,G346,G356,G366)</f>
        <v>90000</v>
      </c>
      <c r="H335" s="84">
        <f>SUM(H336,H346,H356,H366)</f>
        <v>90000</v>
      </c>
      <c r="I335" s="432">
        <f t="shared" ref="I335:L350" si="63">E335/D335*100</f>
        <v>12902.783804151728</v>
      </c>
      <c r="J335" s="432">
        <f t="shared" si="63"/>
        <v>108.84955752212389</v>
      </c>
      <c r="K335" s="432">
        <f t="shared" si="63"/>
        <v>24.390243902439025</v>
      </c>
      <c r="L335" s="432">
        <f t="shared" si="63"/>
        <v>100</v>
      </c>
      <c r="M335" s="31"/>
    </row>
    <row r="336" spans="1:13" ht="15.75" customHeight="1" x14ac:dyDescent="0.2">
      <c r="A336" s="535" t="s">
        <v>123</v>
      </c>
      <c r="B336" s="536"/>
      <c r="C336" s="537"/>
      <c r="D336" s="150">
        <f>D337</f>
        <v>0</v>
      </c>
      <c r="E336" s="27">
        <f>E337</f>
        <v>300000</v>
      </c>
      <c r="F336" s="101">
        <f>F337</f>
        <v>325000</v>
      </c>
      <c r="G336" s="27">
        <f>G337</f>
        <v>80000</v>
      </c>
      <c r="H336" s="27">
        <f>H337</f>
        <v>80000</v>
      </c>
      <c r="I336" s="437" t="e">
        <f t="shared" si="63"/>
        <v>#DIV/0!</v>
      </c>
      <c r="J336" s="437">
        <f t="shared" si="63"/>
        <v>108.33333333333333</v>
      </c>
      <c r="K336" s="437">
        <f t="shared" si="63"/>
        <v>24.615384615384617</v>
      </c>
      <c r="L336" s="437">
        <f t="shared" si="63"/>
        <v>100</v>
      </c>
      <c r="M336" s="31"/>
    </row>
    <row r="337" spans="1:13" ht="13.5" customHeight="1" x14ac:dyDescent="0.2">
      <c r="A337" s="542" t="s">
        <v>114</v>
      </c>
      <c r="B337" s="543"/>
      <c r="C337" s="544"/>
      <c r="D337" s="149">
        <f>D343</f>
        <v>0</v>
      </c>
      <c r="E337" s="22">
        <f>E343</f>
        <v>300000</v>
      </c>
      <c r="F337" s="97">
        <f>F343</f>
        <v>325000</v>
      </c>
      <c r="G337" s="22">
        <f>G343</f>
        <v>80000</v>
      </c>
      <c r="H337" s="22">
        <f>H343</f>
        <v>80000</v>
      </c>
      <c r="I337" s="449" t="e">
        <f t="shared" si="63"/>
        <v>#DIV/0!</v>
      </c>
      <c r="J337" s="449">
        <f t="shared" si="63"/>
        <v>108.33333333333333</v>
      </c>
      <c r="K337" s="449">
        <f t="shared" si="63"/>
        <v>24.615384615384617</v>
      </c>
      <c r="L337" s="449">
        <f t="shared" si="63"/>
        <v>100</v>
      </c>
      <c r="M337" s="31"/>
    </row>
    <row r="338" spans="1:13" ht="13.5" customHeight="1" x14ac:dyDescent="0.2">
      <c r="A338" s="545" t="s">
        <v>306</v>
      </c>
      <c r="B338" s="546"/>
      <c r="C338" s="547"/>
      <c r="D338" s="148">
        <v>0</v>
      </c>
      <c r="E338" s="24">
        <v>79850</v>
      </c>
      <c r="F338" s="98">
        <v>74850</v>
      </c>
      <c r="G338" s="24">
        <f>G343</f>
        <v>80000</v>
      </c>
      <c r="H338" s="24">
        <f>H343</f>
        <v>80000</v>
      </c>
      <c r="I338" s="450" t="e">
        <f t="shared" si="63"/>
        <v>#DIV/0!</v>
      </c>
      <c r="J338" s="450">
        <f t="shared" si="63"/>
        <v>93.73825923606762</v>
      </c>
      <c r="K338" s="450">
        <f t="shared" si="63"/>
        <v>106.8804275217101</v>
      </c>
      <c r="L338" s="450">
        <f t="shared" si="63"/>
        <v>100</v>
      </c>
      <c r="M338" s="31"/>
    </row>
    <row r="339" spans="1:13" ht="13.5" customHeight="1" x14ac:dyDescent="0.2">
      <c r="A339" s="552" t="s">
        <v>350</v>
      </c>
      <c r="B339" s="553"/>
      <c r="C339" s="554"/>
      <c r="D339" s="148">
        <v>0</v>
      </c>
      <c r="E339" s="24">
        <v>5000</v>
      </c>
      <c r="F339" s="98">
        <v>5000</v>
      </c>
      <c r="G339" s="24">
        <v>0</v>
      </c>
      <c r="H339" s="24">
        <v>0</v>
      </c>
      <c r="I339" s="450" t="e">
        <f t="shared" si="63"/>
        <v>#DIV/0!</v>
      </c>
      <c r="J339" s="450">
        <f t="shared" si="63"/>
        <v>100</v>
      </c>
      <c r="K339" s="450">
        <f t="shared" si="63"/>
        <v>0</v>
      </c>
      <c r="L339" s="450" t="e">
        <f t="shared" si="63"/>
        <v>#DIV/0!</v>
      </c>
      <c r="M339" s="31"/>
    </row>
    <row r="340" spans="1:13" ht="13.5" customHeight="1" x14ac:dyDescent="0.2">
      <c r="A340" s="560" t="s">
        <v>337</v>
      </c>
      <c r="B340" s="561"/>
      <c r="C340" s="584"/>
      <c r="D340" s="148">
        <v>0</v>
      </c>
      <c r="E340" s="24">
        <v>150</v>
      </c>
      <c r="F340" s="98">
        <v>150</v>
      </c>
      <c r="G340" s="24">
        <v>0</v>
      </c>
      <c r="H340" s="24">
        <v>0</v>
      </c>
      <c r="I340" s="450" t="e">
        <f t="shared" si="63"/>
        <v>#DIV/0!</v>
      </c>
      <c r="J340" s="450">
        <f t="shared" si="63"/>
        <v>100</v>
      </c>
      <c r="K340" s="450">
        <f t="shared" si="63"/>
        <v>0</v>
      </c>
      <c r="L340" s="450" t="e">
        <f t="shared" si="63"/>
        <v>#DIV/0!</v>
      </c>
      <c r="M340" s="31"/>
    </row>
    <row r="341" spans="1:13" ht="13.5" customHeight="1" x14ac:dyDescent="0.2">
      <c r="A341" s="581" t="s">
        <v>335</v>
      </c>
      <c r="B341" s="582"/>
      <c r="C341" s="583"/>
      <c r="D341" s="148">
        <v>0</v>
      </c>
      <c r="E341" s="24">
        <v>0</v>
      </c>
      <c r="F341" s="98">
        <v>0</v>
      </c>
      <c r="G341" s="24">
        <v>0</v>
      </c>
      <c r="H341" s="24">
        <v>0</v>
      </c>
      <c r="I341" s="450" t="e">
        <f t="shared" si="63"/>
        <v>#DIV/0!</v>
      </c>
      <c r="J341" s="450" t="e">
        <f t="shared" si="63"/>
        <v>#DIV/0!</v>
      </c>
      <c r="K341" s="450" t="e">
        <f t="shared" si="63"/>
        <v>#DIV/0!</v>
      </c>
      <c r="L341" s="450" t="e">
        <f t="shared" si="63"/>
        <v>#DIV/0!</v>
      </c>
      <c r="M341" s="31"/>
    </row>
    <row r="342" spans="1:13" ht="13.5" customHeight="1" x14ac:dyDescent="0.2">
      <c r="A342" s="552" t="s">
        <v>345</v>
      </c>
      <c r="B342" s="553"/>
      <c r="C342" s="554"/>
      <c r="D342" s="148">
        <v>0</v>
      </c>
      <c r="E342" s="24">
        <v>215000</v>
      </c>
      <c r="F342" s="98">
        <v>245000</v>
      </c>
      <c r="G342" s="24">
        <v>0</v>
      </c>
      <c r="H342" s="24">
        <v>0</v>
      </c>
      <c r="I342" s="450" t="e">
        <f t="shared" si="63"/>
        <v>#DIV/0!</v>
      </c>
      <c r="J342" s="450">
        <f t="shared" si="63"/>
        <v>113.95348837209302</v>
      </c>
      <c r="K342" s="450">
        <f t="shared" si="63"/>
        <v>0</v>
      </c>
      <c r="L342" s="450" t="e">
        <f t="shared" si="63"/>
        <v>#DIV/0!</v>
      </c>
      <c r="M342" s="31"/>
    </row>
    <row r="343" spans="1:13" ht="13.5" customHeight="1" x14ac:dyDescent="0.2">
      <c r="B343" s="243">
        <v>3</v>
      </c>
      <c r="C343" s="244" t="s">
        <v>82</v>
      </c>
      <c r="D343" s="281">
        <f>D344</f>
        <v>0</v>
      </c>
      <c r="E343" s="281">
        <f>E344</f>
        <v>300000</v>
      </c>
      <c r="F343" s="241">
        <f>F344</f>
        <v>325000</v>
      </c>
      <c r="G343" s="281">
        <f>G344</f>
        <v>80000</v>
      </c>
      <c r="H343" s="281">
        <f>H344</f>
        <v>80000</v>
      </c>
      <c r="I343" s="448" t="e">
        <f t="shared" si="63"/>
        <v>#DIV/0!</v>
      </c>
      <c r="J343" s="448">
        <f t="shared" si="63"/>
        <v>108.33333333333333</v>
      </c>
      <c r="K343" s="448">
        <f t="shared" si="63"/>
        <v>24.615384615384617</v>
      </c>
      <c r="L343" s="448">
        <f t="shared" si="63"/>
        <v>100</v>
      </c>
    </row>
    <row r="344" spans="1:13" ht="13.5" customHeight="1" x14ac:dyDescent="0.2">
      <c r="B344" s="247">
        <v>32</v>
      </c>
      <c r="C344" s="235" t="s">
        <v>83</v>
      </c>
      <c r="D344" s="248">
        <f>SUM(D345:D345)</f>
        <v>0</v>
      </c>
      <c r="E344" s="248">
        <f>SUM(E345:E345)</f>
        <v>300000</v>
      </c>
      <c r="F344" s="249">
        <f>SUM(F345:F345)</f>
        <v>325000</v>
      </c>
      <c r="G344" s="248">
        <f>SUM(G345:G345)</f>
        <v>80000</v>
      </c>
      <c r="H344" s="248">
        <f>SUM(H345:H345)</f>
        <v>80000</v>
      </c>
      <c r="I344" s="448" t="e">
        <f t="shared" si="63"/>
        <v>#DIV/0!</v>
      </c>
      <c r="J344" s="448">
        <f t="shared" si="63"/>
        <v>108.33333333333333</v>
      </c>
      <c r="K344" s="448">
        <f t="shared" si="63"/>
        <v>24.615384615384617</v>
      </c>
      <c r="L344" s="448">
        <f t="shared" si="63"/>
        <v>100</v>
      </c>
    </row>
    <row r="345" spans="1:13" ht="13.5" customHeight="1" x14ac:dyDescent="0.2">
      <c r="B345" s="250">
        <v>323</v>
      </c>
      <c r="C345" s="251" t="s">
        <v>124</v>
      </c>
      <c r="D345" s="252">
        <v>0</v>
      </c>
      <c r="E345" s="252">
        <v>300000</v>
      </c>
      <c r="F345" s="253">
        <v>325000</v>
      </c>
      <c r="G345" s="254">
        <v>80000</v>
      </c>
      <c r="H345" s="254">
        <v>80000</v>
      </c>
      <c r="I345" s="448" t="e">
        <f t="shared" si="63"/>
        <v>#DIV/0!</v>
      </c>
      <c r="J345" s="448">
        <f t="shared" si="63"/>
        <v>108.33333333333333</v>
      </c>
      <c r="K345" s="448">
        <f t="shared" si="63"/>
        <v>24.615384615384617</v>
      </c>
      <c r="L345" s="448">
        <f t="shared" si="63"/>
        <v>100</v>
      </c>
    </row>
    <row r="346" spans="1:13" ht="13.5" customHeight="1" x14ac:dyDescent="0.2">
      <c r="A346" s="535" t="s">
        <v>125</v>
      </c>
      <c r="B346" s="536"/>
      <c r="C346" s="537"/>
      <c r="D346" s="153">
        <f t="shared" ref="D346:H347" si="64">D347</f>
        <v>1352.34</v>
      </c>
      <c r="E346" s="20">
        <f t="shared" si="64"/>
        <v>4000</v>
      </c>
      <c r="F346" s="96">
        <f>F347</f>
        <v>4000</v>
      </c>
      <c r="G346" s="20">
        <f t="shared" si="64"/>
        <v>5000</v>
      </c>
      <c r="H346" s="20">
        <f t="shared" si="64"/>
        <v>5000</v>
      </c>
      <c r="I346" s="436">
        <f t="shared" ref="I346:I349" si="65">E346/D346*100</f>
        <v>295.78360471479067</v>
      </c>
      <c r="J346" s="437">
        <f t="shared" si="63"/>
        <v>100</v>
      </c>
      <c r="K346" s="437">
        <f t="shared" si="63"/>
        <v>125</v>
      </c>
      <c r="L346" s="437">
        <f t="shared" si="63"/>
        <v>100</v>
      </c>
      <c r="M346" s="31"/>
    </row>
    <row r="347" spans="1:13" ht="13.5" customHeight="1" x14ac:dyDescent="0.2">
      <c r="A347" s="542" t="s">
        <v>114</v>
      </c>
      <c r="B347" s="543"/>
      <c r="C347" s="544"/>
      <c r="D347" s="149">
        <f>D351</f>
        <v>1352.34</v>
      </c>
      <c r="E347" s="22">
        <f>E351</f>
        <v>4000</v>
      </c>
      <c r="F347" s="97">
        <f>F351</f>
        <v>4000</v>
      </c>
      <c r="G347" s="22">
        <f t="shared" si="64"/>
        <v>5000</v>
      </c>
      <c r="H347" s="22">
        <f t="shared" si="64"/>
        <v>5000</v>
      </c>
      <c r="I347" s="449">
        <f t="shared" si="65"/>
        <v>295.78360471479067</v>
      </c>
      <c r="J347" s="449">
        <f t="shared" si="63"/>
        <v>100</v>
      </c>
      <c r="K347" s="449">
        <f t="shared" si="63"/>
        <v>125</v>
      </c>
      <c r="L347" s="449">
        <f t="shared" si="63"/>
        <v>100</v>
      </c>
      <c r="M347" s="31"/>
    </row>
    <row r="348" spans="1:13" ht="13.5" customHeight="1" x14ac:dyDescent="0.2">
      <c r="A348" s="545" t="s">
        <v>286</v>
      </c>
      <c r="B348" s="546"/>
      <c r="C348" s="547"/>
      <c r="D348" s="148">
        <v>1352.34</v>
      </c>
      <c r="E348" s="24">
        <v>1000</v>
      </c>
      <c r="F348" s="98">
        <v>1000</v>
      </c>
      <c r="G348" s="24">
        <f>G351</f>
        <v>5000</v>
      </c>
      <c r="H348" s="24">
        <v>5000</v>
      </c>
      <c r="I348" s="450">
        <f t="shared" si="65"/>
        <v>73.945901178697667</v>
      </c>
      <c r="J348" s="450">
        <f t="shared" si="63"/>
        <v>100</v>
      </c>
      <c r="K348" s="450">
        <f t="shared" si="63"/>
        <v>500</v>
      </c>
      <c r="L348" s="450">
        <f t="shared" si="63"/>
        <v>100</v>
      </c>
      <c r="M348" s="31"/>
    </row>
    <row r="349" spans="1:13" ht="13.5" customHeight="1" x14ac:dyDescent="0.2">
      <c r="A349" s="581" t="s">
        <v>335</v>
      </c>
      <c r="B349" s="582"/>
      <c r="C349" s="583"/>
      <c r="D349" s="156">
        <v>0</v>
      </c>
      <c r="E349" s="24">
        <v>0</v>
      </c>
      <c r="F349" s="98">
        <v>0</v>
      </c>
      <c r="G349" s="24">
        <v>0</v>
      </c>
      <c r="H349" s="24">
        <v>0</v>
      </c>
      <c r="I349" s="450" t="e">
        <f t="shared" si="65"/>
        <v>#DIV/0!</v>
      </c>
      <c r="J349" s="450" t="e">
        <f t="shared" si="63"/>
        <v>#DIV/0!</v>
      </c>
      <c r="K349" s="450" t="e">
        <f t="shared" si="63"/>
        <v>#DIV/0!</v>
      </c>
      <c r="L349" s="450" t="e">
        <f t="shared" si="63"/>
        <v>#DIV/0!</v>
      </c>
      <c r="M349" s="31"/>
    </row>
    <row r="350" spans="1:13" ht="13.5" customHeight="1" x14ac:dyDescent="0.2">
      <c r="A350" s="552" t="s">
        <v>345</v>
      </c>
      <c r="B350" s="553"/>
      <c r="C350" s="554"/>
      <c r="D350" s="156">
        <v>0</v>
      </c>
      <c r="E350" s="24">
        <v>3000</v>
      </c>
      <c r="F350" s="98">
        <v>3000</v>
      </c>
      <c r="G350" s="24">
        <v>0</v>
      </c>
      <c r="H350" s="24">
        <v>0</v>
      </c>
      <c r="I350" s="425" t="e">
        <f t="shared" ref="I350" si="66">E350/D350*100</f>
        <v>#DIV/0!</v>
      </c>
      <c r="J350" s="450">
        <f t="shared" si="63"/>
        <v>100</v>
      </c>
      <c r="K350" s="450">
        <f t="shared" si="63"/>
        <v>0</v>
      </c>
      <c r="L350" s="450" t="e">
        <f t="shared" si="63"/>
        <v>#DIV/0!</v>
      </c>
      <c r="M350" s="31"/>
    </row>
    <row r="351" spans="1:13" ht="13.5" customHeight="1" x14ac:dyDescent="0.2">
      <c r="B351" s="243">
        <v>3</v>
      </c>
      <c r="C351" s="244" t="s">
        <v>82</v>
      </c>
      <c r="D351" s="281">
        <f>SUM(D352,D354)</f>
        <v>1352.34</v>
      </c>
      <c r="E351" s="281">
        <f>SUM(E352,E354)</f>
        <v>4000</v>
      </c>
      <c r="F351" s="241">
        <f>SUM(F352,F354)</f>
        <v>4000</v>
      </c>
      <c r="G351" s="281">
        <f>SUM(G352,G354)</f>
        <v>5000</v>
      </c>
      <c r="H351" s="281">
        <f>SUM(H352,H354)</f>
        <v>5000</v>
      </c>
      <c r="I351" s="246">
        <f t="shared" ref="I351:L366" si="67">E351/D351*100</f>
        <v>295.78360471479067</v>
      </c>
      <c r="J351" s="448">
        <f t="shared" si="67"/>
        <v>100</v>
      </c>
      <c r="K351" s="448">
        <f t="shared" si="67"/>
        <v>125</v>
      </c>
      <c r="L351" s="448">
        <f t="shared" si="67"/>
        <v>100</v>
      </c>
    </row>
    <row r="352" spans="1:13" ht="13.5" customHeight="1" x14ac:dyDescent="0.2">
      <c r="B352" s="247">
        <v>35</v>
      </c>
      <c r="C352" s="235" t="s">
        <v>83</v>
      </c>
      <c r="D352" s="248">
        <f>SUM(D353:D353)</f>
        <v>1352.34</v>
      </c>
      <c r="E352" s="248">
        <f>SUM(E353:E353)</f>
        <v>4000</v>
      </c>
      <c r="F352" s="249">
        <f>SUM(F353:F353)</f>
        <v>4000</v>
      </c>
      <c r="G352" s="248">
        <f>SUM(G353:G353)</f>
        <v>5000</v>
      </c>
      <c r="H352" s="248">
        <f>SUM(H353:H353)</f>
        <v>5000</v>
      </c>
      <c r="I352" s="246">
        <f t="shared" si="67"/>
        <v>295.78360471479067</v>
      </c>
      <c r="J352" s="448">
        <f t="shared" si="67"/>
        <v>100</v>
      </c>
      <c r="K352" s="448">
        <f t="shared" si="67"/>
        <v>125</v>
      </c>
      <c r="L352" s="448">
        <f t="shared" si="67"/>
        <v>100</v>
      </c>
    </row>
    <row r="353" spans="1:13" ht="13.5" customHeight="1" x14ac:dyDescent="0.2">
      <c r="B353" s="282">
        <v>352</v>
      </c>
      <c r="C353" s="283" t="s">
        <v>126</v>
      </c>
      <c r="D353" s="252">
        <v>1352.34</v>
      </c>
      <c r="E353" s="311">
        <v>4000</v>
      </c>
      <c r="F353" s="253">
        <v>4000</v>
      </c>
      <c r="G353" s="306">
        <v>5000</v>
      </c>
      <c r="H353" s="306">
        <v>5000</v>
      </c>
      <c r="I353" s="246">
        <f t="shared" si="67"/>
        <v>295.78360471479067</v>
      </c>
      <c r="J353" s="448">
        <f t="shared" si="67"/>
        <v>100</v>
      </c>
      <c r="K353" s="448">
        <f t="shared" si="67"/>
        <v>125</v>
      </c>
      <c r="L353" s="448">
        <f t="shared" si="67"/>
        <v>100</v>
      </c>
    </row>
    <row r="354" spans="1:13" ht="13.5" customHeight="1" x14ac:dyDescent="0.2">
      <c r="B354" s="247">
        <v>38</v>
      </c>
      <c r="C354" s="235" t="s">
        <v>86</v>
      </c>
      <c r="D354" s="248">
        <f>SUM(D355:D355)</f>
        <v>0</v>
      </c>
      <c r="E354" s="248">
        <f>SUM(E355:E355)</f>
        <v>0</v>
      </c>
      <c r="F354" s="249">
        <f>SUM(F355:F355)</f>
        <v>0</v>
      </c>
      <c r="G354" s="248">
        <f>SUM(G355:G355)</f>
        <v>0</v>
      </c>
      <c r="H354" s="248">
        <f>SUM(H355:H355)</f>
        <v>0</v>
      </c>
      <c r="I354" s="448" t="e">
        <f t="shared" si="67"/>
        <v>#DIV/0!</v>
      </c>
      <c r="J354" s="448" t="e">
        <f t="shared" si="67"/>
        <v>#DIV/0!</v>
      </c>
      <c r="K354" s="448" t="e">
        <f t="shared" si="67"/>
        <v>#DIV/0!</v>
      </c>
      <c r="L354" s="448" t="e">
        <f t="shared" si="67"/>
        <v>#DIV/0!</v>
      </c>
    </row>
    <row r="355" spans="1:13" ht="13.5" customHeight="1" x14ac:dyDescent="0.2">
      <c r="B355" s="250">
        <v>383</v>
      </c>
      <c r="C355" s="251" t="s">
        <v>127</v>
      </c>
      <c r="D355" s="289">
        <v>0</v>
      </c>
      <c r="E355" s="373">
        <v>0</v>
      </c>
      <c r="F355" s="374">
        <v>0</v>
      </c>
      <c r="G355" s="375">
        <v>0</v>
      </c>
      <c r="H355" s="375">
        <v>0</v>
      </c>
      <c r="I355" s="448" t="e">
        <f t="shared" si="67"/>
        <v>#DIV/0!</v>
      </c>
      <c r="J355" s="448" t="e">
        <f t="shared" si="67"/>
        <v>#DIV/0!</v>
      </c>
      <c r="K355" s="448" t="e">
        <f t="shared" si="67"/>
        <v>#DIV/0!</v>
      </c>
      <c r="L355" s="448" t="e">
        <f t="shared" si="67"/>
        <v>#DIV/0!</v>
      </c>
    </row>
    <row r="356" spans="1:13" ht="13.5" customHeight="1" x14ac:dyDescent="0.2">
      <c r="A356" s="535" t="s">
        <v>128</v>
      </c>
      <c r="B356" s="536"/>
      <c r="C356" s="537"/>
      <c r="D356" s="165">
        <f>D357</f>
        <v>0</v>
      </c>
      <c r="E356" s="85">
        <f>E357</f>
        <v>25000</v>
      </c>
      <c r="F356" s="101">
        <f>F357</f>
        <v>20000</v>
      </c>
      <c r="G356" s="85">
        <f>G357</f>
        <v>5000</v>
      </c>
      <c r="H356" s="85">
        <f>H357</f>
        <v>5000</v>
      </c>
      <c r="I356" s="436" t="e">
        <f>E356/D356*100</f>
        <v>#DIV/0!</v>
      </c>
      <c r="J356" s="437">
        <f t="shared" si="67"/>
        <v>80</v>
      </c>
      <c r="K356" s="437">
        <f t="shared" si="67"/>
        <v>25</v>
      </c>
      <c r="L356" s="437">
        <f t="shared" si="67"/>
        <v>100</v>
      </c>
      <c r="M356" s="31"/>
    </row>
    <row r="357" spans="1:13" ht="13.5" customHeight="1" x14ac:dyDescent="0.2">
      <c r="A357" s="525" t="s">
        <v>102</v>
      </c>
      <c r="B357" s="526"/>
      <c r="C357" s="527"/>
      <c r="D357" s="152">
        <f>D363</f>
        <v>0</v>
      </c>
      <c r="E357" s="86">
        <f>E363</f>
        <v>25000</v>
      </c>
      <c r="F357" s="97">
        <f>F363</f>
        <v>20000</v>
      </c>
      <c r="G357" s="86">
        <f>G363</f>
        <v>5000</v>
      </c>
      <c r="H357" s="86">
        <f>H363</f>
        <v>5000</v>
      </c>
      <c r="I357" s="449" t="e">
        <f t="shared" ref="I357:I359" si="68">E357/D357*100</f>
        <v>#DIV/0!</v>
      </c>
      <c r="J357" s="449">
        <f t="shared" si="67"/>
        <v>80</v>
      </c>
      <c r="K357" s="449">
        <f t="shared" si="67"/>
        <v>25</v>
      </c>
      <c r="L357" s="449">
        <f t="shared" si="67"/>
        <v>100</v>
      </c>
      <c r="M357" s="31"/>
    </row>
    <row r="358" spans="1:13" ht="12.75" customHeight="1" x14ac:dyDescent="0.2">
      <c r="A358" s="528" t="s">
        <v>252</v>
      </c>
      <c r="B358" s="529"/>
      <c r="C358" s="530"/>
      <c r="D358" s="156">
        <v>0</v>
      </c>
      <c r="E358" s="88">
        <v>0</v>
      </c>
      <c r="F358" s="98">
        <v>0</v>
      </c>
      <c r="G358" s="87">
        <v>0</v>
      </c>
      <c r="H358" s="87">
        <v>0</v>
      </c>
      <c r="I358" s="450" t="e">
        <f t="shared" si="68"/>
        <v>#DIV/0!</v>
      </c>
      <c r="J358" s="450" t="e">
        <f t="shared" si="67"/>
        <v>#DIV/0!</v>
      </c>
      <c r="K358" s="450" t="e">
        <f t="shared" si="67"/>
        <v>#DIV/0!</v>
      </c>
      <c r="L358" s="450" t="e">
        <f t="shared" si="67"/>
        <v>#DIV/0!</v>
      </c>
      <c r="M358" s="31"/>
    </row>
    <row r="359" spans="1:13" ht="12.75" customHeight="1" x14ac:dyDescent="0.2">
      <c r="A359" s="581" t="s">
        <v>335</v>
      </c>
      <c r="B359" s="582"/>
      <c r="C359" s="583"/>
      <c r="D359" s="156">
        <v>0</v>
      </c>
      <c r="E359" s="88">
        <v>0</v>
      </c>
      <c r="F359" s="98">
        <v>0</v>
      </c>
      <c r="G359" s="87">
        <v>0</v>
      </c>
      <c r="H359" s="87">
        <v>0</v>
      </c>
      <c r="I359" s="450" t="e">
        <f t="shared" si="68"/>
        <v>#DIV/0!</v>
      </c>
      <c r="J359" s="450" t="e">
        <f t="shared" si="67"/>
        <v>#DIV/0!</v>
      </c>
      <c r="K359" s="450" t="e">
        <f t="shared" si="67"/>
        <v>#DIV/0!</v>
      </c>
      <c r="L359" s="450" t="e">
        <f t="shared" si="67"/>
        <v>#DIV/0!</v>
      </c>
      <c r="M359" s="31"/>
    </row>
    <row r="360" spans="1:13" ht="13.5" customHeight="1" x14ac:dyDescent="0.2">
      <c r="A360" s="552" t="s">
        <v>345</v>
      </c>
      <c r="B360" s="553"/>
      <c r="C360" s="554"/>
      <c r="D360" s="156">
        <v>0</v>
      </c>
      <c r="E360" s="88">
        <v>0</v>
      </c>
      <c r="F360" s="98">
        <v>20000</v>
      </c>
      <c r="G360" s="87">
        <v>0</v>
      </c>
      <c r="H360" s="87">
        <v>0</v>
      </c>
      <c r="I360" s="425" t="e">
        <f t="shared" ref="I360:I362" si="69">E360/D360*100</f>
        <v>#DIV/0!</v>
      </c>
      <c r="J360" s="450" t="e">
        <f t="shared" si="67"/>
        <v>#DIV/0!</v>
      </c>
      <c r="K360" s="450">
        <f t="shared" si="67"/>
        <v>0</v>
      </c>
      <c r="L360" s="450" t="e">
        <f t="shared" si="67"/>
        <v>#DIV/0!</v>
      </c>
      <c r="M360" s="31"/>
    </row>
    <row r="361" spans="1:13" ht="12.75" customHeight="1" x14ac:dyDescent="0.2">
      <c r="A361" s="552" t="s">
        <v>350</v>
      </c>
      <c r="B361" s="553"/>
      <c r="C361" s="554"/>
      <c r="D361" s="156">
        <v>0</v>
      </c>
      <c r="E361" s="88">
        <v>0</v>
      </c>
      <c r="F361" s="98">
        <v>0</v>
      </c>
      <c r="G361" s="87">
        <v>5000</v>
      </c>
      <c r="H361" s="87">
        <v>5000</v>
      </c>
      <c r="I361" s="450" t="e">
        <f t="shared" si="69"/>
        <v>#DIV/0!</v>
      </c>
      <c r="J361" s="450" t="e">
        <f t="shared" si="67"/>
        <v>#DIV/0!</v>
      </c>
      <c r="K361" s="450" t="e">
        <f t="shared" si="67"/>
        <v>#DIV/0!</v>
      </c>
      <c r="L361" s="450">
        <f t="shared" si="67"/>
        <v>100</v>
      </c>
      <c r="M361" s="31"/>
    </row>
    <row r="362" spans="1:13" ht="12.75" customHeight="1" x14ac:dyDescent="0.2">
      <c r="A362" s="538" t="s">
        <v>301</v>
      </c>
      <c r="B362" s="539"/>
      <c r="C362" s="540"/>
      <c r="D362" s="156">
        <v>0</v>
      </c>
      <c r="E362" s="88">
        <v>25000</v>
      </c>
      <c r="F362" s="98">
        <v>0</v>
      </c>
      <c r="G362" s="87">
        <v>0</v>
      </c>
      <c r="H362" s="87">
        <v>0</v>
      </c>
      <c r="I362" s="450" t="e">
        <f t="shared" si="69"/>
        <v>#DIV/0!</v>
      </c>
      <c r="J362" s="450">
        <f t="shared" si="67"/>
        <v>0</v>
      </c>
      <c r="K362" s="450" t="e">
        <f t="shared" si="67"/>
        <v>#DIV/0!</v>
      </c>
      <c r="L362" s="450" t="e">
        <f t="shared" si="67"/>
        <v>#DIV/0!</v>
      </c>
      <c r="M362" s="31"/>
    </row>
    <row r="363" spans="1:13" ht="13.15" customHeight="1" x14ac:dyDescent="0.2">
      <c r="B363" s="243">
        <v>3</v>
      </c>
      <c r="C363" s="244" t="s">
        <v>82</v>
      </c>
      <c r="D363" s="330">
        <f>D364</f>
        <v>0</v>
      </c>
      <c r="E363" s="330">
        <f>E364</f>
        <v>25000</v>
      </c>
      <c r="F363" s="241">
        <f>F364</f>
        <v>20000</v>
      </c>
      <c r="G363" s="330">
        <f>G364</f>
        <v>5000</v>
      </c>
      <c r="H363" s="330">
        <f>H364</f>
        <v>5000</v>
      </c>
      <c r="I363" s="246" t="e">
        <f t="shared" ref="I363:L378" si="70">E363/D363*100</f>
        <v>#DIV/0!</v>
      </c>
      <c r="J363" s="448">
        <f t="shared" si="67"/>
        <v>80</v>
      </c>
      <c r="K363" s="448">
        <f t="shared" si="67"/>
        <v>25</v>
      </c>
      <c r="L363" s="448">
        <f t="shared" si="67"/>
        <v>100</v>
      </c>
    </row>
    <row r="364" spans="1:13" ht="13.5" customHeight="1" x14ac:dyDescent="0.2">
      <c r="B364" s="247">
        <v>32</v>
      </c>
      <c r="C364" s="235" t="s">
        <v>83</v>
      </c>
      <c r="D364" s="248">
        <f>SUM(D365:D365)</f>
        <v>0</v>
      </c>
      <c r="E364" s="248">
        <f>SUM(E365:E365)</f>
        <v>25000</v>
      </c>
      <c r="F364" s="249">
        <f>SUM(F365:F365)</f>
        <v>20000</v>
      </c>
      <c r="G364" s="248">
        <f>SUM(G365:G365)</f>
        <v>5000</v>
      </c>
      <c r="H364" s="248">
        <f>SUM(H365:H365)</f>
        <v>5000</v>
      </c>
      <c r="I364" s="246" t="e">
        <f t="shared" si="70"/>
        <v>#DIV/0!</v>
      </c>
      <c r="J364" s="448">
        <f t="shared" si="67"/>
        <v>80</v>
      </c>
      <c r="K364" s="448">
        <f t="shared" si="67"/>
        <v>25</v>
      </c>
      <c r="L364" s="448">
        <f t="shared" si="67"/>
        <v>100</v>
      </c>
    </row>
    <row r="365" spans="1:13" ht="13.5" customHeight="1" x14ac:dyDescent="0.2">
      <c r="B365" s="250">
        <v>323</v>
      </c>
      <c r="C365" s="251" t="s">
        <v>129</v>
      </c>
      <c r="D365" s="252">
        <v>0</v>
      </c>
      <c r="E365" s="311">
        <v>25000</v>
      </c>
      <c r="F365" s="253">
        <v>20000</v>
      </c>
      <c r="G365" s="306">
        <v>5000</v>
      </c>
      <c r="H365" s="306">
        <v>5000</v>
      </c>
      <c r="I365" s="246" t="e">
        <f t="shared" si="70"/>
        <v>#DIV/0!</v>
      </c>
      <c r="J365" s="448">
        <f t="shared" si="67"/>
        <v>80</v>
      </c>
      <c r="K365" s="448">
        <f t="shared" si="67"/>
        <v>25</v>
      </c>
      <c r="L365" s="448">
        <f t="shared" si="67"/>
        <v>100</v>
      </c>
    </row>
    <row r="366" spans="1:13" ht="27" customHeight="1" x14ac:dyDescent="0.2">
      <c r="A366" s="569" t="s">
        <v>324</v>
      </c>
      <c r="B366" s="706"/>
      <c r="C366" s="707"/>
      <c r="D366" s="166">
        <f>D367</f>
        <v>1275</v>
      </c>
      <c r="E366" s="112">
        <f>E367</f>
        <v>10000</v>
      </c>
      <c r="F366" s="101">
        <f>F367</f>
        <v>20000</v>
      </c>
      <c r="G366" s="112">
        <f>G367</f>
        <v>0</v>
      </c>
      <c r="H366" s="112">
        <f>H367</f>
        <v>0</v>
      </c>
      <c r="I366" s="437">
        <f t="shared" si="70"/>
        <v>784.31372549019602</v>
      </c>
      <c r="J366" s="437">
        <f t="shared" si="67"/>
        <v>200</v>
      </c>
      <c r="K366" s="437">
        <f t="shared" si="67"/>
        <v>0</v>
      </c>
      <c r="L366" s="437" t="e">
        <f t="shared" si="67"/>
        <v>#DIV/0!</v>
      </c>
      <c r="M366" s="31"/>
    </row>
    <row r="367" spans="1:13" ht="13.5" customHeight="1" x14ac:dyDescent="0.2">
      <c r="A367" s="525" t="s">
        <v>102</v>
      </c>
      <c r="B367" s="526"/>
      <c r="C367" s="527"/>
      <c r="D367" s="152">
        <f>D368</f>
        <v>1275</v>
      </c>
      <c r="E367" s="86">
        <f>E371</f>
        <v>10000</v>
      </c>
      <c r="F367" s="97">
        <f>F371</f>
        <v>20000</v>
      </c>
      <c r="G367" s="86">
        <f>G368</f>
        <v>0</v>
      </c>
      <c r="H367" s="86">
        <f>H368</f>
        <v>0</v>
      </c>
      <c r="I367" s="449">
        <f t="shared" si="70"/>
        <v>784.31372549019602</v>
      </c>
      <c r="J367" s="449">
        <f t="shared" si="70"/>
        <v>200</v>
      </c>
      <c r="K367" s="449">
        <f t="shared" si="70"/>
        <v>0</v>
      </c>
      <c r="L367" s="449" t="e">
        <f t="shared" si="70"/>
        <v>#DIV/0!</v>
      </c>
      <c r="M367" s="31"/>
    </row>
    <row r="368" spans="1:13" ht="13.5" customHeight="1" x14ac:dyDescent="0.2">
      <c r="A368" s="528" t="s">
        <v>252</v>
      </c>
      <c r="B368" s="529"/>
      <c r="C368" s="530"/>
      <c r="D368" s="167">
        <f>D371</f>
        <v>1275</v>
      </c>
      <c r="E368" s="87">
        <v>0</v>
      </c>
      <c r="F368" s="98">
        <v>0</v>
      </c>
      <c r="G368" s="87">
        <f>G371</f>
        <v>0</v>
      </c>
      <c r="H368" s="87">
        <f>H371</f>
        <v>0</v>
      </c>
      <c r="I368" s="450">
        <f t="shared" si="70"/>
        <v>0</v>
      </c>
      <c r="J368" s="450" t="e">
        <f t="shared" si="70"/>
        <v>#DIV/0!</v>
      </c>
      <c r="K368" s="450" t="e">
        <f t="shared" si="70"/>
        <v>#DIV/0!</v>
      </c>
      <c r="L368" s="450" t="e">
        <f t="shared" si="70"/>
        <v>#DIV/0!</v>
      </c>
      <c r="M368" s="31"/>
    </row>
    <row r="369" spans="1:14" ht="13.5" customHeight="1" x14ac:dyDescent="0.2">
      <c r="A369" s="581" t="s">
        <v>335</v>
      </c>
      <c r="B369" s="582"/>
      <c r="C369" s="583"/>
      <c r="D369" s="184">
        <v>0</v>
      </c>
      <c r="E369" s="87">
        <v>0</v>
      </c>
      <c r="F369" s="98">
        <v>0</v>
      </c>
      <c r="G369" s="87">
        <v>0</v>
      </c>
      <c r="H369" s="87">
        <v>0</v>
      </c>
      <c r="I369" s="450" t="e">
        <f t="shared" si="70"/>
        <v>#DIV/0!</v>
      </c>
      <c r="J369" s="450" t="e">
        <f t="shared" si="70"/>
        <v>#DIV/0!</v>
      </c>
      <c r="K369" s="450" t="e">
        <f t="shared" si="70"/>
        <v>#DIV/0!</v>
      </c>
      <c r="L369" s="450" t="e">
        <f t="shared" si="70"/>
        <v>#DIV/0!</v>
      </c>
      <c r="M369" s="31"/>
    </row>
    <row r="370" spans="1:14" ht="13.5" customHeight="1" x14ac:dyDescent="0.2">
      <c r="A370" s="552" t="s">
        <v>345</v>
      </c>
      <c r="B370" s="553"/>
      <c r="C370" s="554"/>
      <c r="D370" s="164">
        <v>0</v>
      </c>
      <c r="E370" s="87">
        <v>10000</v>
      </c>
      <c r="F370" s="98">
        <v>20000</v>
      </c>
      <c r="G370" s="87">
        <v>0</v>
      </c>
      <c r="H370" s="87">
        <v>0</v>
      </c>
      <c r="I370" s="450" t="e">
        <f t="shared" si="70"/>
        <v>#DIV/0!</v>
      </c>
      <c r="J370" s="450">
        <f t="shared" si="70"/>
        <v>200</v>
      </c>
      <c r="K370" s="450">
        <f t="shared" si="70"/>
        <v>0</v>
      </c>
      <c r="L370" s="450" t="e">
        <f t="shared" si="70"/>
        <v>#DIV/0!</v>
      </c>
      <c r="M370" s="31"/>
    </row>
    <row r="371" spans="1:14" ht="13.5" customHeight="1" x14ac:dyDescent="0.2">
      <c r="B371" s="243">
        <v>3</v>
      </c>
      <c r="C371" s="244" t="s">
        <v>82</v>
      </c>
      <c r="D371" s="330">
        <f>D372</f>
        <v>1275</v>
      </c>
      <c r="E371" s="330">
        <f>E372</f>
        <v>10000</v>
      </c>
      <c r="F371" s="241">
        <f>F372</f>
        <v>20000</v>
      </c>
      <c r="G371" s="330">
        <f>G372</f>
        <v>0</v>
      </c>
      <c r="H371" s="330">
        <f>H372</f>
        <v>0</v>
      </c>
      <c r="I371" s="448">
        <f t="shared" si="70"/>
        <v>784.31372549019602</v>
      </c>
      <c r="J371" s="448">
        <f t="shared" si="70"/>
        <v>200</v>
      </c>
      <c r="K371" s="448">
        <f t="shared" si="70"/>
        <v>0</v>
      </c>
      <c r="L371" s="448" t="e">
        <f t="shared" si="70"/>
        <v>#DIV/0!</v>
      </c>
    </row>
    <row r="372" spans="1:14" ht="13.5" customHeight="1" x14ac:dyDescent="0.2">
      <c r="B372" s="247">
        <v>32</v>
      </c>
      <c r="C372" s="235" t="s">
        <v>83</v>
      </c>
      <c r="D372" s="248">
        <f>SUM(D373:D373)</f>
        <v>1275</v>
      </c>
      <c r="E372" s="248">
        <f>SUM(E373:E373)</f>
        <v>10000</v>
      </c>
      <c r="F372" s="249">
        <f>SUM(F373:F373)</f>
        <v>20000</v>
      </c>
      <c r="G372" s="248">
        <f>SUM(G373:G373)</f>
        <v>0</v>
      </c>
      <c r="H372" s="248">
        <f>SUM(H373:H373)</f>
        <v>0</v>
      </c>
      <c r="I372" s="448">
        <f t="shared" si="70"/>
        <v>784.31372549019602</v>
      </c>
      <c r="J372" s="448">
        <f t="shared" si="70"/>
        <v>200</v>
      </c>
      <c r="K372" s="448">
        <f t="shared" si="70"/>
        <v>0</v>
      </c>
      <c r="L372" s="448" t="e">
        <f t="shared" si="70"/>
        <v>#DIV/0!</v>
      </c>
    </row>
    <row r="373" spans="1:14" ht="13.5" customHeight="1" x14ac:dyDescent="0.2">
      <c r="B373" s="250">
        <v>323</v>
      </c>
      <c r="C373" s="251" t="s">
        <v>124</v>
      </c>
      <c r="D373" s="294">
        <v>1275</v>
      </c>
      <c r="E373" s="254">
        <v>10000</v>
      </c>
      <c r="F373" s="253">
        <v>20000</v>
      </c>
      <c r="G373" s="254">
        <v>0</v>
      </c>
      <c r="H373" s="254">
        <v>0</v>
      </c>
      <c r="I373" s="448">
        <f t="shared" si="70"/>
        <v>784.31372549019602</v>
      </c>
      <c r="J373" s="448">
        <f t="shared" si="70"/>
        <v>200</v>
      </c>
      <c r="K373" s="448">
        <f t="shared" si="70"/>
        <v>0</v>
      </c>
      <c r="L373" s="448" t="e">
        <f t="shared" si="70"/>
        <v>#DIV/0!</v>
      </c>
    </row>
    <row r="374" spans="1:14" s="82" customFormat="1" ht="16.5" customHeight="1" x14ac:dyDescent="0.2">
      <c r="A374" s="563" t="s">
        <v>395</v>
      </c>
      <c r="B374" s="564"/>
      <c r="C374" s="565"/>
      <c r="D374" s="169">
        <f>SUM(D375,D410,D432)</f>
        <v>107019.07000000002</v>
      </c>
      <c r="E374" s="81">
        <f>SUM(E375,E410,E432)</f>
        <v>79625</v>
      </c>
      <c r="F374" s="81">
        <f>SUM(F375,F410,F432)</f>
        <v>89000</v>
      </c>
      <c r="G374" s="81">
        <f>SUM(G375,G410,G432)</f>
        <v>67000</v>
      </c>
      <c r="H374" s="81">
        <f>SUM(H375,H410,H432)</f>
        <v>67000</v>
      </c>
      <c r="I374" s="30">
        <f t="shared" ref="I374:L395" si="71">E374/D374*100</f>
        <v>74.402627494333473</v>
      </c>
      <c r="J374" s="448">
        <f t="shared" si="70"/>
        <v>111.77394034536891</v>
      </c>
      <c r="K374" s="448">
        <f t="shared" si="70"/>
        <v>75.280898876404493</v>
      </c>
      <c r="L374" s="448">
        <f t="shared" si="70"/>
        <v>100</v>
      </c>
      <c r="N374" s="83"/>
    </row>
    <row r="375" spans="1:14" ht="21" customHeight="1" x14ac:dyDescent="0.2">
      <c r="A375" s="532" t="s">
        <v>380</v>
      </c>
      <c r="B375" s="589"/>
      <c r="C375" s="590"/>
      <c r="D375" s="151">
        <f>SUM(D376,D383,D393)</f>
        <v>93013.610000000015</v>
      </c>
      <c r="E375" s="84">
        <f>SUM(E376,E382,E393)</f>
        <v>58625</v>
      </c>
      <c r="F375" s="95">
        <f>SUM(F376,F382,F393)</f>
        <v>67500</v>
      </c>
      <c r="G375" s="84">
        <f>SUM(G376,G382,G393)</f>
        <v>46500</v>
      </c>
      <c r="H375" s="434">
        <f>SUM(H376,H382,H393)</f>
        <v>46500</v>
      </c>
      <c r="I375" s="432">
        <f t="shared" si="71"/>
        <v>63.028410573463375</v>
      </c>
      <c r="J375" s="432">
        <f t="shared" si="70"/>
        <v>115.13859275053304</v>
      </c>
      <c r="K375" s="432">
        <f t="shared" si="70"/>
        <v>68.888888888888886</v>
      </c>
      <c r="L375" s="432">
        <f t="shared" si="70"/>
        <v>100</v>
      </c>
    </row>
    <row r="376" spans="1:14" ht="27" customHeight="1" x14ac:dyDescent="0.2">
      <c r="A376" s="566" t="s">
        <v>295</v>
      </c>
      <c r="B376" s="567"/>
      <c r="C376" s="568"/>
      <c r="D376" s="154">
        <f t="shared" ref="D376:H379" si="72">D377</f>
        <v>1934.77</v>
      </c>
      <c r="E376" s="113">
        <f t="shared" si="72"/>
        <v>4000</v>
      </c>
      <c r="F376" s="101">
        <f t="shared" si="72"/>
        <v>2500</v>
      </c>
      <c r="G376" s="113">
        <f t="shared" si="72"/>
        <v>2500</v>
      </c>
      <c r="H376" s="441">
        <f t="shared" si="72"/>
        <v>2500</v>
      </c>
      <c r="I376" s="437">
        <f t="shared" si="71"/>
        <v>206.74292034712138</v>
      </c>
      <c r="J376" s="437">
        <f t="shared" si="70"/>
        <v>62.5</v>
      </c>
      <c r="K376" s="437">
        <f t="shared" si="70"/>
        <v>100</v>
      </c>
      <c r="L376" s="437">
        <f t="shared" si="70"/>
        <v>100</v>
      </c>
    </row>
    <row r="377" spans="1:14" ht="13.5" customHeight="1" x14ac:dyDescent="0.2">
      <c r="A377" s="525" t="s">
        <v>130</v>
      </c>
      <c r="B377" s="526"/>
      <c r="C377" s="527"/>
      <c r="D377" s="149">
        <f t="shared" si="72"/>
        <v>1934.77</v>
      </c>
      <c r="E377" s="22">
        <f t="shared" si="72"/>
        <v>4000</v>
      </c>
      <c r="F377" s="97">
        <f>F379</f>
        <v>2500</v>
      </c>
      <c r="G377" s="22">
        <f t="shared" si="72"/>
        <v>2500</v>
      </c>
      <c r="H377" s="22">
        <f t="shared" si="72"/>
        <v>2500</v>
      </c>
      <c r="I377" s="449">
        <f t="shared" si="71"/>
        <v>206.74292034712138</v>
      </c>
      <c r="J377" s="449">
        <f t="shared" si="70"/>
        <v>62.5</v>
      </c>
      <c r="K377" s="449">
        <f t="shared" si="70"/>
        <v>100</v>
      </c>
      <c r="L377" s="449">
        <f t="shared" si="70"/>
        <v>100</v>
      </c>
    </row>
    <row r="378" spans="1:14" ht="13.5" customHeight="1" x14ac:dyDescent="0.2">
      <c r="A378" s="528" t="s">
        <v>251</v>
      </c>
      <c r="B378" s="529"/>
      <c r="C378" s="530"/>
      <c r="D378" s="148">
        <f t="shared" si="72"/>
        <v>1934.77</v>
      </c>
      <c r="E378" s="24">
        <f t="shared" si="72"/>
        <v>4000</v>
      </c>
      <c r="F378" s="98">
        <f t="shared" si="72"/>
        <v>2500</v>
      </c>
      <c r="G378" s="24">
        <f t="shared" si="72"/>
        <v>2500</v>
      </c>
      <c r="H378" s="24">
        <f t="shared" si="72"/>
        <v>2500</v>
      </c>
      <c r="I378" s="450">
        <f t="shared" si="71"/>
        <v>206.74292034712138</v>
      </c>
      <c r="J378" s="450">
        <f t="shared" si="70"/>
        <v>62.5</v>
      </c>
      <c r="K378" s="450">
        <f t="shared" si="70"/>
        <v>100</v>
      </c>
      <c r="L378" s="450">
        <f t="shared" si="70"/>
        <v>100</v>
      </c>
    </row>
    <row r="379" spans="1:14" ht="13.5" customHeight="1" x14ac:dyDescent="0.2">
      <c r="B379" s="243">
        <v>3</v>
      </c>
      <c r="C379" s="244" t="s">
        <v>82</v>
      </c>
      <c r="D379" s="281">
        <f t="shared" si="72"/>
        <v>1934.77</v>
      </c>
      <c r="E379" s="281">
        <f t="shared" si="72"/>
        <v>4000</v>
      </c>
      <c r="F379" s="241">
        <f t="shared" si="72"/>
        <v>2500</v>
      </c>
      <c r="G379" s="281">
        <f t="shared" si="72"/>
        <v>2500</v>
      </c>
      <c r="H379" s="281">
        <f t="shared" si="72"/>
        <v>2500</v>
      </c>
      <c r="I379" s="448">
        <f t="shared" si="71"/>
        <v>206.74292034712138</v>
      </c>
      <c r="J379" s="448">
        <f t="shared" si="71"/>
        <v>62.5</v>
      </c>
      <c r="K379" s="448">
        <f t="shared" si="71"/>
        <v>100</v>
      </c>
      <c r="L379" s="448">
        <f t="shared" si="71"/>
        <v>100</v>
      </c>
    </row>
    <row r="380" spans="1:14" ht="13.5" customHeight="1" x14ac:dyDescent="0.2">
      <c r="B380" s="247">
        <v>36</v>
      </c>
      <c r="C380" s="235" t="s">
        <v>119</v>
      </c>
      <c r="D380" s="248">
        <f>SUM(D381:D381)</f>
        <v>1934.77</v>
      </c>
      <c r="E380" s="248">
        <f>SUM(E381:E381)</f>
        <v>4000</v>
      </c>
      <c r="F380" s="249">
        <f>SUM(F381:F381)</f>
        <v>2500</v>
      </c>
      <c r="G380" s="248">
        <f>SUM(G381:G381)</f>
        <v>2500</v>
      </c>
      <c r="H380" s="248">
        <f>SUM(H381:H381)</f>
        <v>2500</v>
      </c>
      <c r="I380" s="448">
        <f t="shared" si="71"/>
        <v>206.74292034712138</v>
      </c>
      <c r="J380" s="448">
        <f t="shared" si="71"/>
        <v>62.5</v>
      </c>
      <c r="K380" s="448">
        <f t="shared" si="71"/>
        <v>100</v>
      </c>
      <c r="L380" s="448">
        <f t="shared" si="71"/>
        <v>100</v>
      </c>
    </row>
    <row r="381" spans="1:14" ht="13.5" customHeight="1" x14ac:dyDescent="0.2">
      <c r="B381" s="250">
        <v>363</v>
      </c>
      <c r="C381" s="251" t="s">
        <v>120</v>
      </c>
      <c r="D381" s="252">
        <v>1934.77</v>
      </c>
      <c r="E381" s="311">
        <v>4000</v>
      </c>
      <c r="F381" s="253">
        <v>2500</v>
      </c>
      <c r="G381" s="306">
        <v>2500</v>
      </c>
      <c r="H381" s="306">
        <v>2500</v>
      </c>
      <c r="I381" s="448">
        <f t="shared" si="71"/>
        <v>206.74292034712138</v>
      </c>
      <c r="J381" s="448">
        <f t="shared" si="71"/>
        <v>62.5</v>
      </c>
      <c r="K381" s="448">
        <f t="shared" si="71"/>
        <v>100</v>
      </c>
      <c r="L381" s="448">
        <f t="shared" si="71"/>
        <v>100</v>
      </c>
    </row>
    <row r="382" spans="1:14" ht="14.25" customHeight="1" x14ac:dyDescent="0.2">
      <c r="A382" s="641" t="s">
        <v>196</v>
      </c>
      <c r="B382" s="642"/>
      <c r="C382" s="643"/>
      <c r="D382" s="165">
        <f>D383</f>
        <v>65063.3</v>
      </c>
      <c r="E382" s="85">
        <f>E383</f>
        <v>47300</v>
      </c>
      <c r="F382" s="101">
        <f>F383</f>
        <v>55000</v>
      </c>
      <c r="G382" s="85">
        <f>G383</f>
        <v>44000</v>
      </c>
      <c r="H382" s="85">
        <f>H383</f>
        <v>44000</v>
      </c>
      <c r="I382" s="436">
        <f t="shared" si="71"/>
        <v>72.698433679201628</v>
      </c>
      <c r="J382" s="437">
        <f t="shared" si="71"/>
        <v>116.27906976744187</v>
      </c>
      <c r="K382" s="437">
        <f t="shared" si="71"/>
        <v>80</v>
      </c>
      <c r="L382" s="437">
        <f t="shared" si="71"/>
        <v>100</v>
      </c>
    </row>
    <row r="383" spans="1:14" ht="13.5" customHeight="1" x14ac:dyDescent="0.2">
      <c r="A383" s="525" t="s">
        <v>130</v>
      </c>
      <c r="B383" s="526"/>
      <c r="C383" s="527"/>
      <c r="D383" s="152">
        <f>D387</f>
        <v>65063.3</v>
      </c>
      <c r="E383" s="86">
        <f>E387</f>
        <v>47300</v>
      </c>
      <c r="F383" s="97">
        <f>F387</f>
        <v>55000</v>
      </c>
      <c r="G383" s="86">
        <f>G387</f>
        <v>44000</v>
      </c>
      <c r="H383" s="86">
        <f>H387</f>
        <v>44000</v>
      </c>
      <c r="I383" s="23">
        <f t="shared" si="71"/>
        <v>72.698433679201628</v>
      </c>
      <c r="J383" s="449">
        <f t="shared" si="71"/>
        <v>116.27906976744187</v>
      </c>
      <c r="K383" s="449">
        <f t="shared" si="71"/>
        <v>80</v>
      </c>
      <c r="L383" s="449">
        <f t="shared" si="71"/>
        <v>100</v>
      </c>
    </row>
    <row r="384" spans="1:14" ht="13.5" customHeight="1" x14ac:dyDescent="0.2">
      <c r="A384" s="560" t="s">
        <v>310</v>
      </c>
      <c r="B384" s="561"/>
      <c r="C384" s="562"/>
      <c r="D384" s="87">
        <v>0</v>
      </c>
      <c r="E384" s="87">
        <v>0</v>
      </c>
      <c r="F384" s="98">
        <v>0</v>
      </c>
      <c r="G384" s="87">
        <v>0</v>
      </c>
      <c r="H384" s="87">
        <v>0</v>
      </c>
      <c r="I384" s="425" t="e">
        <f t="shared" si="71"/>
        <v>#DIV/0!</v>
      </c>
      <c r="J384" s="450" t="e">
        <f t="shared" si="71"/>
        <v>#DIV/0!</v>
      </c>
      <c r="K384" s="450" t="e">
        <f t="shared" si="71"/>
        <v>#DIV/0!</v>
      </c>
      <c r="L384" s="450" t="e">
        <f t="shared" si="71"/>
        <v>#DIV/0!</v>
      </c>
    </row>
    <row r="385" spans="1:12" ht="13.5" customHeight="1" x14ac:dyDescent="0.2">
      <c r="A385" s="558" t="s">
        <v>309</v>
      </c>
      <c r="B385" s="558"/>
      <c r="C385" s="559"/>
      <c r="D385" s="87">
        <v>0</v>
      </c>
      <c r="E385" s="87">
        <v>0</v>
      </c>
      <c r="F385" s="98">
        <v>0</v>
      </c>
      <c r="G385" s="87">
        <v>0</v>
      </c>
      <c r="H385" s="87">
        <v>0</v>
      </c>
      <c r="I385" s="425" t="e">
        <f t="shared" si="71"/>
        <v>#DIV/0!</v>
      </c>
      <c r="J385" s="450" t="e">
        <f t="shared" si="71"/>
        <v>#DIV/0!</v>
      </c>
      <c r="K385" s="450" t="e">
        <f t="shared" si="71"/>
        <v>#DIV/0!</v>
      </c>
      <c r="L385" s="450" t="e">
        <f t="shared" si="71"/>
        <v>#DIV/0!</v>
      </c>
    </row>
    <row r="386" spans="1:12" ht="13.5" customHeight="1" x14ac:dyDescent="0.2">
      <c r="A386" s="575" t="s">
        <v>249</v>
      </c>
      <c r="B386" s="529"/>
      <c r="C386" s="530"/>
      <c r="D386" s="167">
        <v>65063.3</v>
      </c>
      <c r="E386" s="87">
        <v>47300</v>
      </c>
      <c r="F386" s="98">
        <v>55000</v>
      </c>
      <c r="G386" s="87">
        <v>44000</v>
      </c>
      <c r="H386" s="87">
        <v>44000</v>
      </c>
      <c r="I386" s="450">
        <f t="shared" si="71"/>
        <v>72.698433679201628</v>
      </c>
      <c r="J386" s="450">
        <f t="shared" si="71"/>
        <v>116.27906976744187</v>
      </c>
      <c r="K386" s="450">
        <f t="shared" si="71"/>
        <v>80</v>
      </c>
      <c r="L386" s="450">
        <f t="shared" si="71"/>
        <v>100</v>
      </c>
    </row>
    <row r="387" spans="1:12" ht="13.5" customHeight="1" x14ac:dyDescent="0.2">
      <c r="B387" s="243">
        <v>3</v>
      </c>
      <c r="C387" s="244" t="s">
        <v>82</v>
      </c>
      <c r="D387" s="330">
        <f>SUM(D388,D391)</f>
        <v>65063.3</v>
      </c>
      <c r="E387" s="330">
        <f>SUM(E388,E391)</f>
        <v>47300</v>
      </c>
      <c r="F387" s="331">
        <f>SUM(F388,F391)</f>
        <v>55000</v>
      </c>
      <c r="G387" s="330">
        <f>SUM(G388,G391)</f>
        <v>44000</v>
      </c>
      <c r="H387" s="330">
        <f>SUM(H388,H391)</f>
        <v>44000</v>
      </c>
      <c r="I387" s="448">
        <f t="shared" si="71"/>
        <v>72.698433679201628</v>
      </c>
      <c r="J387" s="448">
        <f t="shared" si="71"/>
        <v>116.27906976744187</v>
      </c>
      <c r="K387" s="448">
        <f t="shared" si="71"/>
        <v>80</v>
      </c>
      <c r="L387" s="448">
        <f t="shared" si="71"/>
        <v>100</v>
      </c>
    </row>
    <row r="388" spans="1:12" ht="13.5" customHeight="1" x14ac:dyDescent="0.2">
      <c r="B388" s="247">
        <v>32</v>
      </c>
      <c r="C388" s="235" t="s">
        <v>83</v>
      </c>
      <c r="D388" s="281">
        <f>SUM(D389,D390)</f>
        <v>6305.64</v>
      </c>
      <c r="E388" s="281">
        <f>SUM(E389,E390)</f>
        <v>10000</v>
      </c>
      <c r="F388" s="331">
        <f>SUM(F389,F390)</f>
        <v>10000</v>
      </c>
      <c r="G388" s="214">
        <f>SUM(G389,G390)</f>
        <v>11000</v>
      </c>
      <c r="H388" s="214">
        <f>SUM(H389,H390)</f>
        <v>11000</v>
      </c>
      <c r="I388" s="448">
        <f t="shared" si="71"/>
        <v>158.58818454589857</v>
      </c>
      <c r="J388" s="448">
        <f t="shared" si="71"/>
        <v>100</v>
      </c>
      <c r="K388" s="448">
        <f t="shared" si="71"/>
        <v>110.00000000000001</v>
      </c>
      <c r="L388" s="448">
        <f t="shared" si="71"/>
        <v>100</v>
      </c>
    </row>
    <row r="389" spans="1:12" ht="13.5" customHeight="1" x14ac:dyDescent="0.2">
      <c r="B389" s="282">
        <v>322</v>
      </c>
      <c r="C389" s="283" t="s">
        <v>95</v>
      </c>
      <c r="D389" s="376">
        <v>5946.42</v>
      </c>
      <c r="E389" s="376">
        <v>9000</v>
      </c>
      <c r="F389" s="377">
        <v>9000</v>
      </c>
      <c r="G389" s="376">
        <v>10000</v>
      </c>
      <c r="H389" s="376">
        <v>10000</v>
      </c>
      <c r="I389" s="448">
        <f t="shared" si="71"/>
        <v>151.35156951577588</v>
      </c>
      <c r="J389" s="448">
        <f t="shared" si="71"/>
        <v>100</v>
      </c>
      <c r="K389" s="448">
        <f t="shared" si="71"/>
        <v>111.11111111111111</v>
      </c>
      <c r="L389" s="448">
        <f t="shared" si="71"/>
        <v>100</v>
      </c>
    </row>
    <row r="390" spans="1:12" ht="13.5" customHeight="1" x14ac:dyDescent="0.2">
      <c r="B390" s="282">
        <v>323</v>
      </c>
      <c r="C390" s="283" t="s">
        <v>124</v>
      </c>
      <c r="D390" s="252">
        <v>359.22</v>
      </c>
      <c r="E390" s="252">
        <v>1000</v>
      </c>
      <c r="F390" s="378">
        <v>1000</v>
      </c>
      <c r="G390" s="252">
        <v>1000</v>
      </c>
      <c r="H390" s="252">
        <v>1000</v>
      </c>
      <c r="I390" s="448">
        <f t="shared" si="71"/>
        <v>278.38093647347029</v>
      </c>
      <c r="J390" s="448">
        <f t="shared" si="71"/>
        <v>100</v>
      </c>
      <c r="K390" s="448">
        <f t="shared" si="71"/>
        <v>100</v>
      </c>
      <c r="L390" s="448">
        <f t="shared" si="71"/>
        <v>100</v>
      </c>
    </row>
    <row r="391" spans="1:12" ht="13.5" customHeight="1" x14ac:dyDescent="0.2">
      <c r="B391" s="247">
        <v>36</v>
      </c>
      <c r="C391" s="235" t="s">
        <v>119</v>
      </c>
      <c r="D391" s="248">
        <f>SUM(D392:D392)</f>
        <v>58757.66</v>
      </c>
      <c r="E391" s="248">
        <f>SUM(E392:E392)</f>
        <v>37300</v>
      </c>
      <c r="F391" s="249">
        <f>SUM(F392:F392)</f>
        <v>45000</v>
      </c>
      <c r="G391" s="248">
        <f>SUM(G392:G392)</f>
        <v>33000</v>
      </c>
      <c r="H391" s="248">
        <f>SUM(H392:H392)</f>
        <v>33000</v>
      </c>
      <c r="I391" s="448">
        <f t="shared" si="71"/>
        <v>63.481084849192428</v>
      </c>
      <c r="J391" s="448">
        <f t="shared" si="71"/>
        <v>120.64343163538874</v>
      </c>
      <c r="K391" s="448">
        <f t="shared" si="71"/>
        <v>73.333333333333329</v>
      </c>
      <c r="L391" s="448">
        <f t="shared" si="71"/>
        <v>100</v>
      </c>
    </row>
    <row r="392" spans="1:12" ht="13.5" customHeight="1" x14ac:dyDescent="0.2">
      <c r="B392" s="250">
        <v>363</v>
      </c>
      <c r="C392" s="251" t="s">
        <v>120</v>
      </c>
      <c r="D392" s="252">
        <v>58757.66</v>
      </c>
      <c r="E392" s="252">
        <v>37300</v>
      </c>
      <c r="F392" s="312">
        <v>45000</v>
      </c>
      <c r="G392" s="252">
        <v>33000</v>
      </c>
      <c r="H392" s="252">
        <v>33000</v>
      </c>
      <c r="I392" s="448">
        <f t="shared" si="71"/>
        <v>63.481084849192428</v>
      </c>
      <c r="J392" s="448">
        <f t="shared" si="71"/>
        <v>120.64343163538874</v>
      </c>
      <c r="K392" s="448">
        <f t="shared" si="71"/>
        <v>73.333333333333329</v>
      </c>
      <c r="L392" s="448">
        <f t="shared" si="71"/>
        <v>100</v>
      </c>
    </row>
    <row r="393" spans="1:12" ht="15.75" customHeight="1" x14ac:dyDescent="0.2">
      <c r="A393" s="535" t="s">
        <v>131</v>
      </c>
      <c r="B393" s="536"/>
      <c r="C393" s="537"/>
      <c r="D393" s="150">
        <f>D394</f>
        <v>26015.54</v>
      </c>
      <c r="E393" s="27">
        <f>E394</f>
        <v>7325</v>
      </c>
      <c r="F393" s="101">
        <f>F394</f>
        <v>10000</v>
      </c>
      <c r="G393" s="27">
        <f>G394</f>
        <v>0</v>
      </c>
      <c r="H393" s="27">
        <f>H394</f>
        <v>0</v>
      </c>
      <c r="I393" s="437">
        <f t="shared" si="71"/>
        <v>28.156248150144101</v>
      </c>
      <c r="J393" s="437">
        <f t="shared" si="71"/>
        <v>136.51877133105802</v>
      </c>
      <c r="K393" s="437">
        <f t="shared" si="71"/>
        <v>0</v>
      </c>
      <c r="L393" s="437" t="e">
        <f t="shared" si="71"/>
        <v>#DIV/0!</v>
      </c>
    </row>
    <row r="394" spans="1:12" ht="13.5" customHeight="1" x14ac:dyDescent="0.2">
      <c r="A394" s="525" t="s">
        <v>132</v>
      </c>
      <c r="B394" s="526"/>
      <c r="C394" s="527"/>
      <c r="D394" s="149">
        <f>SUM(D400,D403)</f>
        <v>26015.54</v>
      </c>
      <c r="E394" s="22">
        <f>SUM(E400,E403)</f>
        <v>7325</v>
      </c>
      <c r="F394" s="97">
        <f>SUM(F400,F403)</f>
        <v>10000</v>
      </c>
      <c r="G394" s="22">
        <f>SUM(G400,G403)</f>
        <v>0</v>
      </c>
      <c r="H394" s="22">
        <f>SUM(H400,H403)</f>
        <v>0</v>
      </c>
      <c r="I394" s="449">
        <f t="shared" si="71"/>
        <v>28.156248150144101</v>
      </c>
      <c r="J394" s="449">
        <f t="shared" si="71"/>
        <v>136.51877133105802</v>
      </c>
      <c r="K394" s="449">
        <f t="shared" si="71"/>
        <v>0</v>
      </c>
      <c r="L394" s="449" t="e">
        <f t="shared" si="71"/>
        <v>#DIV/0!</v>
      </c>
    </row>
    <row r="395" spans="1:12" ht="13.5" customHeight="1" x14ac:dyDescent="0.2">
      <c r="A395" s="545" t="s">
        <v>311</v>
      </c>
      <c r="B395" s="546"/>
      <c r="C395" s="547"/>
      <c r="D395" s="156">
        <v>25000</v>
      </c>
      <c r="E395" s="24">
        <v>0</v>
      </c>
      <c r="F395" s="98">
        <v>0</v>
      </c>
      <c r="G395" s="24">
        <v>0</v>
      </c>
      <c r="H395" s="24">
        <v>0</v>
      </c>
      <c r="I395" s="450">
        <f t="shared" si="71"/>
        <v>0</v>
      </c>
      <c r="J395" s="450" t="e">
        <f t="shared" si="71"/>
        <v>#DIV/0!</v>
      </c>
      <c r="K395" s="450" t="e">
        <f t="shared" si="71"/>
        <v>#DIV/0!</v>
      </c>
      <c r="L395" s="450" t="e">
        <f t="shared" si="71"/>
        <v>#DIV/0!</v>
      </c>
    </row>
    <row r="396" spans="1:12" ht="13.5" customHeight="1" x14ac:dyDescent="0.2">
      <c r="A396" s="560" t="s">
        <v>310</v>
      </c>
      <c r="B396" s="561"/>
      <c r="C396" s="584"/>
      <c r="D396" s="156">
        <v>0</v>
      </c>
      <c r="E396" s="36">
        <v>4155</v>
      </c>
      <c r="F396" s="98">
        <v>10000</v>
      </c>
      <c r="G396" s="24">
        <v>0</v>
      </c>
      <c r="H396" s="24">
        <v>0</v>
      </c>
      <c r="I396" s="425" t="e">
        <f t="shared" ref="I396:L411" si="73">E396/D396*100</f>
        <v>#DIV/0!</v>
      </c>
      <c r="J396" s="450">
        <f t="shared" si="73"/>
        <v>240.67388688327318</v>
      </c>
      <c r="K396" s="450">
        <f t="shared" si="73"/>
        <v>0</v>
      </c>
      <c r="L396" s="450" t="e">
        <f t="shared" si="73"/>
        <v>#DIV/0!</v>
      </c>
    </row>
    <row r="397" spans="1:12" ht="13.5" customHeight="1" x14ac:dyDescent="0.2">
      <c r="A397" s="575" t="s">
        <v>249</v>
      </c>
      <c r="B397" s="529"/>
      <c r="C397" s="530"/>
      <c r="D397" s="156">
        <v>1015.54</v>
      </c>
      <c r="E397" s="38">
        <v>0</v>
      </c>
      <c r="F397" s="98">
        <v>0</v>
      </c>
      <c r="G397" s="24">
        <v>0</v>
      </c>
      <c r="H397" s="24">
        <v>0</v>
      </c>
      <c r="I397" s="450">
        <f t="shared" si="73"/>
        <v>0</v>
      </c>
      <c r="J397" s="450" t="e">
        <f t="shared" si="73"/>
        <v>#DIV/0!</v>
      </c>
      <c r="K397" s="450" t="e">
        <f t="shared" si="73"/>
        <v>#DIV/0!</v>
      </c>
      <c r="L397" s="450" t="e">
        <f t="shared" si="73"/>
        <v>#DIV/0!</v>
      </c>
    </row>
    <row r="398" spans="1:12" ht="13.5" customHeight="1" x14ac:dyDescent="0.2">
      <c r="A398" s="581" t="s">
        <v>297</v>
      </c>
      <c r="B398" s="582"/>
      <c r="C398" s="583"/>
      <c r="D398" s="156">
        <v>0</v>
      </c>
      <c r="E398" s="38">
        <v>0</v>
      </c>
      <c r="F398" s="100">
        <v>0</v>
      </c>
      <c r="G398" s="36">
        <v>0</v>
      </c>
      <c r="H398" s="36">
        <v>0</v>
      </c>
      <c r="I398" s="450" t="e">
        <f t="shared" si="73"/>
        <v>#DIV/0!</v>
      </c>
      <c r="J398" s="450" t="e">
        <f t="shared" si="73"/>
        <v>#DIV/0!</v>
      </c>
      <c r="K398" s="450" t="e">
        <f t="shared" si="73"/>
        <v>#DIV/0!</v>
      </c>
      <c r="L398" s="450" t="e">
        <f t="shared" si="73"/>
        <v>#DIV/0!</v>
      </c>
    </row>
    <row r="399" spans="1:12" ht="13.5" customHeight="1" x14ac:dyDescent="0.2">
      <c r="A399" s="538" t="s">
        <v>301</v>
      </c>
      <c r="B399" s="539"/>
      <c r="C399" s="540"/>
      <c r="D399" s="156">
        <v>0</v>
      </c>
      <c r="E399" s="36">
        <v>3170</v>
      </c>
      <c r="F399" s="100">
        <v>0</v>
      </c>
      <c r="G399" s="36">
        <v>0</v>
      </c>
      <c r="H399" s="36">
        <v>0</v>
      </c>
      <c r="I399" s="450" t="e">
        <f t="shared" si="73"/>
        <v>#DIV/0!</v>
      </c>
      <c r="J399" s="450">
        <f t="shared" si="73"/>
        <v>0</v>
      </c>
      <c r="K399" s="450" t="e">
        <f t="shared" si="73"/>
        <v>#DIV/0!</v>
      </c>
      <c r="L399" s="450" t="e">
        <f t="shared" si="73"/>
        <v>#DIV/0!</v>
      </c>
    </row>
    <row r="400" spans="1:12" ht="13.5" customHeight="1" x14ac:dyDescent="0.2">
      <c r="B400" s="243">
        <v>3</v>
      </c>
      <c r="C400" s="244" t="s">
        <v>82</v>
      </c>
      <c r="D400" s="379">
        <f t="shared" ref="D400:H401" si="74">D401</f>
        <v>1000</v>
      </c>
      <c r="E400" s="379">
        <f t="shared" si="74"/>
        <v>0</v>
      </c>
      <c r="F400" s="380">
        <f t="shared" si="74"/>
        <v>0</v>
      </c>
      <c r="G400" s="348">
        <f t="shared" si="74"/>
        <v>0</v>
      </c>
      <c r="H400" s="348">
        <f t="shared" si="74"/>
        <v>0</v>
      </c>
      <c r="I400" s="448">
        <f t="shared" si="73"/>
        <v>0</v>
      </c>
      <c r="J400" s="448" t="e">
        <f t="shared" si="73"/>
        <v>#DIV/0!</v>
      </c>
      <c r="K400" s="448" t="e">
        <f t="shared" si="73"/>
        <v>#DIV/0!</v>
      </c>
      <c r="L400" s="448" t="e">
        <f t="shared" si="73"/>
        <v>#DIV/0!</v>
      </c>
    </row>
    <row r="401" spans="1:14" ht="13.5" customHeight="1" x14ac:dyDescent="0.2">
      <c r="B401" s="247">
        <v>32</v>
      </c>
      <c r="C401" s="235" t="s">
        <v>83</v>
      </c>
      <c r="D401" s="379">
        <f t="shared" si="74"/>
        <v>1000</v>
      </c>
      <c r="E401" s="379">
        <f t="shared" si="74"/>
        <v>0</v>
      </c>
      <c r="F401" s="380">
        <f t="shared" si="74"/>
        <v>0</v>
      </c>
      <c r="G401" s="348">
        <f t="shared" si="74"/>
        <v>0</v>
      </c>
      <c r="H401" s="348">
        <f t="shared" si="74"/>
        <v>0</v>
      </c>
      <c r="I401" s="448">
        <f t="shared" si="73"/>
        <v>0</v>
      </c>
      <c r="J401" s="448" t="e">
        <f t="shared" si="73"/>
        <v>#DIV/0!</v>
      </c>
      <c r="K401" s="448" t="e">
        <f t="shared" si="73"/>
        <v>#DIV/0!</v>
      </c>
      <c r="L401" s="448" t="e">
        <f t="shared" si="73"/>
        <v>#DIV/0!</v>
      </c>
    </row>
    <row r="402" spans="1:14" ht="13.5" customHeight="1" x14ac:dyDescent="0.2">
      <c r="B402" s="282">
        <v>323</v>
      </c>
      <c r="C402" s="283" t="s">
        <v>124</v>
      </c>
      <c r="D402" s="252">
        <v>1000</v>
      </c>
      <c r="E402" s="289">
        <v>0</v>
      </c>
      <c r="F402" s="253">
        <v>0</v>
      </c>
      <c r="G402" s="290">
        <v>0</v>
      </c>
      <c r="H402" s="290">
        <v>0</v>
      </c>
      <c r="I402" s="448">
        <f t="shared" si="73"/>
        <v>0</v>
      </c>
      <c r="J402" s="448" t="e">
        <f t="shared" si="73"/>
        <v>#DIV/0!</v>
      </c>
      <c r="K402" s="448" t="e">
        <f t="shared" si="73"/>
        <v>#DIV/0!</v>
      </c>
      <c r="L402" s="448" t="e">
        <f t="shared" si="73"/>
        <v>#DIV/0!</v>
      </c>
    </row>
    <row r="403" spans="1:14" ht="13.5" customHeight="1" x14ac:dyDescent="0.2">
      <c r="B403" s="247">
        <v>4</v>
      </c>
      <c r="C403" s="235" t="s">
        <v>133</v>
      </c>
      <c r="D403" s="281">
        <f>D404</f>
        <v>25015.54</v>
      </c>
      <c r="E403" s="281">
        <f>SUM(E404,E408)</f>
        <v>7325</v>
      </c>
      <c r="F403" s="241">
        <f>SUM(F404,F408)</f>
        <v>10000</v>
      </c>
      <c r="G403" s="281">
        <f>G404</f>
        <v>0</v>
      </c>
      <c r="H403" s="281">
        <f>H404</f>
        <v>0</v>
      </c>
      <c r="I403" s="246">
        <f t="shared" ref="I403:I409" si="75">E403/D403*100</f>
        <v>29.281798434093364</v>
      </c>
      <c r="J403" s="448">
        <f t="shared" si="73"/>
        <v>136.51877133105802</v>
      </c>
      <c r="K403" s="448">
        <f t="shared" si="73"/>
        <v>0</v>
      </c>
      <c r="L403" s="448" t="e">
        <f t="shared" si="73"/>
        <v>#DIV/0!</v>
      </c>
    </row>
    <row r="404" spans="1:14" ht="13.5" customHeight="1" x14ac:dyDescent="0.2">
      <c r="B404" s="247">
        <v>42</v>
      </c>
      <c r="C404" s="235" t="s">
        <v>134</v>
      </c>
      <c r="D404" s="248">
        <f>SUM(D405,D406,D407)</f>
        <v>25015.54</v>
      </c>
      <c r="E404" s="248">
        <f>SUM(E405,E406,E407)</f>
        <v>0</v>
      </c>
      <c r="F404" s="249">
        <f>SUM(F405,F406,F407)</f>
        <v>0</v>
      </c>
      <c r="G404" s="248">
        <f>SUM(G405,G406,G407)</f>
        <v>0</v>
      </c>
      <c r="H404" s="248">
        <f>SUM(H405,H406,H407)</f>
        <v>0</v>
      </c>
      <c r="I404" s="246">
        <f t="shared" si="75"/>
        <v>0</v>
      </c>
      <c r="J404" s="448" t="e">
        <f t="shared" si="73"/>
        <v>#DIV/0!</v>
      </c>
      <c r="K404" s="448" t="e">
        <f t="shared" si="73"/>
        <v>#DIV/0!</v>
      </c>
      <c r="L404" s="448" t="e">
        <f t="shared" si="73"/>
        <v>#DIV/0!</v>
      </c>
    </row>
    <row r="405" spans="1:14" ht="13.5" customHeight="1" x14ac:dyDescent="0.2">
      <c r="B405" s="250">
        <v>421</v>
      </c>
      <c r="C405" s="283" t="s">
        <v>113</v>
      </c>
      <c r="D405" s="252">
        <v>25015.54</v>
      </c>
      <c r="E405" s="252">
        <v>0</v>
      </c>
      <c r="F405" s="253">
        <v>0</v>
      </c>
      <c r="G405" s="254">
        <v>0</v>
      </c>
      <c r="H405" s="254">
        <v>0</v>
      </c>
      <c r="I405" s="246">
        <f t="shared" si="75"/>
        <v>0</v>
      </c>
      <c r="J405" s="448" t="e">
        <f t="shared" si="73"/>
        <v>#DIV/0!</v>
      </c>
      <c r="K405" s="448" t="e">
        <f t="shared" si="73"/>
        <v>#DIV/0!</v>
      </c>
      <c r="L405" s="448" t="e">
        <f t="shared" si="73"/>
        <v>#DIV/0!</v>
      </c>
      <c r="N405" s="381"/>
    </row>
    <row r="406" spans="1:14" ht="13.5" customHeight="1" x14ac:dyDescent="0.2">
      <c r="B406" s="264">
        <v>422</v>
      </c>
      <c r="C406" s="382" t="s">
        <v>188</v>
      </c>
      <c r="D406" s="252">
        <v>0</v>
      </c>
      <c r="E406" s="252">
        <v>0</v>
      </c>
      <c r="F406" s="253">
        <v>0</v>
      </c>
      <c r="G406" s="254">
        <v>0</v>
      </c>
      <c r="H406" s="254">
        <v>0</v>
      </c>
      <c r="I406" s="448" t="e">
        <f t="shared" si="75"/>
        <v>#DIV/0!</v>
      </c>
      <c r="J406" s="448" t="e">
        <f t="shared" si="73"/>
        <v>#DIV/0!</v>
      </c>
      <c r="K406" s="448" t="e">
        <f t="shared" si="73"/>
        <v>#DIV/0!</v>
      </c>
      <c r="L406" s="448" t="e">
        <f t="shared" si="73"/>
        <v>#DIV/0!</v>
      </c>
      <c r="N406" s="381"/>
    </row>
    <row r="407" spans="1:14" ht="13.5" customHeight="1" x14ac:dyDescent="0.2">
      <c r="B407" s="383">
        <v>426</v>
      </c>
      <c r="C407" s="315" t="s">
        <v>116</v>
      </c>
      <c r="D407" s="267">
        <v>0</v>
      </c>
      <c r="E407" s="252">
        <v>0</v>
      </c>
      <c r="F407" s="253">
        <v>0</v>
      </c>
      <c r="G407" s="254">
        <v>0</v>
      </c>
      <c r="H407" s="254">
        <v>0</v>
      </c>
      <c r="I407" s="448" t="e">
        <f t="shared" si="75"/>
        <v>#DIV/0!</v>
      </c>
      <c r="J407" s="448" t="e">
        <f t="shared" si="73"/>
        <v>#DIV/0!</v>
      </c>
      <c r="K407" s="448" t="e">
        <f t="shared" si="73"/>
        <v>#DIV/0!</v>
      </c>
      <c r="L407" s="448" t="e">
        <f t="shared" si="73"/>
        <v>#DIV/0!</v>
      </c>
      <c r="N407" s="381"/>
    </row>
    <row r="408" spans="1:14" ht="13.5" customHeight="1" x14ac:dyDescent="0.2">
      <c r="B408" s="384">
        <v>45</v>
      </c>
      <c r="C408" s="385" t="s">
        <v>238</v>
      </c>
      <c r="D408" s="263">
        <v>0</v>
      </c>
      <c r="E408" s="287">
        <f>E409</f>
        <v>7325</v>
      </c>
      <c r="F408" s="241">
        <f>F409</f>
        <v>10000</v>
      </c>
      <c r="G408" s="245">
        <v>0</v>
      </c>
      <c r="H408" s="245">
        <v>0</v>
      </c>
      <c r="I408" s="448" t="e">
        <f t="shared" si="75"/>
        <v>#DIV/0!</v>
      </c>
      <c r="J408" s="448">
        <f t="shared" si="73"/>
        <v>136.51877133105802</v>
      </c>
      <c r="K408" s="448">
        <f t="shared" si="73"/>
        <v>0</v>
      </c>
      <c r="L408" s="448" t="e">
        <f t="shared" si="73"/>
        <v>#DIV/0!</v>
      </c>
      <c r="N408" s="381"/>
    </row>
    <row r="409" spans="1:14" ht="13.5" customHeight="1" x14ac:dyDescent="0.2">
      <c r="B409" s="264">
        <v>451</v>
      </c>
      <c r="C409" s="386" t="s">
        <v>239</v>
      </c>
      <c r="D409" s="267">
        <v>0</v>
      </c>
      <c r="E409" s="252">
        <v>7325</v>
      </c>
      <c r="F409" s="253">
        <v>10000</v>
      </c>
      <c r="G409" s="254">
        <v>0</v>
      </c>
      <c r="H409" s="254">
        <v>0</v>
      </c>
      <c r="I409" s="448" t="e">
        <f t="shared" si="75"/>
        <v>#DIV/0!</v>
      </c>
      <c r="J409" s="448">
        <f t="shared" si="73"/>
        <v>136.51877133105802</v>
      </c>
      <c r="K409" s="448">
        <f t="shared" si="73"/>
        <v>0</v>
      </c>
      <c r="L409" s="448" t="e">
        <f t="shared" si="73"/>
        <v>#DIV/0!</v>
      </c>
      <c r="N409" s="381"/>
    </row>
    <row r="410" spans="1:14" ht="24.75" customHeight="1" x14ac:dyDescent="0.2">
      <c r="A410" s="532" t="s">
        <v>381</v>
      </c>
      <c r="B410" s="589"/>
      <c r="C410" s="590"/>
      <c r="D410" s="151">
        <f>SUM(D411,D418,D424)</f>
        <v>13135.5</v>
      </c>
      <c r="E410" s="84">
        <f>SUM(E411,E418,E424)</f>
        <v>14000</v>
      </c>
      <c r="F410" s="95">
        <f>SUM(F411,F418,F424)</f>
        <v>15500</v>
      </c>
      <c r="G410" s="84">
        <f>SUM(G411,G418,G424)</f>
        <v>14500</v>
      </c>
      <c r="H410" s="84">
        <f>SUM(H411,H418,H424)</f>
        <v>14500</v>
      </c>
      <c r="I410" s="432">
        <f t="shared" ref="I410:L425" si="76">E410/D410*100</f>
        <v>106.58140154543032</v>
      </c>
      <c r="J410" s="432">
        <f t="shared" si="73"/>
        <v>110.71428571428572</v>
      </c>
      <c r="K410" s="432">
        <f t="shared" si="73"/>
        <v>93.548387096774192</v>
      </c>
      <c r="L410" s="432">
        <f t="shared" si="73"/>
        <v>100</v>
      </c>
    </row>
    <row r="411" spans="1:14" ht="19.5" customHeight="1" x14ac:dyDescent="0.2">
      <c r="A411" s="620" t="s">
        <v>135</v>
      </c>
      <c r="B411" s="621"/>
      <c r="C411" s="622"/>
      <c r="D411" s="150">
        <f>D412</f>
        <v>3492.52</v>
      </c>
      <c r="E411" s="27">
        <f>E412</f>
        <v>3500</v>
      </c>
      <c r="F411" s="101">
        <f>F412</f>
        <v>3500</v>
      </c>
      <c r="G411" s="27">
        <f>G412</f>
        <v>3500</v>
      </c>
      <c r="H411" s="27">
        <f>H412</f>
        <v>3500</v>
      </c>
      <c r="I411" s="436">
        <f t="shared" si="76"/>
        <v>100.2141720018783</v>
      </c>
      <c r="J411" s="437">
        <f t="shared" si="73"/>
        <v>100</v>
      </c>
      <c r="K411" s="437">
        <f t="shared" si="73"/>
        <v>100</v>
      </c>
      <c r="L411" s="437">
        <f t="shared" si="73"/>
        <v>100</v>
      </c>
    </row>
    <row r="412" spans="1:14" ht="13.5" customHeight="1" x14ac:dyDescent="0.2">
      <c r="A412" s="525" t="s">
        <v>130</v>
      </c>
      <c r="B412" s="526"/>
      <c r="C412" s="527"/>
      <c r="D412" s="149">
        <f>D415</f>
        <v>3492.52</v>
      </c>
      <c r="E412" s="22">
        <f>E415</f>
        <v>3500</v>
      </c>
      <c r="F412" s="97">
        <f>F415</f>
        <v>3500</v>
      </c>
      <c r="G412" s="22">
        <f>G413</f>
        <v>3500</v>
      </c>
      <c r="H412" s="22">
        <f>H413</f>
        <v>3500</v>
      </c>
      <c r="I412" s="23">
        <f t="shared" si="76"/>
        <v>100.2141720018783</v>
      </c>
      <c r="J412" s="449">
        <f t="shared" si="76"/>
        <v>100</v>
      </c>
      <c r="K412" s="449">
        <f t="shared" si="76"/>
        <v>100</v>
      </c>
      <c r="L412" s="449">
        <f t="shared" si="76"/>
        <v>100</v>
      </c>
    </row>
    <row r="413" spans="1:14" ht="13.5" customHeight="1" x14ac:dyDescent="0.2">
      <c r="A413" s="528" t="s">
        <v>251</v>
      </c>
      <c r="B413" s="529"/>
      <c r="C413" s="530"/>
      <c r="D413" s="148">
        <v>1655.52</v>
      </c>
      <c r="E413" s="24">
        <v>0</v>
      </c>
      <c r="F413" s="98">
        <v>0</v>
      </c>
      <c r="G413" s="24">
        <f>G415</f>
        <v>3500</v>
      </c>
      <c r="H413" s="24">
        <f>H415</f>
        <v>3500</v>
      </c>
      <c r="I413" s="425">
        <f t="shared" si="76"/>
        <v>0</v>
      </c>
      <c r="J413" s="450" t="e">
        <f t="shared" si="76"/>
        <v>#DIV/0!</v>
      </c>
      <c r="K413" s="450" t="e">
        <f t="shared" si="76"/>
        <v>#DIV/0!</v>
      </c>
      <c r="L413" s="450">
        <f t="shared" si="76"/>
        <v>100</v>
      </c>
    </row>
    <row r="414" spans="1:14" ht="13.5" customHeight="1" x14ac:dyDescent="0.2">
      <c r="A414" s="560" t="s">
        <v>338</v>
      </c>
      <c r="B414" s="561"/>
      <c r="C414" s="584"/>
      <c r="D414" s="148">
        <v>1837</v>
      </c>
      <c r="E414" s="24">
        <v>3500</v>
      </c>
      <c r="F414" s="98">
        <v>3500</v>
      </c>
      <c r="G414" s="24">
        <v>0</v>
      </c>
      <c r="H414" s="24">
        <v>0</v>
      </c>
      <c r="I414" s="450">
        <f t="shared" si="76"/>
        <v>190.52803483941207</v>
      </c>
      <c r="J414" s="450">
        <f t="shared" si="76"/>
        <v>100</v>
      </c>
      <c r="K414" s="450">
        <f t="shared" si="76"/>
        <v>0</v>
      </c>
      <c r="L414" s="450" t="e">
        <f t="shared" si="76"/>
        <v>#DIV/0!</v>
      </c>
    </row>
    <row r="415" spans="1:14" ht="13.9" customHeight="1" x14ac:dyDescent="0.2">
      <c r="B415" s="243">
        <v>3</v>
      </c>
      <c r="C415" s="244" t="s">
        <v>82</v>
      </c>
      <c r="D415" s="281">
        <f>D416</f>
        <v>3492.52</v>
      </c>
      <c r="E415" s="281">
        <f>E416</f>
        <v>3500</v>
      </c>
      <c r="F415" s="241">
        <f>F416</f>
        <v>3500</v>
      </c>
      <c r="G415" s="281">
        <f>G416</f>
        <v>3500</v>
      </c>
      <c r="H415" s="281">
        <f>H416</f>
        <v>3500</v>
      </c>
      <c r="I415" s="246">
        <f t="shared" ref="I415:I420" si="77">E415/D415*100</f>
        <v>100.2141720018783</v>
      </c>
      <c r="J415" s="448">
        <f t="shared" si="76"/>
        <v>100</v>
      </c>
      <c r="K415" s="448">
        <f t="shared" si="76"/>
        <v>100</v>
      </c>
      <c r="L415" s="448">
        <f t="shared" si="76"/>
        <v>100</v>
      </c>
    </row>
    <row r="416" spans="1:14" ht="13.5" customHeight="1" x14ac:dyDescent="0.2">
      <c r="B416" s="247">
        <v>36</v>
      </c>
      <c r="C416" s="235" t="s">
        <v>119</v>
      </c>
      <c r="D416" s="248">
        <f>SUM(D417:D417)</f>
        <v>3492.52</v>
      </c>
      <c r="E416" s="248">
        <f>SUM(E417:E417)</f>
        <v>3500</v>
      </c>
      <c r="F416" s="249">
        <f>SUM(F417:F417)</f>
        <v>3500</v>
      </c>
      <c r="G416" s="248">
        <f>SUM(G417:G417)</f>
        <v>3500</v>
      </c>
      <c r="H416" s="248">
        <f>SUM(H417:H417)</f>
        <v>3500</v>
      </c>
      <c r="I416" s="246">
        <f t="shared" si="77"/>
        <v>100.2141720018783</v>
      </c>
      <c r="J416" s="448">
        <f t="shared" si="76"/>
        <v>100</v>
      </c>
      <c r="K416" s="448">
        <f t="shared" si="76"/>
        <v>100</v>
      </c>
      <c r="L416" s="448">
        <f t="shared" si="76"/>
        <v>100</v>
      </c>
    </row>
    <row r="417" spans="1:12" ht="13.5" customHeight="1" x14ac:dyDescent="0.2">
      <c r="B417" s="250">
        <v>363</v>
      </c>
      <c r="C417" s="251" t="s">
        <v>120</v>
      </c>
      <c r="D417" s="252">
        <v>3492.52</v>
      </c>
      <c r="E417" s="311">
        <v>3500</v>
      </c>
      <c r="F417" s="295">
        <v>3500</v>
      </c>
      <c r="G417" s="306">
        <v>3500</v>
      </c>
      <c r="H417" s="306">
        <v>3500</v>
      </c>
      <c r="I417" s="246">
        <f t="shared" si="77"/>
        <v>100.2141720018783</v>
      </c>
      <c r="J417" s="448">
        <f t="shared" si="76"/>
        <v>100</v>
      </c>
      <c r="K417" s="448">
        <f t="shared" si="76"/>
        <v>100</v>
      </c>
      <c r="L417" s="448">
        <f t="shared" si="76"/>
        <v>100</v>
      </c>
    </row>
    <row r="418" spans="1:12" ht="27" customHeight="1" x14ac:dyDescent="0.2">
      <c r="A418" s="620" t="s">
        <v>136</v>
      </c>
      <c r="B418" s="621"/>
      <c r="C418" s="622"/>
      <c r="D418" s="166">
        <f t="shared" ref="D418:H421" si="78">D419</f>
        <v>3287.34</v>
      </c>
      <c r="E418" s="112">
        <f t="shared" si="78"/>
        <v>4000</v>
      </c>
      <c r="F418" s="101">
        <f t="shared" si="78"/>
        <v>4000</v>
      </c>
      <c r="G418" s="112">
        <f t="shared" si="78"/>
        <v>4500</v>
      </c>
      <c r="H418" s="112">
        <f t="shared" si="78"/>
        <v>4500</v>
      </c>
      <c r="I418" s="437">
        <f t="shared" si="77"/>
        <v>121.67892581844286</v>
      </c>
      <c r="J418" s="437">
        <f t="shared" si="76"/>
        <v>100</v>
      </c>
      <c r="K418" s="437">
        <f t="shared" si="76"/>
        <v>112.5</v>
      </c>
      <c r="L418" s="437">
        <f t="shared" si="76"/>
        <v>100</v>
      </c>
    </row>
    <row r="419" spans="1:12" ht="13.5" customHeight="1" x14ac:dyDescent="0.2">
      <c r="A419" s="525" t="s">
        <v>130</v>
      </c>
      <c r="B419" s="526"/>
      <c r="C419" s="527"/>
      <c r="D419" s="152">
        <f t="shared" si="78"/>
        <v>3287.34</v>
      </c>
      <c r="E419" s="86">
        <f t="shared" si="78"/>
        <v>4000</v>
      </c>
      <c r="F419" s="97">
        <f>F421</f>
        <v>4000</v>
      </c>
      <c r="G419" s="86">
        <f t="shared" si="78"/>
        <v>4500</v>
      </c>
      <c r="H419" s="86">
        <f t="shared" si="78"/>
        <v>4500</v>
      </c>
      <c r="I419" s="449">
        <f t="shared" si="77"/>
        <v>121.67892581844286</v>
      </c>
      <c r="J419" s="449">
        <f t="shared" si="76"/>
        <v>100</v>
      </c>
      <c r="K419" s="449">
        <f t="shared" si="76"/>
        <v>112.5</v>
      </c>
      <c r="L419" s="449">
        <f t="shared" si="76"/>
        <v>100</v>
      </c>
    </row>
    <row r="420" spans="1:12" ht="13.5" customHeight="1" x14ac:dyDescent="0.2">
      <c r="A420" s="552" t="s">
        <v>353</v>
      </c>
      <c r="B420" s="618"/>
      <c r="C420" s="619"/>
      <c r="D420" s="167">
        <f t="shared" si="78"/>
        <v>3287.34</v>
      </c>
      <c r="E420" s="87">
        <f t="shared" si="78"/>
        <v>4000</v>
      </c>
      <c r="F420" s="98">
        <f t="shared" si="78"/>
        <v>4000</v>
      </c>
      <c r="G420" s="87">
        <f t="shared" si="78"/>
        <v>4500</v>
      </c>
      <c r="H420" s="87">
        <f t="shared" si="78"/>
        <v>4500</v>
      </c>
      <c r="I420" s="450">
        <f t="shared" si="77"/>
        <v>121.67892581844286</v>
      </c>
      <c r="J420" s="450">
        <f t="shared" si="76"/>
        <v>100</v>
      </c>
      <c r="K420" s="450">
        <f t="shared" si="76"/>
        <v>112.5</v>
      </c>
      <c r="L420" s="450">
        <f t="shared" si="76"/>
        <v>100</v>
      </c>
    </row>
    <row r="421" spans="1:12" ht="13.5" customHeight="1" x14ac:dyDescent="0.2">
      <c r="B421" s="243">
        <v>3</v>
      </c>
      <c r="C421" s="244" t="s">
        <v>82</v>
      </c>
      <c r="D421" s="330">
        <f t="shared" si="78"/>
        <v>3287.34</v>
      </c>
      <c r="E421" s="330">
        <f t="shared" si="78"/>
        <v>4000</v>
      </c>
      <c r="F421" s="241">
        <f t="shared" si="78"/>
        <v>4000</v>
      </c>
      <c r="G421" s="330">
        <f t="shared" si="78"/>
        <v>4500</v>
      </c>
      <c r="H421" s="330">
        <f t="shared" si="78"/>
        <v>4500</v>
      </c>
      <c r="I421" s="246">
        <f t="shared" ref="I421:I425" si="79">E421/D421*100</f>
        <v>121.67892581844286</v>
      </c>
      <c r="J421" s="448">
        <f t="shared" si="76"/>
        <v>100</v>
      </c>
      <c r="K421" s="448">
        <f t="shared" si="76"/>
        <v>112.5</v>
      </c>
      <c r="L421" s="448">
        <f t="shared" si="76"/>
        <v>100</v>
      </c>
    </row>
    <row r="422" spans="1:12" ht="13.5" customHeight="1" x14ac:dyDescent="0.2">
      <c r="B422" s="247">
        <v>37</v>
      </c>
      <c r="C422" s="235" t="s">
        <v>137</v>
      </c>
      <c r="D422" s="248">
        <f>SUM(D423:D423)</f>
        <v>3287.34</v>
      </c>
      <c r="E422" s="248">
        <f>SUM(E423:E423)</f>
        <v>4000</v>
      </c>
      <c r="F422" s="249">
        <f>SUM(F423:F423)</f>
        <v>4000</v>
      </c>
      <c r="G422" s="248">
        <f>SUM(G423:G423)</f>
        <v>4500</v>
      </c>
      <c r="H422" s="248">
        <f>SUM(H423:H423)</f>
        <v>4500</v>
      </c>
      <c r="I422" s="246">
        <f t="shared" si="79"/>
        <v>121.67892581844286</v>
      </c>
      <c r="J422" s="448">
        <f t="shared" si="76"/>
        <v>100</v>
      </c>
      <c r="K422" s="448">
        <f t="shared" si="76"/>
        <v>112.5</v>
      </c>
      <c r="L422" s="448">
        <f t="shared" si="76"/>
        <v>100</v>
      </c>
    </row>
    <row r="423" spans="1:12" ht="13.5" customHeight="1" x14ac:dyDescent="0.2">
      <c r="B423" s="250">
        <v>372</v>
      </c>
      <c r="C423" s="251" t="s">
        <v>138</v>
      </c>
      <c r="D423" s="270">
        <v>3287.34</v>
      </c>
      <c r="E423" s="387">
        <v>4000</v>
      </c>
      <c r="F423" s="271">
        <v>4000</v>
      </c>
      <c r="G423" s="388">
        <v>4500</v>
      </c>
      <c r="H423" s="388">
        <v>4500</v>
      </c>
      <c r="I423" s="246">
        <f t="shared" si="79"/>
        <v>121.67892581844286</v>
      </c>
      <c r="J423" s="448">
        <f t="shared" si="76"/>
        <v>100</v>
      </c>
      <c r="K423" s="448">
        <f t="shared" si="76"/>
        <v>112.5</v>
      </c>
      <c r="L423" s="448">
        <f t="shared" si="76"/>
        <v>100</v>
      </c>
    </row>
    <row r="424" spans="1:12" ht="27" customHeight="1" x14ac:dyDescent="0.2">
      <c r="A424" s="615" t="s">
        <v>417</v>
      </c>
      <c r="B424" s="616"/>
      <c r="C424" s="617"/>
      <c r="D424" s="166">
        <f>D425</f>
        <v>6355.64</v>
      </c>
      <c r="E424" s="112">
        <f>E425</f>
        <v>6500</v>
      </c>
      <c r="F424" s="101">
        <f>F425</f>
        <v>8000</v>
      </c>
      <c r="G424" s="112">
        <f>G425</f>
        <v>6500</v>
      </c>
      <c r="H424" s="112">
        <f>H425</f>
        <v>6500</v>
      </c>
      <c r="I424" s="437">
        <f t="shared" si="79"/>
        <v>102.27136842237761</v>
      </c>
      <c r="J424" s="437">
        <f t="shared" si="76"/>
        <v>123.07692307692308</v>
      </c>
      <c r="K424" s="437">
        <f t="shared" si="76"/>
        <v>81.25</v>
      </c>
      <c r="L424" s="437">
        <f t="shared" si="76"/>
        <v>100</v>
      </c>
    </row>
    <row r="425" spans="1:12" ht="13.5" customHeight="1" x14ac:dyDescent="0.2">
      <c r="A425" s="600" t="s">
        <v>130</v>
      </c>
      <c r="B425" s="601"/>
      <c r="C425" s="602"/>
      <c r="D425" s="152">
        <f>D429</f>
        <v>6355.64</v>
      </c>
      <c r="E425" s="86">
        <f>E429</f>
        <v>6500</v>
      </c>
      <c r="F425" s="97">
        <f>F429</f>
        <v>8000</v>
      </c>
      <c r="G425" s="86">
        <f>G426</f>
        <v>6500</v>
      </c>
      <c r="H425" s="86">
        <f>H426</f>
        <v>6500</v>
      </c>
      <c r="I425" s="449">
        <f t="shared" si="79"/>
        <v>102.27136842237761</v>
      </c>
      <c r="J425" s="449">
        <f t="shared" si="76"/>
        <v>123.07692307692308</v>
      </c>
      <c r="K425" s="449">
        <f t="shared" si="76"/>
        <v>81.25</v>
      </c>
      <c r="L425" s="449">
        <f t="shared" si="76"/>
        <v>100</v>
      </c>
    </row>
    <row r="426" spans="1:12" ht="13.5" customHeight="1" x14ac:dyDescent="0.2">
      <c r="A426" s="528" t="s">
        <v>251</v>
      </c>
      <c r="B426" s="529"/>
      <c r="C426" s="530"/>
      <c r="D426" s="167">
        <v>2705.64</v>
      </c>
      <c r="E426" s="87">
        <v>6500</v>
      </c>
      <c r="F426" s="98">
        <v>6500</v>
      </c>
      <c r="G426" s="87">
        <f>G429</f>
        <v>6500</v>
      </c>
      <c r="H426" s="87">
        <f>H429</f>
        <v>6500</v>
      </c>
      <c r="I426" s="425">
        <f t="shared" ref="I426:L441" si="80">E426/D426*100</f>
        <v>240.23890835440045</v>
      </c>
      <c r="J426" s="450">
        <f t="shared" si="80"/>
        <v>100</v>
      </c>
      <c r="K426" s="450">
        <f t="shared" si="80"/>
        <v>100</v>
      </c>
      <c r="L426" s="450">
        <f t="shared" si="80"/>
        <v>100</v>
      </c>
    </row>
    <row r="427" spans="1:12" ht="13.5" customHeight="1" x14ac:dyDescent="0.2">
      <c r="A427" s="581" t="s">
        <v>335</v>
      </c>
      <c r="B427" s="582"/>
      <c r="C427" s="583"/>
      <c r="D427" s="167">
        <v>3650</v>
      </c>
      <c r="E427" s="87">
        <v>0</v>
      </c>
      <c r="F427" s="98">
        <v>1500</v>
      </c>
      <c r="G427" s="87">
        <v>0</v>
      </c>
      <c r="H427" s="87">
        <v>0</v>
      </c>
      <c r="I427" s="450">
        <f t="shared" si="80"/>
        <v>0</v>
      </c>
      <c r="J427" s="450" t="e">
        <f t="shared" si="80"/>
        <v>#DIV/0!</v>
      </c>
      <c r="K427" s="450">
        <f t="shared" si="80"/>
        <v>0</v>
      </c>
      <c r="L427" s="450" t="e">
        <f t="shared" si="80"/>
        <v>#DIV/0!</v>
      </c>
    </row>
    <row r="428" spans="1:12" ht="13.5" customHeight="1" x14ac:dyDescent="0.2">
      <c r="A428" s="625" t="s">
        <v>354</v>
      </c>
      <c r="B428" s="626"/>
      <c r="C428" s="627"/>
      <c r="D428" s="167">
        <v>0</v>
      </c>
      <c r="E428" s="87">
        <v>0</v>
      </c>
      <c r="F428" s="98">
        <v>0</v>
      </c>
      <c r="G428" s="87">
        <v>0</v>
      </c>
      <c r="H428" s="87">
        <v>0</v>
      </c>
      <c r="I428" s="450" t="e">
        <f t="shared" si="80"/>
        <v>#DIV/0!</v>
      </c>
      <c r="J428" s="450" t="e">
        <f t="shared" si="80"/>
        <v>#DIV/0!</v>
      </c>
      <c r="K428" s="450" t="e">
        <f t="shared" si="80"/>
        <v>#DIV/0!</v>
      </c>
      <c r="L428" s="450" t="e">
        <f t="shared" si="80"/>
        <v>#DIV/0!</v>
      </c>
    </row>
    <row r="429" spans="1:12" ht="13.5" customHeight="1" x14ac:dyDescent="0.2">
      <c r="B429" s="243">
        <v>3</v>
      </c>
      <c r="C429" s="244" t="s">
        <v>82</v>
      </c>
      <c r="D429" s="330">
        <f>D430</f>
        <v>6355.64</v>
      </c>
      <c r="E429" s="330">
        <f>E430</f>
        <v>6500</v>
      </c>
      <c r="F429" s="241">
        <f>F430</f>
        <v>8000</v>
      </c>
      <c r="G429" s="330">
        <f>G430</f>
        <v>6500</v>
      </c>
      <c r="H429" s="330">
        <f>H430</f>
        <v>6500</v>
      </c>
      <c r="I429" s="246">
        <f t="shared" ref="I429:I431" si="81">E429/D429*100</f>
        <v>102.27136842237761</v>
      </c>
      <c r="J429" s="448">
        <f t="shared" si="80"/>
        <v>123.07692307692308</v>
      </c>
      <c r="K429" s="448">
        <f t="shared" si="80"/>
        <v>81.25</v>
      </c>
      <c r="L429" s="448">
        <f t="shared" si="80"/>
        <v>100</v>
      </c>
    </row>
    <row r="430" spans="1:12" ht="13.5" customHeight="1" x14ac:dyDescent="0.2">
      <c r="B430" s="247">
        <v>37</v>
      </c>
      <c r="C430" s="235" t="s">
        <v>137</v>
      </c>
      <c r="D430" s="248">
        <f>SUM(D431:D431)</f>
        <v>6355.64</v>
      </c>
      <c r="E430" s="248">
        <f>SUM(E431:E431)</f>
        <v>6500</v>
      </c>
      <c r="F430" s="249">
        <f>SUM(F431:F431)</f>
        <v>8000</v>
      </c>
      <c r="G430" s="248">
        <f>SUM(G431:G431)</f>
        <v>6500</v>
      </c>
      <c r="H430" s="248">
        <f>SUM(H431:H431)</f>
        <v>6500</v>
      </c>
      <c r="I430" s="246">
        <f t="shared" si="81"/>
        <v>102.27136842237761</v>
      </c>
      <c r="J430" s="448">
        <f t="shared" si="80"/>
        <v>123.07692307692308</v>
      </c>
      <c r="K430" s="448">
        <f t="shared" si="80"/>
        <v>81.25</v>
      </c>
      <c r="L430" s="448">
        <f t="shared" si="80"/>
        <v>100</v>
      </c>
    </row>
    <row r="431" spans="1:12" ht="13.5" customHeight="1" x14ac:dyDescent="0.2">
      <c r="B431" s="250">
        <v>372</v>
      </c>
      <c r="C431" s="251" t="s">
        <v>139</v>
      </c>
      <c r="D431" s="252">
        <v>6355.64</v>
      </c>
      <c r="E431" s="252">
        <v>6500</v>
      </c>
      <c r="F431" s="253">
        <v>8000</v>
      </c>
      <c r="G431" s="389">
        <v>6500</v>
      </c>
      <c r="H431" s="389">
        <v>6500</v>
      </c>
      <c r="I431" s="246">
        <f t="shared" si="81"/>
        <v>102.27136842237761</v>
      </c>
      <c r="J431" s="448">
        <f t="shared" si="80"/>
        <v>123.07692307692308</v>
      </c>
      <c r="K431" s="448">
        <f t="shared" si="80"/>
        <v>81.25</v>
      </c>
      <c r="L431" s="448">
        <f t="shared" si="80"/>
        <v>100</v>
      </c>
    </row>
    <row r="432" spans="1:12" ht="21.6" customHeight="1" x14ac:dyDescent="0.2">
      <c r="A432" s="532" t="s">
        <v>382</v>
      </c>
      <c r="B432" s="533"/>
      <c r="C432" s="534"/>
      <c r="D432" s="151">
        <f t="shared" ref="D432:H436" si="82">D433</f>
        <v>869.96</v>
      </c>
      <c r="E432" s="84">
        <f t="shared" si="82"/>
        <v>7000</v>
      </c>
      <c r="F432" s="95">
        <f t="shared" si="82"/>
        <v>6000</v>
      </c>
      <c r="G432" s="84">
        <f t="shared" si="82"/>
        <v>6000</v>
      </c>
      <c r="H432" s="84">
        <f t="shared" si="82"/>
        <v>6000</v>
      </c>
      <c r="I432" s="432">
        <f>E432/D432*100</f>
        <v>804.63469584808502</v>
      </c>
      <c r="J432" s="432">
        <f t="shared" si="80"/>
        <v>85.714285714285708</v>
      </c>
      <c r="K432" s="432">
        <f t="shared" si="80"/>
        <v>100</v>
      </c>
      <c r="L432" s="432">
        <f t="shared" si="80"/>
        <v>100</v>
      </c>
    </row>
    <row r="433" spans="1:12" ht="14.1" customHeight="1" x14ac:dyDescent="0.2">
      <c r="A433" s="535" t="s">
        <v>140</v>
      </c>
      <c r="B433" s="536"/>
      <c r="C433" s="537"/>
      <c r="D433" s="150">
        <f t="shared" si="82"/>
        <v>869.96</v>
      </c>
      <c r="E433" s="27">
        <f t="shared" si="82"/>
        <v>7000</v>
      </c>
      <c r="F433" s="101">
        <f t="shared" si="82"/>
        <v>6000</v>
      </c>
      <c r="G433" s="27">
        <f t="shared" si="82"/>
        <v>6000</v>
      </c>
      <c r="H433" s="27">
        <f t="shared" si="82"/>
        <v>6000</v>
      </c>
      <c r="I433" s="436">
        <f>E433/D433*100</f>
        <v>804.63469584808502</v>
      </c>
      <c r="J433" s="437">
        <f t="shared" si="80"/>
        <v>85.714285714285708</v>
      </c>
      <c r="K433" s="437">
        <f t="shared" si="80"/>
        <v>100</v>
      </c>
      <c r="L433" s="437">
        <f t="shared" si="80"/>
        <v>100</v>
      </c>
    </row>
    <row r="434" spans="1:12" ht="13.5" customHeight="1" x14ac:dyDescent="0.2">
      <c r="A434" s="525" t="s">
        <v>132</v>
      </c>
      <c r="B434" s="526"/>
      <c r="C434" s="527"/>
      <c r="D434" s="149">
        <f t="shared" si="82"/>
        <v>869.96</v>
      </c>
      <c r="E434" s="22">
        <f t="shared" si="82"/>
        <v>7000</v>
      </c>
      <c r="F434" s="97">
        <f>F436</f>
        <v>6000</v>
      </c>
      <c r="G434" s="22">
        <f t="shared" si="82"/>
        <v>6000</v>
      </c>
      <c r="H434" s="22">
        <f t="shared" si="82"/>
        <v>6000</v>
      </c>
      <c r="I434" s="449">
        <f t="shared" ref="I434" si="83">E434/D434*100</f>
        <v>804.63469584808502</v>
      </c>
      <c r="J434" s="449">
        <f t="shared" si="80"/>
        <v>85.714285714285708</v>
      </c>
      <c r="K434" s="449">
        <f t="shared" si="80"/>
        <v>100</v>
      </c>
      <c r="L434" s="449">
        <f t="shared" si="80"/>
        <v>100</v>
      </c>
    </row>
    <row r="435" spans="1:12" ht="13.5" customHeight="1" x14ac:dyDescent="0.2">
      <c r="A435" s="528" t="s">
        <v>251</v>
      </c>
      <c r="B435" s="529"/>
      <c r="C435" s="530"/>
      <c r="D435" s="148">
        <f t="shared" si="82"/>
        <v>869.96</v>
      </c>
      <c r="E435" s="24">
        <f t="shared" si="82"/>
        <v>7000</v>
      </c>
      <c r="F435" s="98">
        <f t="shared" si="82"/>
        <v>6000</v>
      </c>
      <c r="G435" s="24">
        <f t="shared" si="82"/>
        <v>6000</v>
      </c>
      <c r="H435" s="24">
        <f t="shared" si="82"/>
        <v>6000</v>
      </c>
      <c r="I435" s="425">
        <f t="shared" ref="I435" si="84">E435/D435*100</f>
        <v>804.63469584808502</v>
      </c>
      <c r="J435" s="450">
        <f t="shared" si="80"/>
        <v>85.714285714285708</v>
      </c>
      <c r="K435" s="450">
        <f t="shared" si="80"/>
        <v>100</v>
      </c>
      <c r="L435" s="450">
        <f t="shared" si="80"/>
        <v>100</v>
      </c>
    </row>
    <row r="436" spans="1:12" ht="13.5" customHeight="1" x14ac:dyDescent="0.2">
      <c r="B436" s="243">
        <v>3</v>
      </c>
      <c r="C436" s="244" t="s">
        <v>82</v>
      </c>
      <c r="D436" s="281">
        <f t="shared" si="82"/>
        <v>869.96</v>
      </c>
      <c r="E436" s="281">
        <f t="shared" si="82"/>
        <v>7000</v>
      </c>
      <c r="F436" s="241">
        <f t="shared" si="82"/>
        <v>6000</v>
      </c>
      <c r="G436" s="281">
        <f t="shared" si="82"/>
        <v>6000</v>
      </c>
      <c r="H436" s="281">
        <f t="shared" si="82"/>
        <v>6000</v>
      </c>
      <c r="I436" s="246">
        <f t="shared" ref="I436:I439" si="85">E436/D436*100</f>
        <v>804.63469584808502</v>
      </c>
      <c r="J436" s="448">
        <f t="shared" si="80"/>
        <v>85.714285714285708</v>
      </c>
      <c r="K436" s="448">
        <f t="shared" si="80"/>
        <v>100</v>
      </c>
      <c r="L436" s="448">
        <f t="shared" si="80"/>
        <v>100</v>
      </c>
    </row>
    <row r="437" spans="1:12" ht="13.5" customHeight="1" x14ac:dyDescent="0.2">
      <c r="B437" s="247">
        <v>37</v>
      </c>
      <c r="C437" s="235" t="s">
        <v>137</v>
      </c>
      <c r="D437" s="248">
        <f>SUM(D438:D438)</f>
        <v>869.96</v>
      </c>
      <c r="E437" s="248">
        <f>SUM(E438:E438)</f>
        <v>7000</v>
      </c>
      <c r="F437" s="249">
        <f>SUM(F438:F438)</f>
        <v>6000</v>
      </c>
      <c r="G437" s="248">
        <f>SUM(G438:G438)</f>
        <v>6000</v>
      </c>
      <c r="H437" s="248">
        <f>SUM(H438:H438)</f>
        <v>6000</v>
      </c>
      <c r="I437" s="246">
        <f t="shared" si="85"/>
        <v>804.63469584808502</v>
      </c>
      <c r="J437" s="448">
        <f t="shared" si="80"/>
        <v>85.714285714285708</v>
      </c>
      <c r="K437" s="448">
        <f t="shared" si="80"/>
        <v>100</v>
      </c>
      <c r="L437" s="448">
        <f t="shared" si="80"/>
        <v>100</v>
      </c>
    </row>
    <row r="438" spans="1:12" ht="13.5" customHeight="1" x14ac:dyDescent="0.2">
      <c r="A438" s="390"/>
      <c r="B438" s="282">
        <v>372</v>
      </c>
      <c r="C438" s="283" t="s">
        <v>139</v>
      </c>
      <c r="D438" s="252">
        <v>869.96</v>
      </c>
      <c r="E438" s="252">
        <v>7000</v>
      </c>
      <c r="F438" s="253">
        <v>6000</v>
      </c>
      <c r="G438" s="254">
        <v>6000</v>
      </c>
      <c r="H438" s="254">
        <v>6000</v>
      </c>
      <c r="I438" s="246">
        <f t="shared" si="85"/>
        <v>804.63469584808502</v>
      </c>
      <c r="J438" s="448">
        <f t="shared" si="80"/>
        <v>85.714285714285708</v>
      </c>
      <c r="K438" s="448">
        <f t="shared" si="80"/>
        <v>100</v>
      </c>
      <c r="L438" s="448">
        <f t="shared" si="80"/>
        <v>100</v>
      </c>
    </row>
    <row r="439" spans="1:12" s="82" customFormat="1" ht="13.5" customHeight="1" x14ac:dyDescent="0.2">
      <c r="A439" s="639" t="s">
        <v>394</v>
      </c>
      <c r="B439" s="639"/>
      <c r="C439" s="640"/>
      <c r="D439" s="81">
        <f>D440</f>
        <v>11296.7</v>
      </c>
      <c r="E439" s="81">
        <f>E440</f>
        <v>24000</v>
      </c>
      <c r="F439" s="380">
        <f>F440</f>
        <v>36000</v>
      </c>
      <c r="G439" s="81">
        <f>G440</f>
        <v>28500</v>
      </c>
      <c r="H439" s="81">
        <f>H440</f>
        <v>28500</v>
      </c>
      <c r="I439" s="448">
        <f t="shared" si="85"/>
        <v>212.45142386714701</v>
      </c>
      <c r="J439" s="448">
        <f t="shared" si="80"/>
        <v>150</v>
      </c>
      <c r="K439" s="448">
        <f t="shared" si="80"/>
        <v>79.166666666666657</v>
      </c>
      <c r="L439" s="448">
        <f t="shared" si="80"/>
        <v>100</v>
      </c>
    </row>
    <row r="440" spans="1:12" ht="21.95" customHeight="1" x14ac:dyDescent="0.2">
      <c r="A440" s="532" t="s">
        <v>383</v>
      </c>
      <c r="B440" s="589"/>
      <c r="C440" s="590"/>
      <c r="D440" s="151">
        <f>SUM(D441,D448,D457,D463,D470)</f>
        <v>11296.7</v>
      </c>
      <c r="E440" s="84">
        <f>SUM(E441,E448,E457,E463,E470)</f>
        <v>24000</v>
      </c>
      <c r="F440" s="95">
        <f>SUM(F441,F448,F457,F463,F470)</f>
        <v>36000</v>
      </c>
      <c r="G440" s="84">
        <f>SUM(G441,G448,G457,G463,G470)</f>
        <v>28500</v>
      </c>
      <c r="H440" s="84">
        <f>SUM(H441,H448,H457,H463,H470)</f>
        <v>28500</v>
      </c>
      <c r="I440" s="432">
        <f t="shared" ref="I440:L455" si="86">E440/D440*100</f>
        <v>212.45142386714701</v>
      </c>
      <c r="J440" s="432">
        <f t="shared" si="80"/>
        <v>150</v>
      </c>
      <c r="K440" s="432">
        <f t="shared" si="80"/>
        <v>79.166666666666657</v>
      </c>
      <c r="L440" s="432">
        <f t="shared" si="80"/>
        <v>100</v>
      </c>
    </row>
    <row r="441" spans="1:12" ht="13.5" customHeight="1" x14ac:dyDescent="0.2">
      <c r="A441" s="535" t="s">
        <v>141</v>
      </c>
      <c r="B441" s="536"/>
      <c r="C441" s="537"/>
      <c r="D441" s="150">
        <f t="shared" ref="D441:H445" si="87">D442</f>
        <v>4000</v>
      </c>
      <c r="E441" s="27">
        <f t="shared" si="87"/>
        <v>8000</v>
      </c>
      <c r="F441" s="101">
        <f t="shared" si="87"/>
        <v>9500</v>
      </c>
      <c r="G441" s="27">
        <f t="shared" si="87"/>
        <v>8000</v>
      </c>
      <c r="H441" s="27">
        <f t="shared" si="87"/>
        <v>8000</v>
      </c>
      <c r="I441" s="436">
        <f t="shared" si="86"/>
        <v>200</v>
      </c>
      <c r="J441" s="437">
        <f t="shared" si="80"/>
        <v>118.75</v>
      </c>
      <c r="K441" s="437">
        <f t="shared" si="80"/>
        <v>84.210526315789465</v>
      </c>
      <c r="L441" s="437">
        <f t="shared" si="80"/>
        <v>100</v>
      </c>
    </row>
    <row r="442" spans="1:12" ht="13.5" customHeight="1" x14ac:dyDescent="0.2">
      <c r="A442" s="525" t="s">
        <v>142</v>
      </c>
      <c r="B442" s="526"/>
      <c r="C442" s="527"/>
      <c r="D442" s="149">
        <f>D445</f>
        <v>4000</v>
      </c>
      <c r="E442" s="22">
        <f>E445</f>
        <v>8000</v>
      </c>
      <c r="F442" s="97">
        <f>F445</f>
        <v>9500</v>
      </c>
      <c r="G442" s="22">
        <f t="shared" si="87"/>
        <v>8000</v>
      </c>
      <c r="H442" s="22">
        <f t="shared" si="87"/>
        <v>8000</v>
      </c>
      <c r="I442" s="449">
        <f t="shared" si="86"/>
        <v>200</v>
      </c>
      <c r="J442" s="449">
        <f t="shared" si="86"/>
        <v>118.75</v>
      </c>
      <c r="K442" s="449">
        <f t="shared" si="86"/>
        <v>84.210526315789465</v>
      </c>
      <c r="L442" s="449">
        <f t="shared" si="86"/>
        <v>100</v>
      </c>
    </row>
    <row r="443" spans="1:12" ht="13.5" customHeight="1" x14ac:dyDescent="0.2">
      <c r="A443" s="528" t="s">
        <v>251</v>
      </c>
      <c r="B443" s="529"/>
      <c r="C443" s="530"/>
      <c r="D443" s="148">
        <v>4000</v>
      </c>
      <c r="E443" s="24">
        <v>0</v>
      </c>
      <c r="F443" s="98">
        <v>0</v>
      </c>
      <c r="G443" s="24">
        <f>G445</f>
        <v>8000</v>
      </c>
      <c r="H443" s="24">
        <f>H445</f>
        <v>8000</v>
      </c>
      <c r="I443" s="425">
        <f t="shared" ref="I443:I444" si="88">E443/D443*100</f>
        <v>0</v>
      </c>
      <c r="J443" s="450" t="e">
        <f t="shared" si="86"/>
        <v>#DIV/0!</v>
      </c>
      <c r="K443" s="450" t="e">
        <f t="shared" si="86"/>
        <v>#DIV/0!</v>
      </c>
      <c r="L443" s="450">
        <f t="shared" si="86"/>
        <v>100</v>
      </c>
    </row>
    <row r="444" spans="1:12" ht="13.5" customHeight="1" x14ac:dyDescent="0.2">
      <c r="A444" s="560" t="s">
        <v>338</v>
      </c>
      <c r="B444" s="561"/>
      <c r="C444" s="584"/>
      <c r="D444" s="148">
        <v>0</v>
      </c>
      <c r="E444" s="24">
        <v>8000</v>
      </c>
      <c r="F444" s="98">
        <v>9500</v>
      </c>
      <c r="G444" s="24">
        <v>0</v>
      </c>
      <c r="H444" s="24">
        <v>0</v>
      </c>
      <c r="I444" s="450" t="e">
        <f t="shared" si="88"/>
        <v>#DIV/0!</v>
      </c>
      <c r="J444" s="450">
        <f t="shared" si="86"/>
        <v>118.75</v>
      </c>
      <c r="K444" s="450">
        <f t="shared" si="86"/>
        <v>0</v>
      </c>
      <c r="L444" s="450" t="e">
        <f t="shared" si="86"/>
        <v>#DIV/0!</v>
      </c>
    </row>
    <row r="445" spans="1:12" ht="13.5" customHeight="1" x14ac:dyDescent="0.2">
      <c r="B445" s="243">
        <v>3</v>
      </c>
      <c r="C445" s="244" t="s">
        <v>82</v>
      </c>
      <c r="D445" s="281">
        <f t="shared" si="87"/>
        <v>4000</v>
      </c>
      <c r="E445" s="281">
        <f t="shared" si="87"/>
        <v>8000</v>
      </c>
      <c r="F445" s="241">
        <f t="shared" si="87"/>
        <v>9500</v>
      </c>
      <c r="G445" s="281">
        <f t="shared" si="87"/>
        <v>8000</v>
      </c>
      <c r="H445" s="281">
        <f t="shared" si="87"/>
        <v>8000</v>
      </c>
      <c r="I445" s="246">
        <f t="shared" ref="I445:I446" si="89">E445/D445*100</f>
        <v>200</v>
      </c>
      <c r="J445" s="448">
        <f t="shared" si="86"/>
        <v>118.75</v>
      </c>
      <c r="K445" s="448">
        <f t="shared" si="86"/>
        <v>84.210526315789465</v>
      </c>
      <c r="L445" s="448">
        <f t="shared" si="86"/>
        <v>100</v>
      </c>
    </row>
    <row r="446" spans="1:12" ht="13.5" customHeight="1" x14ac:dyDescent="0.2">
      <c r="B446" s="247">
        <v>38</v>
      </c>
      <c r="C446" s="235" t="s">
        <v>86</v>
      </c>
      <c r="D446" s="248">
        <f>SUM(D447:D447)</f>
        <v>4000</v>
      </c>
      <c r="E446" s="248">
        <f>SUM(E447:E447)</f>
        <v>8000</v>
      </c>
      <c r="F446" s="249">
        <f>SUM(F447:F447)</f>
        <v>9500</v>
      </c>
      <c r="G446" s="248">
        <f>SUM(G447:G447)</f>
        <v>8000</v>
      </c>
      <c r="H446" s="248">
        <f>SUM(H447:H447)</f>
        <v>8000</v>
      </c>
      <c r="I446" s="246">
        <f t="shared" si="89"/>
        <v>200</v>
      </c>
      <c r="J446" s="448">
        <f t="shared" si="86"/>
        <v>118.75</v>
      </c>
      <c r="K446" s="448">
        <f t="shared" si="86"/>
        <v>84.210526315789465</v>
      </c>
      <c r="L446" s="448">
        <f t="shared" si="86"/>
        <v>100</v>
      </c>
    </row>
    <row r="447" spans="1:12" ht="13.5" customHeight="1" x14ac:dyDescent="0.2">
      <c r="B447" s="250">
        <v>381</v>
      </c>
      <c r="C447" s="251" t="s">
        <v>87</v>
      </c>
      <c r="D447" s="252">
        <v>4000</v>
      </c>
      <c r="E447" s="306">
        <v>8000</v>
      </c>
      <c r="F447" s="253">
        <v>9500</v>
      </c>
      <c r="G447" s="306">
        <v>8000</v>
      </c>
      <c r="H447" s="306">
        <v>8000</v>
      </c>
      <c r="I447" s="246">
        <f>E447/D447*100</f>
        <v>200</v>
      </c>
      <c r="J447" s="448">
        <f t="shared" si="86"/>
        <v>118.75</v>
      </c>
      <c r="K447" s="448">
        <f t="shared" si="86"/>
        <v>84.210526315789465</v>
      </c>
      <c r="L447" s="448">
        <f t="shared" si="86"/>
        <v>100</v>
      </c>
    </row>
    <row r="448" spans="1:12" ht="27" customHeight="1" x14ac:dyDescent="0.2">
      <c r="A448" s="535" t="s">
        <v>143</v>
      </c>
      <c r="B448" s="536"/>
      <c r="C448" s="537"/>
      <c r="D448" s="150">
        <f>D449</f>
        <v>2700</v>
      </c>
      <c r="E448" s="27">
        <f>E449</f>
        <v>5000</v>
      </c>
      <c r="F448" s="101">
        <f>F449</f>
        <v>9000</v>
      </c>
      <c r="G448" s="27">
        <f>G449</f>
        <v>5000</v>
      </c>
      <c r="H448" s="27">
        <f>H449</f>
        <v>5000</v>
      </c>
      <c r="I448" s="436">
        <f>E448/D448*100</f>
        <v>185.18518518518519</v>
      </c>
      <c r="J448" s="437">
        <f t="shared" si="86"/>
        <v>180</v>
      </c>
      <c r="K448" s="437">
        <f t="shared" si="86"/>
        <v>55.555555555555557</v>
      </c>
      <c r="L448" s="437">
        <f t="shared" si="86"/>
        <v>100</v>
      </c>
    </row>
    <row r="449" spans="1:12" ht="13.5" customHeight="1" x14ac:dyDescent="0.2">
      <c r="A449" s="525" t="s">
        <v>142</v>
      </c>
      <c r="B449" s="526"/>
      <c r="C449" s="527"/>
      <c r="D449" s="149">
        <f>D454</f>
        <v>2700</v>
      </c>
      <c r="E449" s="22">
        <f>E454</f>
        <v>5000</v>
      </c>
      <c r="F449" s="97">
        <f>F454</f>
        <v>9000</v>
      </c>
      <c r="G449" s="22">
        <f>G450</f>
        <v>5000</v>
      </c>
      <c r="H449" s="22">
        <f>H450</f>
        <v>5000</v>
      </c>
      <c r="I449" s="449">
        <f t="shared" ref="I449" si="90">E449/D449*100</f>
        <v>185.18518518518519</v>
      </c>
      <c r="J449" s="449">
        <f t="shared" si="86"/>
        <v>180</v>
      </c>
      <c r="K449" s="449">
        <f t="shared" si="86"/>
        <v>55.555555555555557</v>
      </c>
      <c r="L449" s="449">
        <f t="shared" si="86"/>
        <v>100</v>
      </c>
    </row>
    <row r="450" spans="1:12" ht="13.5" customHeight="1" x14ac:dyDescent="0.2">
      <c r="A450" s="528" t="s">
        <v>251</v>
      </c>
      <c r="B450" s="529"/>
      <c r="C450" s="530"/>
      <c r="D450" s="148">
        <v>0</v>
      </c>
      <c r="E450" s="24">
        <v>0</v>
      </c>
      <c r="F450" s="98">
        <v>0</v>
      </c>
      <c r="G450" s="24">
        <f>G454</f>
        <v>5000</v>
      </c>
      <c r="H450" s="24">
        <f>H454</f>
        <v>5000</v>
      </c>
      <c r="I450" s="425" t="e">
        <f t="shared" ref="I450:I453" si="91">E450/D450*100</f>
        <v>#DIV/0!</v>
      </c>
      <c r="J450" s="450" t="e">
        <f t="shared" si="86"/>
        <v>#DIV/0!</v>
      </c>
      <c r="K450" s="450" t="e">
        <f t="shared" si="86"/>
        <v>#DIV/0!</v>
      </c>
      <c r="L450" s="450">
        <f t="shared" si="86"/>
        <v>100</v>
      </c>
    </row>
    <row r="451" spans="1:12" ht="13.5" customHeight="1" x14ac:dyDescent="0.2">
      <c r="A451" s="581" t="s">
        <v>297</v>
      </c>
      <c r="B451" s="582"/>
      <c r="C451" s="583"/>
      <c r="D451" s="148">
        <v>0</v>
      </c>
      <c r="E451" s="24">
        <v>0</v>
      </c>
      <c r="F451" s="98">
        <v>5500</v>
      </c>
      <c r="G451" s="24">
        <v>0</v>
      </c>
      <c r="H451" s="24">
        <v>0</v>
      </c>
      <c r="I451" s="450" t="e">
        <f t="shared" si="91"/>
        <v>#DIV/0!</v>
      </c>
      <c r="J451" s="450" t="e">
        <f t="shared" si="86"/>
        <v>#DIV/0!</v>
      </c>
      <c r="K451" s="450">
        <f t="shared" si="86"/>
        <v>0</v>
      </c>
      <c r="L451" s="450" t="e">
        <f t="shared" si="86"/>
        <v>#DIV/0!</v>
      </c>
    </row>
    <row r="452" spans="1:12" ht="13.5" customHeight="1" x14ac:dyDescent="0.2">
      <c r="A452" s="625" t="s">
        <v>354</v>
      </c>
      <c r="B452" s="626"/>
      <c r="C452" s="627"/>
      <c r="D452" s="148">
        <v>0</v>
      </c>
      <c r="E452" s="24">
        <v>1500</v>
      </c>
      <c r="F452" s="98">
        <v>0</v>
      </c>
      <c r="G452" s="24">
        <v>0</v>
      </c>
      <c r="H452" s="24">
        <v>0</v>
      </c>
      <c r="I452" s="450" t="e">
        <f t="shared" si="91"/>
        <v>#DIV/0!</v>
      </c>
      <c r="J452" s="450">
        <f t="shared" si="86"/>
        <v>0</v>
      </c>
      <c r="K452" s="450" t="e">
        <f t="shared" si="86"/>
        <v>#DIV/0!</v>
      </c>
      <c r="L452" s="450" t="e">
        <f t="shared" si="86"/>
        <v>#DIV/0!</v>
      </c>
    </row>
    <row r="453" spans="1:12" ht="13.5" customHeight="1" x14ac:dyDescent="0.2">
      <c r="A453" s="560" t="s">
        <v>338</v>
      </c>
      <c r="B453" s="561"/>
      <c r="C453" s="584"/>
      <c r="D453" s="148">
        <v>2700</v>
      </c>
      <c r="E453" s="24">
        <v>3500</v>
      </c>
      <c r="F453" s="98">
        <v>3500</v>
      </c>
      <c r="G453" s="24">
        <v>0</v>
      </c>
      <c r="H453" s="24">
        <v>0</v>
      </c>
      <c r="I453" s="450">
        <f t="shared" si="91"/>
        <v>129.62962962962962</v>
      </c>
      <c r="J453" s="450">
        <f t="shared" si="86"/>
        <v>100</v>
      </c>
      <c r="K453" s="450">
        <f t="shared" si="86"/>
        <v>0</v>
      </c>
      <c r="L453" s="450" t="e">
        <f t="shared" si="86"/>
        <v>#DIV/0!</v>
      </c>
    </row>
    <row r="454" spans="1:12" ht="13.5" customHeight="1" x14ac:dyDescent="0.2">
      <c r="B454" s="243">
        <v>3</v>
      </c>
      <c r="C454" s="244" t="s">
        <v>82</v>
      </c>
      <c r="D454" s="281">
        <f>D455</f>
        <v>2700</v>
      </c>
      <c r="E454" s="281">
        <f>E455</f>
        <v>5000</v>
      </c>
      <c r="F454" s="241">
        <f>F455</f>
        <v>9000</v>
      </c>
      <c r="G454" s="281">
        <f>G455</f>
        <v>5000</v>
      </c>
      <c r="H454" s="281">
        <f>H455</f>
        <v>5000</v>
      </c>
      <c r="I454" s="246">
        <f>E454/D454*100</f>
        <v>185.18518518518519</v>
      </c>
      <c r="J454" s="448">
        <f t="shared" si="86"/>
        <v>180</v>
      </c>
      <c r="K454" s="448">
        <f t="shared" si="86"/>
        <v>55.555555555555557</v>
      </c>
      <c r="L454" s="448">
        <f t="shared" si="86"/>
        <v>100</v>
      </c>
    </row>
    <row r="455" spans="1:12" ht="13.5" customHeight="1" x14ac:dyDescent="0.2">
      <c r="B455" s="247">
        <v>38</v>
      </c>
      <c r="C455" s="235" t="s">
        <v>86</v>
      </c>
      <c r="D455" s="248">
        <f>SUM(D456:D456)</f>
        <v>2700</v>
      </c>
      <c r="E455" s="248">
        <f>SUM(E456:E456)</f>
        <v>5000</v>
      </c>
      <c r="F455" s="249">
        <f>SUM(F456:F456)</f>
        <v>9000</v>
      </c>
      <c r="G455" s="248">
        <f>SUM(G456:G456)</f>
        <v>5000</v>
      </c>
      <c r="H455" s="248">
        <f>SUM(H456:H456)</f>
        <v>5000</v>
      </c>
      <c r="I455" s="246">
        <f>E455/D455*100</f>
        <v>185.18518518518519</v>
      </c>
      <c r="J455" s="448">
        <f t="shared" si="86"/>
        <v>180</v>
      </c>
      <c r="K455" s="448">
        <f t="shared" si="86"/>
        <v>55.555555555555557</v>
      </c>
      <c r="L455" s="448">
        <f t="shared" si="86"/>
        <v>100</v>
      </c>
    </row>
    <row r="456" spans="1:12" ht="13.5" customHeight="1" x14ac:dyDescent="0.2">
      <c r="B456" s="250">
        <v>381</v>
      </c>
      <c r="C456" s="251" t="s">
        <v>87</v>
      </c>
      <c r="D456" s="391">
        <v>2700</v>
      </c>
      <c r="E456" s="387">
        <v>5000</v>
      </c>
      <c r="F456" s="392">
        <v>9000</v>
      </c>
      <c r="G456" s="388">
        <v>5000</v>
      </c>
      <c r="H456" s="388">
        <v>5000</v>
      </c>
      <c r="I456" s="246">
        <f>E456/D456*100</f>
        <v>185.18518518518519</v>
      </c>
      <c r="J456" s="448">
        <f t="shared" ref="J456:L519" si="92">F456/E456*100</f>
        <v>180</v>
      </c>
      <c r="K456" s="448">
        <f t="shared" si="92"/>
        <v>55.555555555555557</v>
      </c>
      <c r="L456" s="448">
        <f t="shared" si="92"/>
        <v>100</v>
      </c>
    </row>
    <row r="457" spans="1:12" ht="27" customHeight="1" x14ac:dyDescent="0.2">
      <c r="A457" s="535" t="s">
        <v>144</v>
      </c>
      <c r="B457" s="536"/>
      <c r="C457" s="537"/>
      <c r="D457" s="166">
        <f t="shared" ref="D457:H460" si="93">D458</f>
        <v>0</v>
      </c>
      <c r="E457" s="112">
        <f t="shared" si="93"/>
        <v>0</v>
      </c>
      <c r="F457" s="101">
        <f t="shared" si="93"/>
        <v>0</v>
      </c>
      <c r="G457" s="112">
        <f t="shared" si="93"/>
        <v>0</v>
      </c>
      <c r="H457" s="442">
        <f t="shared" si="93"/>
        <v>0</v>
      </c>
      <c r="I457" s="437" t="e">
        <f t="shared" ref="I457:I464" si="94">E457/D457*100</f>
        <v>#DIV/0!</v>
      </c>
      <c r="J457" s="437" t="e">
        <f t="shared" si="92"/>
        <v>#DIV/0!</v>
      </c>
      <c r="K457" s="437" t="e">
        <f t="shared" si="92"/>
        <v>#DIV/0!</v>
      </c>
      <c r="L457" s="437" t="e">
        <f t="shared" si="92"/>
        <v>#DIV/0!</v>
      </c>
    </row>
    <row r="458" spans="1:12" ht="13.5" customHeight="1" x14ac:dyDescent="0.2">
      <c r="A458" s="670" t="s">
        <v>142</v>
      </c>
      <c r="B458" s="671"/>
      <c r="C458" s="672"/>
      <c r="D458" s="152">
        <f t="shared" si="93"/>
        <v>0</v>
      </c>
      <c r="E458" s="86">
        <f t="shared" si="93"/>
        <v>0</v>
      </c>
      <c r="F458" s="97">
        <f>F460</f>
        <v>0</v>
      </c>
      <c r="G458" s="86">
        <f t="shared" si="93"/>
        <v>0</v>
      </c>
      <c r="H458" s="446">
        <f t="shared" si="93"/>
        <v>0</v>
      </c>
      <c r="I458" s="449" t="e">
        <f t="shared" si="94"/>
        <v>#DIV/0!</v>
      </c>
      <c r="J458" s="449" t="e">
        <f t="shared" si="92"/>
        <v>#DIV/0!</v>
      </c>
      <c r="K458" s="449" t="e">
        <f t="shared" si="92"/>
        <v>#DIV/0!</v>
      </c>
      <c r="L458" s="449" t="e">
        <f t="shared" si="92"/>
        <v>#DIV/0!</v>
      </c>
    </row>
    <row r="459" spans="1:12" ht="13.5" customHeight="1" x14ac:dyDescent="0.2">
      <c r="A459" s="528" t="s">
        <v>251</v>
      </c>
      <c r="B459" s="529"/>
      <c r="C459" s="530"/>
      <c r="D459" s="167">
        <f t="shared" si="93"/>
        <v>0</v>
      </c>
      <c r="E459" s="87">
        <f t="shared" si="93"/>
        <v>0</v>
      </c>
      <c r="F459" s="98">
        <f t="shared" si="93"/>
        <v>0</v>
      </c>
      <c r="G459" s="87">
        <f t="shared" si="93"/>
        <v>0</v>
      </c>
      <c r="H459" s="426">
        <f t="shared" si="93"/>
        <v>0</v>
      </c>
      <c r="I459" s="450" t="e">
        <f t="shared" si="94"/>
        <v>#DIV/0!</v>
      </c>
      <c r="J459" s="450" t="e">
        <f t="shared" si="92"/>
        <v>#DIV/0!</v>
      </c>
      <c r="K459" s="450" t="e">
        <f t="shared" si="92"/>
        <v>#DIV/0!</v>
      </c>
      <c r="L459" s="450" t="e">
        <f t="shared" si="92"/>
        <v>#DIV/0!</v>
      </c>
    </row>
    <row r="460" spans="1:12" ht="13.5" customHeight="1" x14ac:dyDescent="0.2">
      <c r="B460" s="255">
        <v>3</v>
      </c>
      <c r="C460" s="244" t="s">
        <v>82</v>
      </c>
      <c r="D460" s="330">
        <f t="shared" si="93"/>
        <v>0</v>
      </c>
      <c r="E460" s="330">
        <f t="shared" si="93"/>
        <v>0</v>
      </c>
      <c r="F460" s="241">
        <f t="shared" si="93"/>
        <v>0</v>
      </c>
      <c r="G460" s="330">
        <f t="shared" si="93"/>
        <v>0</v>
      </c>
      <c r="H460" s="330">
        <f t="shared" si="93"/>
        <v>0</v>
      </c>
      <c r="I460" s="448" t="e">
        <f t="shared" si="94"/>
        <v>#DIV/0!</v>
      </c>
      <c r="J460" s="448" t="e">
        <f t="shared" si="92"/>
        <v>#DIV/0!</v>
      </c>
      <c r="K460" s="448" t="e">
        <f t="shared" si="92"/>
        <v>#DIV/0!</v>
      </c>
      <c r="L460" s="448" t="e">
        <f t="shared" si="92"/>
        <v>#DIV/0!</v>
      </c>
    </row>
    <row r="461" spans="1:12" ht="13.5" customHeight="1" x14ac:dyDescent="0.2">
      <c r="B461" s="256">
        <v>38</v>
      </c>
      <c r="C461" s="235" t="s">
        <v>86</v>
      </c>
      <c r="D461" s="248">
        <f>SUM(D462:D462)</f>
        <v>0</v>
      </c>
      <c r="E461" s="248">
        <f>SUM(E462:E462)</f>
        <v>0</v>
      </c>
      <c r="F461" s="249">
        <f>SUM(F462:F462)</f>
        <v>0</v>
      </c>
      <c r="G461" s="248">
        <f>SUM(G462:G462)</f>
        <v>0</v>
      </c>
      <c r="H461" s="248">
        <f>SUM(H462:H462)</f>
        <v>0</v>
      </c>
      <c r="I461" s="448" t="e">
        <f t="shared" si="94"/>
        <v>#DIV/0!</v>
      </c>
      <c r="J461" s="448" t="e">
        <f t="shared" si="92"/>
        <v>#DIV/0!</v>
      </c>
      <c r="K461" s="448" t="e">
        <f t="shared" si="92"/>
        <v>#DIV/0!</v>
      </c>
      <c r="L461" s="448" t="e">
        <f t="shared" si="92"/>
        <v>#DIV/0!</v>
      </c>
    </row>
    <row r="462" spans="1:12" ht="13.5" customHeight="1" x14ac:dyDescent="0.2">
      <c r="B462" s="341">
        <v>381</v>
      </c>
      <c r="C462" s="283" t="s">
        <v>87</v>
      </c>
      <c r="D462" s="294">
        <v>0</v>
      </c>
      <c r="E462" s="252">
        <v>0</v>
      </c>
      <c r="F462" s="253">
        <v>0</v>
      </c>
      <c r="G462" s="254">
        <v>0</v>
      </c>
      <c r="H462" s="254">
        <v>0</v>
      </c>
      <c r="I462" s="448" t="e">
        <f t="shared" si="94"/>
        <v>#DIV/0!</v>
      </c>
      <c r="J462" s="448" t="e">
        <f t="shared" si="92"/>
        <v>#DIV/0!</v>
      </c>
      <c r="K462" s="448" t="e">
        <f t="shared" si="92"/>
        <v>#DIV/0!</v>
      </c>
      <c r="L462" s="448" t="e">
        <f t="shared" si="92"/>
        <v>#DIV/0!</v>
      </c>
    </row>
    <row r="463" spans="1:12" ht="19.5" customHeight="1" x14ac:dyDescent="0.2">
      <c r="A463" s="682" t="s">
        <v>145</v>
      </c>
      <c r="B463" s="682"/>
      <c r="C463" s="683"/>
      <c r="D463" s="113">
        <f>D464</f>
        <v>1486</v>
      </c>
      <c r="E463" s="113">
        <f>E464</f>
        <v>6000</v>
      </c>
      <c r="F463" s="101">
        <f>F464</f>
        <v>12000</v>
      </c>
      <c r="G463" s="113">
        <f>G464</f>
        <v>10000</v>
      </c>
      <c r="H463" s="441">
        <f>H464</f>
        <v>10000</v>
      </c>
      <c r="I463" s="437">
        <f t="shared" si="94"/>
        <v>403.7685060565276</v>
      </c>
      <c r="J463" s="437">
        <f t="shared" si="92"/>
        <v>200</v>
      </c>
      <c r="K463" s="437">
        <f t="shared" si="92"/>
        <v>83.333333333333343</v>
      </c>
      <c r="L463" s="437">
        <f t="shared" si="92"/>
        <v>100</v>
      </c>
    </row>
    <row r="464" spans="1:12" ht="13.5" customHeight="1" x14ac:dyDescent="0.2">
      <c r="A464" s="525" t="s">
        <v>142</v>
      </c>
      <c r="B464" s="526"/>
      <c r="C464" s="527"/>
      <c r="D464" s="149">
        <f>D467</f>
        <v>1486</v>
      </c>
      <c r="E464" s="22">
        <f>E467</f>
        <v>6000</v>
      </c>
      <c r="F464" s="97">
        <f>F467</f>
        <v>12000</v>
      </c>
      <c r="G464" s="22">
        <f>G467</f>
        <v>10000</v>
      </c>
      <c r="H464" s="22">
        <f>H467</f>
        <v>10000</v>
      </c>
      <c r="I464" s="449">
        <f t="shared" si="94"/>
        <v>403.7685060565276</v>
      </c>
      <c r="J464" s="449">
        <f t="shared" si="92"/>
        <v>200</v>
      </c>
      <c r="K464" s="449">
        <f t="shared" si="92"/>
        <v>83.333333333333343</v>
      </c>
      <c r="L464" s="449">
        <f t="shared" si="92"/>
        <v>100</v>
      </c>
    </row>
    <row r="465" spans="1:13" ht="13.5" customHeight="1" x14ac:dyDescent="0.2">
      <c r="A465" s="528" t="s">
        <v>251</v>
      </c>
      <c r="B465" s="529"/>
      <c r="C465" s="530"/>
      <c r="D465" s="148">
        <v>1486</v>
      </c>
      <c r="E465" s="24">
        <v>0</v>
      </c>
      <c r="F465" s="98">
        <v>0</v>
      </c>
      <c r="G465" s="24">
        <f>G467</f>
        <v>10000</v>
      </c>
      <c r="H465" s="24">
        <f>H467</f>
        <v>10000</v>
      </c>
      <c r="I465" s="425">
        <f t="shared" ref="I465:I480" si="95">E465/D465*100</f>
        <v>0</v>
      </c>
      <c r="J465" s="450" t="e">
        <f t="shared" si="92"/>
        <v>#DIV/0!</v>
      </c>
      <c r="K465" s="450" t="e">
        <f t="shared" si="92"/>
        <v>#DIV/0!</v>
      </c>
      <c r="L465" s="450">
        <f t="shared" si="92"/>
        <v>100</v>
      </c>
    </row>
    <row r="466" spans="1:13" ht="13.5" customHeight="1" x14ac:dyDescent="0.2">
      <c r="A466" s="560" t="s">
        <v>338</v>
      </c>
      <c r="B466" s="561"/>
      <c r="C466" s="584"/>
      <c r="D466" s="148">
        <v>0</v>
      </c>
      <c r="E466" s="24">
        <v>6000</v>
      </c>
      <c r="F466" s="98">
        <v>12000</v>
      </c>
      <c r="G466" s="24">
        <v>0</v>
      </c>
      <c r="H466" s="24">
        <v>0</v>
      </c>
      <c r="I466" s="450" t="e">
        <f t="shared" si="95"/>
        <v>#DIV/0!</v>
      </c>
      <c r="J466" s="450">
        <f t="shared" si="92"/>
        <v>200</v>
      </c>
      <c r="K466" s="450">
        <f t="shared" si="92"/>
        <v>0</v>
      </c>
      <c r="L466" s="450" t="e">
        <f t="shared" si="92"/>
        <v>#DIV/0!</v>
      </c>
    </row>
    <row r="467" spans="1:13" ht="13.5" customHeight="1" x14ac:dyDescent="0.2">
      <c r="B467" s="255">
        <v>3</v>
      </c>
      <c r="C467" s="244" t="s">
        <v>82</v>
      </c>
      <c r="D467" s="281">
        <f>D468</f>
        <v>1486</v>
      </c>
      <c r="E467" s="281">
        <f>E468</f>
        <v>6000</v>
      </c>
      <c r="F467" s="241">
        <f>F468</f>
        <v>12000</v>
      </c>
      <c r="G467" s="281">
        <f>G468</f>
        <v>10000</v>
      </c>
      <c r="H467" s="281">
        <f>H468</f>
        <v>10000</v>
      </c>
      <c r="I467" s="448">
        <f t="shared" si="95"/>
        <v>403.7685060565276</v>
      </c>
      <c r="J467" s="448">
        <f t="shared" si="92"/>
        <v>200</v>
      </c>
      <c r="K467" s="448">
        <f t="shared" si="92"/>
        <v>83.333333333333343</v>
      </c>
      <c r="L467" s="448">
        <f t="shared" si="92"/>
        <v>100</v>
      </c>
    </row>
    <row r="468" spans="1:13" ht="13.5" customHeight="1" x14ac:dyDescent="0.2">
      <c r="B468" s="256">
        <v>38</v>
      </c>
      <c r="C468" s="235" t="s">
        <v>86</v>
      </c>
      <c r="D468" s="248">
        <f>SUM(D469:D469)</f>
        <v>1486</v>
      </c>
      <c r="E468" s="248">
        <f>SUM(E469:E469)</f>
        <v>6000</v>
      </c>
      <c r="F468" s="249">
        <f>SUM(F469:F469)</f>
        <v>12000</v>
      </c>
      <c r="G468" s="248">
        <f>SUM(G469:G469)</f>
        <v>10000</v>
      </c>
      <c r="H468" s="248">
        <f>SUM(H469:H469)</f>
        <v>10000</v>
      </c>
      <c r="I468" s="448">
        <f t="shared" si="95"/>
        <v>403.7685060565276</v>
      </c>
      <c r="J468" s="448">
        <f t="shared" si="92"/>
        <v>200</v>
      </c>
      <c r="K468" s="448">
        <f t="shared" si="92"/>
        <v>83.333333333333343</v>
      </c>
      <c r="L468" s="448">
        <f t="shared" si="92"/>
        <v>100</v>
      </c>
    </row>
    <row r="469" spans="1:13" ht="13.5" customHeight="1" x14ac:dyDescent="0.2">
      <c r="B469" s="269">
        <v>382</v>
      </c>
      <c r="C469" s="251" t="s">
        <v>146</v>
      </c>
      <c r="D469" s="252">
        <v>1486</v>
      </c>
      <c r="E469" s="252">
        <v>6000</v>
      </c>
      <c r="F469" s="253">
        <v>12000</v>
      </c>
      <c r="G469" s="254">
        <v>10000</v>
      </c>
      <c r="H469" s="254">
        <v>10000</v>
      </c>
      <c r="I469" s="448">
        <f t="shared" si="95"/>
        <v>403.7685060565276</v>
      </c>
      <c r="J469" s="448">
        <f t="shared" si="92"/>
        <v>200</v>
      </c>
      <c r="K469" s="448">
        <f t="shared" si="92"/>
        <v>83.333333333333343</v>
      </c>
      <c r="L469" s="448">
        <f t="shared" si="92"/>
        <v>100</v>
      </c>
      <c r="M469" s="39"/>
    </row>
    <row r="470" spans="1:13" ht="13.5" customHeight="1" x14ac:dyDescent="0.2">
      <c r="A470" s="566" t="s">
        <v>189</v>
      </c>
      <c r="B470" s="567"/>
      <c r="C470" s="568"/>
      <c r="D470" s="158">
        <f t="shared" ref="D470:H472" si="96">D471</f>
        <v>3110.7</v>
      </c>
      <c r="E470" s="110">
        <f t="shared" si="96"/>
        <v>5000</v>
      </c>
      <c r="F470" s="96">
        <f t="shared" si="96"/>
        <v>5500</v>
      </c>
      <c r="G470" s="110">
        <f t="shared" si="96"/>
        <v>5500</v>
      </c>
      <c r="H470" s="110">
        <f t="shared" si="96"/>
        <v>5500</v>
      </c>
      <c r="I470" s="437">
        <f t="shared" si="95"/>
        <v>160.73552576590481</v>
      </c>
      <c r="J470" s="437">
        <f t="shared" si="92"/>
        <v>110.00000000000001</v>
      </c>
      <c r="K470" s="437">
        <f t="shared" si="92"/>
        <v>100</v>
      </c>
      <c r="L470" s="437">
        <f t="shared" si="92"/>
        <v>100</v>
      </c>
      <c r="M470" s="31"/>
    </row>
    <row r="471" spans="1:13" ht="13.5" customHeight="1" x14ac:dyDescent="0.2">
      <c r="A471" s="525" t="s">
        <v>142</v>
      </c>
      <c r="B471" s="526"/>
      <c r="C471" s="527"/>
      <c r="D471" s="149">
        <f t="shared" si="96"/>
        <v>3110.7</v>
      </c>
      <c r="E471" s="22">
        <f t="shared" si="96"/>
        <v>5000</v>
      </c>
      <c r="F471" s="97">
        <f>F473</f>
        <v>5500</v>
      </c>
      <c r="G471" s="22">
        <f t="shared" si="96"/>
        <v>5500</v>
      </c>
      <c r="H471" s="22">
        <f t="shared" si="96"/>
        <v>5500</v>
      </c>
      <c r="I471" s="449">
        <f t="shared" si="95"/>
        <v>160.73552576590481</v>
      </c>
      <c r="J471" s="449">
        <f t="shared" si="92"/>
        <v>110.00000000000001</v>
      </c>
      <c r="K471" s="449">
        <f t="shared" si="92"/>
        <v>100</v>
      </c>
      <c r="L471" s="449">
        <f t="shared" si="92"/>
        <v>100</v>
      </c>
      <c r="M471" s="31"/>
    </row>
    <row r="472" spans="1:13" ht="13.5" customHeight="1" x14ac:dyDescent="0.2">
      <c r="A472" s="528" t="s">
        <v>251</v>
      </c>
      <c r="B472" s="529"/>
      <c r="C472" s="530"/>
      <c r="D472" s="148">
        <f t="shared" si="96"/>
        <v>3110.7</v>
      </c>
      <c r="E472" s="24">
        <f t="shared" si="96"/>
        <v>5000</v>
      </c>
      <c r="F472" s="98">
        <f t="shared" si="96"/>
        <v>5500</v>
      </c>
      <c r="G472" s="24">
        <f t="shared" si="96"/>
        <v>5500</v>
      </c>
      <c r="H472" s="24">
        <f t="shared" si="96"/>
        <v>5500</v>
      </c>
      <c r="I472" s="450">
        <f t="shared" si="95"/>
        <v>160.73552576590481</v>
      </c>
      <c r="J472" s="450">
        <f t="shared" si="92"/>
        <v>110.00000000000001</v>
      </c>
      <c r="K472" s="450">
        <f t="shared" si="92"/>
        <v>100</v>
      </c>
      <c r="L472" s="450">
        <f t="shared" si="92"/>
        <v>100</v>
      </c>
      <c r="M472" s="31"/>
    </row>
    <row r="473" spans="1:13" ht="13.5" customHeight="1" x14ac:dyDescent="0.2">
      <c r="B473" s="255">
        <v>3</v>
      </c>
      <c r="C473" s="393" t="s">
        <v>82</v>
      </c>
      <c r="D473" s="298">
        <f>SUM(D478,D476,D474)</f>
        <v>3110.7</v>
      </c>
      <c r="E473" s="298">
        <f>SUM(E478,E476)</f>
        <v>5000</v>
      </c>
      <c r="F473" s="299">
        <f>SUM(F478,F476)</f>
        <v>5500</v>
      </c>
      <c r="G473" s="298">
        <f>SUM(G478,G476)</f>
        <v>5500</v>
      </c>
      <c r="H473" s="298">
        <f>SUM(H478,H476)</f>
        <v>5500</v>
      </c>
      <c r="I473" s="448">
        <f t="shared" si="95"/>
        <v>160.73552576590481</v>
      </c>
      <c r="J473" s="448">
        <f t="shared" si="92"/>
        <v>110.00000000000001</v>
      </c>
      <c r="K473" s="448">
        <f t="shared" si="92"/>
        <v>100</v>
      </c>
      <c r="L473" s="448">
        <f t="shared" si="92"/>
        <v>100</v>
      </c>
    </row>
    <row r="474" spans="1:13" ht="13.5" customHeight="1" x14ac:dyDescent="0.2">
      <c r="B474" s="394">
        <v>32</v>
      </c>
      <c r="C474" s="304" t="s">
        <v>83</v>
      </c>
      <c r="D474" s="314">
        <f>D475</f>
        <v>3110.7</v>
      </c>
      <c r="E474" s="314">
        <f>E475</f>
        <v>0</v>
      </c>
      <c r="F474" s="354">
        <f>F475</f>
        <v>0</v>
      </c>
      <c r="G474" s="314">
        <f>G475</f>
        <v>0</v>
      </c>
      <c r="H474" s="314">
        <f>H475</f>
        <v>0</v>
      </c>
      <c r="I474" s="448">
        <f t="shared" si="95"/>
        <v>0</v>
      </c>
      <c r="J474" s="448" t="e">
        <f t="shared" si="92"/>
        <v>#DIV/0!</v>
      </c>
      <c r="K474" s="448" t="e">
        <f t="shared" si="92"/>
        <v>#DIV/0!</v>
      </c>
      <c r="L474" s="448" t="e">
        <f t="shared" si="92"/>
        <v>#DIV/0!</v>
      </c>
    </row>
    <row r="475" spans="1:13" ht="13.5" customHeight="1" x14ac:dyDescent="0.2">
      <c r="B475" s="395">
        <v>323</v>
      </c>
      <c r="C475" s="259" t="s">
        <v>124</v>
      </c>
      <c r="D475" s="317">
        <v>3110.7</v>
      </c>
      <c r="E475" s="317">
        <v>0</v>
      </c>
      <c r="F475" s="339">
        <v>0</v>
      </c>
      <c r="G475" s="317">
        <v>0</v>
      </c>
      <c r="H475" s="317">
        <v>0</v>
      </c>
      <c r="I475" s="448">
        <f t="shared" si="95"/>
        <v>0</v>
      </c>
      <c r="J475" s="448" t="e">
        <f t="shared" si="92"/>
        <v>#DIV/0!</v>
      </c>
      <c r="K475" s="448" t="e">
        <f t="shared" si="92"/>
        <v>#DIV/0!</v>
      </c>
      <c r="L475" s="448" t="e">
        <f t="shared" si="92"/>
        <v>#DIV/0!</v>
      </c>
    </row>
    <row r="476" spans="1:13" ht="13.5" customHeight="1" x14ac:dyDescent="0.2">
      <c r="B476" s="256">
        <v>35</v>
      </c>
      <c r="C476" s="396" t="s">
        <v>147</v>
      </c>
      <c r="D476" s="397">
        <f>SUM(D477:D477)</f>
        <v>0</v>
      </c>
      <c r="E476" s="397">
        <f>SUM(E477:E477)</f>
        <v>4000</v>
      </c>
      <c r="F476" s="356">
        <f>SUM(F477:F477)</f>
        <v>4000</v>
      </c>
      <c r="G476" s="397">
        <f>SUM(G477:G477)</f>
        <v>4000</v>
      </c>
      <c r="H476" s="397">
        <f>SUM(H477:H477)</f>
        <v>4000</v>
      </c>
      <c r="I476" s="448" t="e">
        <f t="shared" si="95"/>
        <v>#DIV/0!</v>
      </c>
      <c r="J476" s="448">
        <f t="shared" si="92"/>
        <v>100</v>
      </c>
      <c r="K476" s="448">
        <f t="shared" si="92"/>
        <v>100</v>
      </c>
      <c r="L476" s="448">
        <f t="shared" si="92"/>
        <v>100</v>
      </c>
    </row>
    <row r="477" spans="1:13" ht="13.5" customHeight="1" x14ac:dyDescent="0.2">
      <c r="B477" s="269">
        <v>352</v>
      </c>
      <c r="C477" s="283" t="s">
        <v>148</v>
      </c>
      <c r="D477" s="252">
        <v>0</v>
      </c>
      <c r="E477" s="252">
        <v>4000</v>
      </c>
      <c r="F477" s="295">
        <v>4000</v>
      </c>
      <c r="G477" s="296">
        <v>4000</v>
      </c>
      <c r="H477" s="296">
        <v>4000</v>
      </c>
      <c r="I477" s="448" t="e">
        <f t="shared" si="95"/>
        <v>#DIV/0!</v>
      </c>
      <c r="J477" s="448">
        <f t="shared" si="92"/>
        <v>100</v>
      </c>
      <c r="K477" s="448">
        <f t="shared" si="92"/>
        <v>100</v>
      </c>
      <c r="L477" s="448">
        <f t="shared" si="92"/>
        <v>100</v>
      </c>
    </row>
    <row r="478" spans="1:13" ht="13.5" customHeight="1" x14ac:dyDescent="0.2">
      <c r="B478" s="398">
        <v>38</v>
      </c>
      <c r="C478" s="399" t="s">
        <v>174</v>
      </c>
      <c r="D478" s="248">
        <f>SUM(D479:D479)</f>
        <v>0</v>
      </c>
      <c r="E478" s="248">
        <f>SUM(E479:E479)</f>
        <v>1000</v>
      </c>
      <c r="F478" s="249">
        <f>SUM(F479:F479)</f>
        <v>1500</v>
      </c>
      <c r="G478" s="248">
        <f>SUM(G479:G479)</f>
        <v>1500</v>
      </c>
      <c r="H478" s="248">
        <f>SUM(H479:H479)</f>
        <v>1500</v>
      </c>
      <c r="I478" s="448" t="e">
        <f t="shared" si="95"/>
        <v>#DIV/0!</v>
      </c>
      <c r="J478" s="448">
        <f t="shared" si="92"/>
        <v>150</v>
      </c>
      <c r="K478" s="448">
        <f t="shared" si="92"/>
        <v>100</v>
      </c>
      <c r="L478" s="448">
        <f t="shared" si="92"/>
        <v>100</v>
      </c>
    </row>
    <row r="479" spans="1:13" ht="13.5" customHeight="1" x14ac:dyDescent="0.2">
      <c r="A479" s="400"/>
      <c r="B479" s="401">
        <v>381</v>
      </c>
      <c r="C479" s="402" t="s">
        <v>173</v>
      </c>
      <c r="D479" s="252">
        <v>0</v>
      </c>
      <c r="E479" s="252">
        <v>1000</v>
      </c>
      <c r="F479" s="403">
        <v>1500</v>
      </c>
      <c r="G479" s="404">
        <v>1500</v>
      </c>
      <c r="H479" s="404">
        <v>1500</v>
      </c>
      <c r="I479" s="448" t="e">
        <f t="shared" si="95"/>
        <v>#DIV/0!</v>
      </c>
      <c r="J479" s="448">
        <f t="shared" si="92"/>
        <v>150</v>
      </c>
      <c r="K479" s="448">
        <f t="shared" si="92"/>
        <v>100</v>
      </c>
      <c r="L479" s="448">
        <f t="shared" si="92"/>
        <v>100</v>
      </c>
    </row>
    <row r="480" spans="1:13" s="242" customFormat="1" ht="16.5" customHeight="1" x14ac:dyDescent="0.2">
      <c r="A480" s="636" t="s">
        <v>393</v>
      </c>
      <c r="B480" s="636"/>
      <c r="C480" s="637"/>
      <c r="D480" s="405">
        <f>D481</f>
        <v>4299.28</v>
      </c>
      <c r="E480" s="405">
        <f>E481</f>
        <v>9800</v>
      </c>
      <c r="F480" s="405">
        <f>F481</f>
        <v>8300</v>
      </c>
      <c r="G480" s="406">
        <f>G481</f>
        <v>4800</v>
      </c>
      <c r="H480" s="406">
        <f>H481</f>
        <v>4800</v>
      </c>
      <c r="I480" s="448">
        <f t="shared" si="95"/>
        <v>227.94514430323218</v>
      </c>
      <c r="J480" s="448">
        <f t="shared" si="92"/>
        <v>84.693877551020407</v>
      </c>
      <c r="K480" s="448">
        <f t="shared" si="92"/>
        <v>57.831325301204814</v>
      </c>
      <c r="L480" s="448">
        <f t="shared" si="92"/>
        <v>100</v>
      </c>
    </row>
    <row r="481" spans="1:12" ht="21.6" customHeight="1" x14ac:dyDescent="0.2">
      <c r="A481" s="532" t="s">
        <v>384</v>
      </c>
      <c r="B481" s="533"/>
      <c r="C481" s="534"/>
      <c r="D481" s="171">
        <f>SUM(D482,D491)</f>
        <v>4299.28</v>
      </c>
      <c r="E481" s="170">
        <f>SUM(E482,E491)</f>
        <v>9800</v>
      </c>
      <c r="F481" s="95">
        <f>SUM(F482,F491)</f>
        <v>8300</v>
      </c>
      <c r="G481" s="84">
        <f>SUM(G491,G482)</f>
        <v>4800</v>
      </c>
      <c r="H481" s="84">
        <f>SUM(H491,H482)</f>
        <v>4800</v>
      </c>
      <c r="I481" s="432">
        <f>E481/D481*100</f>
        <v>227.94514430323218</v>
      </c>
      <c r="J481" s="432">
        <f t="shared" si="92"/>
        <v>84.693877551020407</v>
      </c>
      <c r="K481" s="432">
        <f t="shared" si="92"/>
        <v>57.831325301204814</v>
      </c>
      <c r="L481" s="432">
        <f t="shared" si="92"/>
        <v>100</v>
      </c>
    </row>
    <row r="482" spans="1:12" ht="13.5" customHeight="1" x14ac:dyDescent="0.2">
      <c r="A482" s="535" t="s">
        <v>149</v>
      </c>
      <c r="B482" s="536"/>
      <c r="C482" s="537"/>
      <c r="D482" s="150">
        <f t="shared" ref="D482:H483" si="97">D483</f>
        <v>4299.28</v>
      </c>
      <c r="E482" s="27">
        <f t="shared" si="97"/>
        <v>4800</v>
      </c>
      <c r="F482" s="101">
        <f t="shared" si="97"/>
        <v>4800</v>
      </c>
      <c r="G482" s="27">
        <f t="shared" si="97"/>
        <v>4800</v>
      </c>
      <c r="H482" s="27">
        <f t="shared" si="97"/>
        <v>4800</v>
      </c>
      <c r="I482" s="436">
        <f>E482/D482*100</f>
        <v>111.64660129137903</v>
      </c>
      <c r="J482" s="437">
        <f t="shared" si="92"/>
        <v>100</v>
      </c>
      <c r="K482" s="437">
        <f t="shared" si="92"/>
        <v>100</v>
      </c>
      <c r="L482" s="437">
        <f t="shared" si="92"/>
        <v>100</v>
      </c>
    </row>
    <row r="483" spans="1:12" ht="13.5" customHeight="1" x14ac:dyDescent="0.2">
      <c r="A483" s="525" t="s">
        <v>142</v>
      </c>
      <c r="B483" s="526"/>
      <c r="C483" s="527"/>
      <c r="D483" s="149">
        <f>D486</f>
        <v>4299.28</v>
      </c>
      <c r="E483" s="22">
        <f>E486</f>
        <v>4800</v>
      </c>
      <c r="F483" s="97">
        <f>F486</f>
        <v>4800</v>
      </c>
      <c r="G483" s="22">
        <f t="shared" si="97"/>
        <v>4800</v>
      </c>
      <c r="H483" s="22">
        <f>H486</f>
        <v>4800</v>
      </c>
      <c r="I483" s="449">
        <f t="shared" ref="I483" si="98">E483/D483*100</f>
        <v>111.64660129137903</v>
      </c>
      <c r="J483" s="449">
        <f t="shared" si="92"/>
        <v>100</v>
      </c>
      <c r="K483" s="449">
        <f t="shared" si="92"/>
        <v>100</v>
      </c>
      <c r="L483" s="449">
        <f t="shared" si="92"/>
        <v>100</v>
      </c>
    </row>
    <row r="484" spans="1:12" ht="13.5" customHeight="1" x14ac:dyDescent="0.2">
      <c r="A484" s="528" t="s">
        <v>251</v>
      </c>
      <c r="B484" s="529"/>
      <c r="C484" s="530"/>
      <c r="D484" s="148">
        <v>0</v>
      </c>
      <c r="E484" s="24">
        <v>0</v>
      </c>
      <c r="F484" s="98">
        <v>0</v>
      </c>
      <c r="G484" s="24">
        <f>G486</f>
        <v>4800</v>
      </c>
      <c r="H484" s="24">
        <f>H486</f>
        <v>4800</v>
      </c>
      <c r="I484" s="425" t="e">
        <f t="shared" ref="I484:I485" si="99">E484/D484*100</f>
        <v>#DIV/0!</v>
      </c>
      <c r="J484" s="450" t="e">
        <f t="shared" si="92"/>
        <v>#DIV/0!</v>
      </c>
      <c r="K484" s="450" t="e">
        <f t="shared" si="92"/>
        <v>#DIV/0!</v>
      </c>
      <c r="L484" s="450">
        <f t="shared" si="92"/>
        <v>100</v>
      </c>
    </row>
    <row r="485" spans="1:12" ht="13.5" customHeight="1" x14ac:dyDescent="0.2">
      <c r="A485" s="560" t="s">
        <v>338</v>
      </c>
      <c r="B485" s="561"/>
      <c r="C485" s="584"/>
      <c r="D485" s="148">
        <v>4299.28</v>
      </c>
      <c r="E485" s="24">
        <v>4800</v>
      </c>
      <c r="F485" s="98">
        <v>4800</v>
      </c>
      <c r="G485" s="24">
        <v>0</v>
      </c>
      <c r="H485" s="24">
        <v>0</v>
      </c>
      <c r="I485" s="450">
        <f t="shared" si="99"/>
        <v>111.64660129137903</v>
      </c>
      <c r="J485" s="450">
        <f t="shared" si="92"/>
        <v>100</v>
      </c>
      <c r="K485" s="450">
        <f t="shared" si="92"/>
        <v>0</v>
      </c>
      <c r="L485" s="450" t="e">
        <f t="shared" si="92"/>
        <v>#DIV/0!</v>
      </c>
    </row>
    <row r="486" spans="1:12" ht="13.5" customHeight="1" x14ac:dyDescent="0.2">
      <c r="B486" s="255">
        <v>3</v>
      </c>
      <c r="C486" s="244" t="s">
        <v>82</v>
      </c>
      <c r="D486" s="281">
        <f>SUM(D487,D489)</f>
        <v>4299.28</v>
      </c>
      <c r="E486" s="281">
        <f>SUM(E487,E489)</f>
        <v>4800</v>
      </c>
      <c r="F486" s="241">
        <f>SUM(F487,F489)</f>
        <v>4800</v>
      </c>
      <c r="G486" s="407">
        <f>SUM(G487,G489)</f>
        <v>4800</v>
      </c>
      <c r="H486" s="407">
        <f>SUM(H487,H489)</f>
        <v>4800</v>
      </c>
      <c r="I486" s="246">
        <f>E486/D486*100</f>
        <v>111.64660129137903</v>
      </c>
      <c r="J486" s="448">
        <f t="shared" si="92"/>
        <v>100</v>
      </c>
      <c r="K486" s="448">
        <f t="shared" si="92"/>
        <v>100</v>
      </c>
      <c r="L486" s="448">
        <f t="shared" si="92"/>
        <v>100</v>
      </c>
    </row>
    <row r="487" spans="1:12" ht="13.5" customHeight="1" x14ac:dyDescent="0.2">
      <c r="B487" s="256">
        <v>38</v>
      </c>
      <c r="C487" s="235" t="s">
        <v>86</v>
      </c>
      <c r="D487" s="248">
        <f>SUM(D488:D488)</f>
        <v>4000</v>
      </c>
      <c r="E487" s="248">
        <f>SUM(E488:E488)</f>
        <v>4000</v>
      </c>
      <c r="F487" s="249">
        <f>SUM(F488:F488)</f>
        <v>4000</v>
      </c>
      <c r="G487" s="248">
        <f>SUM(G488:G488)</f>
        <v>4000</v>
      </c>
      <c r="H487" s="248">
        <f>SUM(H488:H488)</f>
        <v>4000</v>
      </c>
      <c r="I487" s="246">
        <f>E487/D487*100</f>
        <v>100</v>
      </c>
      <c r="J487" s="448">
        <f t="shared" si="92"/>
        <v>100</v>
      </c>
      <c r="K487" s="448">
        <f t="shared" si="92"/>
        <v>100</v>
      </c>
      <c r="L487" s="448">
        <f t="shared" si="92"/>
        <v>100</v>
      </c>
    </row>
    <row r="488" spans="1:12" ht="13.5" customHeight="1" x14ac:dyDescent="0.2">
      <c r="B488" s="341">
        <v>381</v>
      </c>
      <c r="C488" s="283" t="s">
        <v>87</v>
      </c>
      <c r="D488" s="252">
        <v>4000</v>
      </c>
      <c r="E488" s="254">
        <v>4000</v>
      </c>
      <c r="F488" s="253">
        <v>4000</v>
      </c>
      <c r="G488" s="408">
        <v>4000</v>
      </c>
      <c r="H488" s="408">
        <v>4000</v>
      </c>
      <c r="I488" s="246">
        <f>E488/D488*100</f>
        <v>100</v>
      </c>
      <c r="J488" s="448">
        <f t="shared" si="92"/>
        <v>100</v>
      </c>
      <c r="K488" s="448">
        <f t="shared" si="92"/>
        <v>100</v>
      </c>
      <c r="L488" s="448">
        <f t="shared" si="92"/>
        <v>100</v>
      </c>
    </row>
    <row r="489" spans="1:12" ht="13.5" customHeight="1" x14ac:dyDescent="0.2">
      <c r="B489" s="256">
        <v>32</v>
      </c>
      <c r="C489" s="235" t="s">
        <v>83</v>
      </c>
      <c r="D489" s="409">
        <f>D490</f>
        <v>299.27999999999997</v>
      </c>
      <c r="E489" s="353">
        <f>E490</f>
        <v>800</v>
      </c>
      <c r="F489" s="299">
        <f>F490</f>
        <v>800</v>
      </c>
      <c r="G489" s="353">
        <f>G490</f>
        <v>800</v>
      </c>
      <c r="H489" s="353">
        <f>H490</f>
        <v>800</v>
      </c>
      <c r="I489" s="246">
        <f>E489/D489*100</f>
        <v>267.30820636193533</v>
      </c>
      <c r="J489" s="448">
        <f t="shared" si="92"/>
        <v>100</v>
      </c>
      <c r="K489" s="448">
        <f t="shared" si="92"/>
        <v>100</v>
      </c>
      <c r="L489" s="448">
        <f t="shared" si="92"/>
        <v>100</v>
      </c>
    </row>
    <row r="490" spans="1:12" ht="13.5" customHeight="1" x14ac:dyDescent="0.2">
      <c r="B490" s="269">
        <v>322</v>
      </c>
      <c r="C490" s="251" t="s">
        <v>160</v>
      </c>
      <c r="D490" s="270">
        <v>299.27999999999997</v>
      </c>
      <c r="E490" s="410">
        <v>800</v>
      </c>
      <c r="F490" s="392">
        <v>800</v>
      </c>
      <c r="G490" s="410">
        <v>800</v>
      </c>
      <c r="H490" s="410">
        <v>800</v>
      </c>
      <c r="I490" s="246">
        <f>E490/D490*100</f>
        <v>267.30820636193533</v>
      </c>
      <c r="J490" s="448">
        <f t="shared" si="92"/>
        <v>100</v>
      </c>
      <c r="K490" s="448">
        <f t="shared" si="92"/>
        <v>100</v>
      </c>
      <c r="L490" s="448">
        <f t="shared" si="92"/>
        <v>100</v>
      </c>
    </row>
    <row r="491" spans="1:12" ht="13.5" customHeight="1" x14ac:dyDescent="0.2">
      <c r="A491" s="609" t="s">
        <v>150</v>
      </c>
      <c r="B491" s="609"/>
      <c r="C491" s="609"/>
      <c r="D491" s="150">
        <f t="shared" ref="D491:H495" si="100">D492</f>
        <v>0</v>
      </c>
      <c r="E491" s="27">
        <f t="shared" si="100"/>
        <v>5000</v>
      </c>
      <c r="F491" s="101">
        <f t="shared" si="100"/>
        <v>3500</v>
      </c>
      <c r="G491" s="27">
        <f t="shared" si="100"/>
        <v>0</v>
      </c>
      <c r="H491" s="27">
        <f t="shared" si="100"/>
        <v>0</v>
      </c>
      <c r="I491" s="437" t="e">
        <f t="shared" ref="I491:I498" si="101">E491/D491*100</f>
        <v>#DIV/0!</v>
      </c>
      <c r="J491" s="437">
        <f t="shared" si="92"/>
        <v>70</v>
      </c>
      <c r="K491" s="437">
        <f t="shared" si="92"/>
        <v>0</v>
      </c>
      <c r="L491" s="437" t="e">
        <f t="shared" si="92"/>
        <v>#DIV/0!</v>
      </c>
    </row>
    <row r="492" spans="1:12" ht="13.5" customHeight="1" x14ac:dyDescent="0.2">
      <c r="A492" s="611" t="s">
        <v>142</v>
      </c>
      <c r="B492" s="611"/>
      <c r="C492" s="611"/>
      <c r="D492" s="149">
        <f t="shared" si="100"/>
        <v>0</v>
      </c>
      <c r="E492" s="22">
        <f>E495</f>
        <v>5000</v>
      </c>
      <c r="F492" s="97">
        <f>F495</f>
        <v>3500</v>
      </c>
      <c r="G492" s="22">
        <f t="shared" si="100"/>
        <v>0</v>
      </c>
      <c r="H492" s="22">
        <f t="shared" si="100"/>
        <v>0</v>
      </c>
      <c r="I492" s="449" t="e">
        <f t="shared" si="101"/>
        <v>#DIV/0!</v>
      </c>
      <c r="J492" s="449">
        <f t="shared" si="92"/>
        <v>70</v>
      </c>
      <c r="K492" s="449">
        <f t="shared" si="92"/>
        <v>0</v>
      </c>
      <c r="L492" s="449" t="e">
        <f t="shared" si="92"/>
        <v>#DIV/0!</v>
      </c>
    </row>
    <row r="493" spans="1:12" ht="13.5" customHeight="1" x14ac:dyDescent="0.2">
      <c r="A493" s="608" t="s">
        <v>251</v>
      </c>
      <c r="B493" s="608"/>
      <c r="C493" s="608"/>
      <c r="D493" s="148">
        <f>D495</f>
        <v>0</v>
      </c>
      <c r="E493" s="24">
        <v>0</v>
      </c>
      <c r="F493" s="98">
        <f>F495</f>
        <v>3500</v>
      </c>
      <c r="G493" s="24">
        <f>G495</f>
        <v>0</v>
      </c>
      <c r="H493" s="24">
        <f>H495</f>
        <v>0</v>
      </c>
      <c r="I493" s="450" t="e">
        <f t="shared" si="101"/>
        <v>#DIV/0!</v>
      </c>
      <c r="J493" s="450" t="e">
        <f t="shared" si="92"/>
        <v>#DIV/0!</v>
      </c>
      <c r="K493" s="450">
        <f t="shared" si="92"/>
        <v>0</v>
      </c>
      <c r="L493" s="450" t="e">
        <f t="shared" si="92"/>
        <v>#DIV/0!</v>
      </c>
    </row>
    <row r="494" spans="1:12" ht="13.5" customHeight="1" x14ac:dyDescent="0.2">
      <c r="A494" s="625" t="s">
        <v>354</v>
      </c>
      <c r="B494" s="626"/>
      <c r="C494" s="627"/>
      <c r="D494" s="148"/>
      <c r="E494" s="24">
        <v>5000</v>
      </c>
      <c r="F494" s="98">
        <v>0</v>
      </c>
      <c r="G494" s="24">
        <v>0</v>
      </c>
      <c r="H494" s="24">
        <v>0</v>
      </c>
      <c r="I494" s="450" t="e">
        <f t="shared" si="101"/>
        <v>#DIV/0!</v>
      </c>
      <c r="J494" s="450">
        <f t="shared" si="92"/>
        <v>0</v>
      </c>
      <c r="K494" s="450" t="e">
        <f t="shared" si="92"/>
        <v>#DIV/0!</v>
      </c>
      <c r="L494" s="450" t="e">
        <f t="shared" si="92"/>
        <v>#DIV/0!</v>
      </c>
    </row>
    <row r="495" spans="1:12" ht="13.5" customHeight="1" x14ac:dyDescent="0.2">
      <c r="B495" s="255">
        <v>4</v>
      </c>
      <c r="C495" s="244" t="s">
        <v>106</v>
      </c>
      <c r="D495" s="281">
        <f t="shared" si="100"/>
        <v>0</v>
      </c>
      <c r="E495" s="281">
        <f t="shared" si="100"/>
        <v>5000</v>
      </c>
      <c r="F495" s="411">
        <f t="shared" si="100"/>
        <v>3500</v>
      </c>
      <c r="G495" s="281">
        <f t="shared" si="100"/>
        <v>0</v>
      </c>
      <c r="H495" s="281">
        <f t="shared" si="100"/>
        <v>0</v>
      </c>
      <c r="I495" s="448" t="e">
        <f t="shared" si="101"/>
        <v>#DIV/0!</v>
      </c>
      <c r="J495" s="448">
        <f t="shared" si="92"/>
        <v>70</v>
      </c>
      <c r="K495" s="448">
        <f t="shared" si="92"/>
        <v>0</v>
      </c>
      <c r="L495" s="448" t="e">
        <f t="shared" si="92"/>
        <v>#DIV/0!</v>
      </c>
    </row>
    <row r="496" spans="1:12" ht="13.5" customHeight="1" x14ac:dyDescent="0.2">
      <c r="B496" s="256">
        <v>42</v>
      </c>
      <c r="C496" s="235" t="s">
        <v>121</v>
      </c>
      <c r="D496" s="248">
        <f>SUM(D497:D497)</f>
        <v>0</v>
      </c>
      <c r="E496" s="248">
        <f>SUM(E497:E497)</f>
        <v>5000</v>
      </c>
      <c r="F496" s="249">
        <f>SUM(F497:F497)</f>
        <v>3500</v>
      </c>
      <c r="G496" s="248">
        <f>SUM(G497:G497)</f>
        <v>0</v>
      </c>
      <c r="H496" s="284">
        <f>SUM(H497:H497)</f>
        <v>0</v>
      </c>
      <c r="I496" s="448" t="e">
        <f t="shared" si="101"/>
        <v>#DIV/0!</v>
      </c>
      <c r="J496" s="448">
        <f t="shared" si="92"/>
        <v>70</v>
      </c>
      <c r="K496" s="448">
        <f t="shared" si="92"/>
        <v>0</v>
      </c>
      <c r="L496" s="448" t="e">
        <f t="shared" si="92"/>
        <v>#DIV/0!</v>
      </c>
    </row>
    <row r="497" spans="1:14" ht="13.5" customHeight="1" x14ac:dyDescent="0.2">
      <c r="A497" s="390"/>
      <c r="B497" s="341">
        <v>421</v>
      </c>
      <c r="C497" s="283" t="s">
        <v>113</v>
      </c>
      <c r="D497" s="294">
        <v>0</v>
      </c>
      <c r="E497" s="254">
        <v>5000</v>
      </c>
      <c r="F497" s="295">
        <v>3500</v>
      </c>
      <c r="G497" s="254">
        <v>0</v>
      </c>
      <c r="H497" s="254">
        <v>0</v>
      </c>
      <c r="I497" s="448" t="e">
        <f t="shared" si="101"/>
        <v>#DIV/0!</v>
      </c>
      <c r="J497" s="448">
        <f t="shared" si="92"/>
        <v>70</v>
      </c>
      <c r="K497" s="448">
        <f t="shared" si="92"/>
        <v>0</v>
      </c>
      <c r="L497" s="448" t="e">
        <f t="shared" si="92"/>
        <v>#DIV/0!</v>
      </c>
    </row>
    <row r="498" spans="1:14" ht="16.5" customHeight="1" x14ac:dyDescent="0.2">
      <c r="A498" s="636" t="s">
        <v>392</v>
      </c>
      <c r="B498" s="636"/>
      <c r="C498" s="637"/>
      <c r="D498" s="380">
        <f>D499</f>
        <v>35899.279999999999</v>
      </c>
      <c r="E498" s="380">
        <f>E499</f>
        <v>41592</v>
      </c>
      <c r="F498" s="380">
        <f>F499</f>
        <v>36600</v>
      </c>
      <c r="G498" s="380">
        <f>G499</f>
        <v>24500</v>
      </c>
      <c r="H498" s="380">
        <f>H499</f>
        <v>14500</v>
      </c>
      <c r="I498" s="448">
        <f t="shared" si="101"/>
        <v>115.85747680733429</v>
      </c>
      <c r="J498" s="448">
        <f t="shared" si="92"/>
        <v>87.997691863819966</v>
      </c>
      <c r="K498" s="448">
        <f t="shared" si="92"/>
        <v>66.939890710382514</v>
      </c>
      <c r="L498" s="448">
        <f t="shared" si="92"/>
        <v>59.183673469387756</v>
      </c>
    </row>
    <row r="499" spans="1:14" ht="24" customHeight="1" x14ac:dyDescent="0.2">
      <c r="A499" s="532" t="s">
        <v>385</v>
      </c>
      <c r="B499" s="533"/>
      <c r="C499" s="534"/>
      <c r="D499" s="151">
        <f>SUM(D500,D508,D514,D521,D527)</f>
        <v>35899.279999999999</v>
      </c>
      <c r="E499" s="84">
        <f>SUM(E500,E508,E514,E521,E527)</f>
        <v>41592</v>
      </c>
      <c r="F499" s="95">
        <f>SUM(F500,F508,F514,F521,F527)</f>
        <v>36600</v>
      </c>
      <c r="G499" s="84">
        <f>SUM(G500,G508,G514,G521,G527)</f>
        <v>24500</v>
      </c>
      <c r="H499" s="84">
        <f>SUM(H500,H508,H514,H521,H527)</f>
        <v>14500</v>
      </c>
      <c r="I499" s="432">
        <f t="shared" ref="I499:L568" si="102">E499/D499*100</f>
        <v>115.85747680733429</v>
      </c>
      <c r="J499" s="432">
        <f t="shared" si="92"/>
        <v>87.997691863819966</v>
      </c>
      <c r="K499" s="432">
        <f t="shared" si="92"/>
        <v>66.939890710382514</v>
      </c>
      <c r="L499" s="432">
        <f t="shared" si="92"/>
        <v>59.183673469387756</v>
      </c>
      <c r="M499" s="31"/>
    </row>
    <row r="500" spans="1:14" ht="16.5" customHeight="1" x14ac:dyDescent="0.2">
      <c r="A500" s="535" t="s">
        <v>151</v>
      </c>
      <c r="B500" s="536"/>
      <c r="C500" s="537"/>
      <c r="D500" s="150">
        <f t="shared" ref="D500:H502" si="103">D501</f>
        <v>2000</v>
      </c>
      <c r="E500" s="27">
        <f t="shared" si="103"/>
        <v>4000</v>
      </c>
      <c r="F500" s="101">
        <f t="shared" si="103"/>
        <v>5000</v>
      </c>
      <c r="G500" s="27">
        <f t="shared" si="103"/>
        <v>4000</v>
      </c>
      <c r="H500" s="27">
        <f t="shared" si="103"/>
        <v>4000</v>
      </c>
      <c r="I500" s="437">
        <f t="shared" si="102"/>
        <v>200</v>
      </c>
      <c r="J500" s="437">
        <f t="shared" si="92"/>
        <v>125</v>
      </c>
      <c r="K500" s="437">
        <f t="shared" si="92"/>
        <v>80</v>
      </c>
      <c r="L500" s="437">
        <f t="shared" si="92"/>
        <v>100</v>
      </c>
      <c r="M500" s="31"/>
    </row>
    <row r="501" spans="1:14" ht="13.5" customHeight="1" x14ac:dyDescent="0.2">
      <c r="A501" s="525" t="s">
        <v>152</v>
      </c>
      <c r="B501" s="526"/>
      <c r="C501" s="527"/>
      <c r="D501" s="149">
        <f t="shared" si="103"/>
        <v>2000</v>
      </c>
      <c r="E501" s="22">
        <f>E503</f>
        <v>4000</v>
      </c>
      <c r="F501" s="97">
        <f>F503</f>
        <v>5000</v>
      </c>
      <c r="G501" s="22">
        <f t="shared" si="103"/>
        <v>4000</v>
      </c>
      <c r="H501" s="22">
        <f t="shared" si="103"/>
        <v>4000</v>
      </c>
      <c r="I501" s="449">
        <f t="shared" si="102"/>
        <v>200</v>
      </c>
      <c r="J501" s="449">
        <f t="shared" si="92"/>
        <v>125</v>
      </c>
      <c r="K501" s="449">
        <f t="shared" si="92"/>
        <v>80</v>
      </c>
      <c r="L501" s="449">
        <f t="shared" si="92"/>
        <v>100</v>
      </c>
      <c r="M501" s="31"/>
    </row>
    <row r="502" spans="1:14" ht="13.5" customHeight="1" x14ac:dyDescent="0.2">
      <c r="A502" s="612" t="s">
        <v>323</v>
      </c>
      <c r="B502" s="613"/>
      <c r="C502" s="614"/>
      <c r="D502" s="148">
        <f t="shared" si="103"/>
        <v>2000</v>
      </c>
      <c r="E502" s="24">
        <f t="shared" si="103"/>
        <v>4000</v>
      </c>
      <c r="F502" s="98">
        <f t="shared" si="103"/>
        <v>5000</v>
      </c>
      <c r="G502" s="24">
        <f t="shared" si="103"/>
        <v>4000</v>
      </c>
      <c r="H502" s="24">
        <f t="shared" si="103"/>
        <v>4000</v>
      </c>
      <c r="I502" s="425">
        <f t="shared" ref="I502" si="104">E502/D502*100</f>
        <v>200</v>
      </c>
      <c r="J502" s="450">
        <f t="shared" si="92"/>
        <v>125</v>
      </c>
      <c r="K502" s="450">
        <f t="shared" si="92"/>
        <v>80</v>
      </c>
      <c r="L502" s="450">
        <f t="shared" si="92"/>
        <v>100</v>
      </c>
      <c r="M502" s="31"/>
    </row>
    <row r="503" spans="1:14" ht="13.5" customHeight="1" x14ac:dyDescent="0.2">
      <c r="B503" s="255">
        <v>3</v>
      </c>
      <c r="C503" s="244" t="s">
        <v>82</v>
      </c>
      <c r="D503" s="281">
        <f>SUM(D504,D506)</f>
        <v>2000</v>
      </c>
      <c r="E503" s="281">
        <f>SUM(E504,E506)</f>
        <v>4000</v>
      </c>
      <c r="F503" s="241">
        <f>SUM(F504,F506)</f>
        <v>5000</v>
      </c>
      <c r="G503" s="297">
        <f>SUM(G504,G506)</f>
        <v>4000</v>
      </c>
      <c r="H503" s="297">
        <f>SUM(H504,H506)</f>
        <v>4000</v>
      </c>
      <c r="I503" s="246">
        <f t="shared" si="102"/>
        <v>200</v>
      </c>
      <c r="J503" s="448">
        <f t="shared" si="92"/>
        <v>125</v>
      </c>
      <c r="K503" s="448">
        <f t="shared" si="92"/>
        <v>80</v>
      </c>
      <c r="L503" s="448">
        <f t="shared" si="92"/>
        <v>100</v>
      </c>
      <c r="N503" s="709"/>
    </row>
    <row r="504" spans="1:14" ht="13.5" customHeight="1" x14ac:dyDescent="0.2">
      <c r="B504" s="256">
        <v>38</v>
      </c>
      <c r="C504" s="235" t="s">
        <v>86</v>
      </c>
      <c r="D504" s="248">
        <f>SUM(D505:D505)</f>
        <v>2000</v>
      </c>
      <c r="E504" s="248">
        <f>SUM(E505:E505)</f>
        <v>4000</v>
      </c>
      <c r="F504" s="249">
        <f>SUM(F505)</f>
        <v>5000</v>
      </c>
      <c r="G504" s="248">
        <f>SUM(G505:G505)</f>
        <v>4000</v>
      </c>
      <c r="H504" s="248">
        <f>SUM(H505:H505)</f>
        <v>4000</v>
      </c>
      <c r="I504" s="246">
        <f t="shared" si="102"/>
        <v>200</v>
      </c>
      <c r="J504" s="448">
        <f t="shared" si="92"/>
        <v>125</v>
      </c>
      <c r="K504" s="448">
        <f t="shared" si="92"/>
        <v>80</v>
      </c>
      <c r="L504" s="448">
        <f t="shared" si="92"/>
        <v>100</v>
      </c>
      <c r="N504" s="709"/>
    </row>
    <row r="505" spans="1:14" ht="13.5" customHeight="1" x14ac:dyDescent="0.2">
      <c r="B505" s="341">
        <v>381</v>
      </c>
      <c r="C505" s="283" t="s">
        <v>87</v>
      </c>
      <c r="D505" s="252">
        <v>2000</v>
      </c>
      <c r="E505" s="252">
        <v>4000</v>
      </c>
      <c r="F505" s="295">
        <v>5000</v>
      </c>
      <c r="G505" s="296">
        <v>4000</v>
      </c>
      <c r="H505" s="296">
        <v>4000</v>
      </c>
      <c r="I505" s="246">
        <f t="shared" si="102"/>
        <v>200</v>
      </c>
      <c r="J505" s="448">
        <f t="shared" si="92"/>
        <v>125</v>
      </c>
      <c r="K505" s="448">
        <f t="shared" si="92"/>
        <v>80</v>
      </c>
      <c r="L505" s="448">
        <f t="shared" si="92"/>
        <v>100</v>
      </c>
      <c r="N505" s="709"/>
    </row>
    <row r="506" spans="1:14" ht="13.5" customHeight="1" x14ac:dyDescent="0.2">
      <c r="B506" s="256">
        <v>32</v>
      </c>
      <c r="C506" s="235" t="s">
        <v>83</v>
      </c>
      <c r="D506" s="409">
        <f>D507</f>
        <v>0</v>
      </c>
      <c r="E506" s="409">
        <f>E507</f>
        <v>0</v>
      </c>
      <c r="F506" s="299">
        <f>F507</f>
        <v>0</v>
      </c>
      <c r="G506" s="353">
        <f>G507</f>
        <v>0</v>
      </c>
      <c r="H506" s="353">
        <f>H507</f>
        <v>0</v>
      </c>
      <c r="I506" s="448" t="e">
        <f t="shared" si="102"/>
        <v>#DIV/0!</v>
      </c>
      <c r="J506" s="448" t="e">
        <f t="shared" si="92"/>
        <v>#DIV/0!</v>
      </c>
      <c r="K506" s="448" t="e">
        <f t="shared" si="92"/>
        <v>#DIV/0!</v>
      </c>
      <c r="L506" s="448" t="e">
        <f t="shared" si="92"/>
        <v>#DIV/0!</v>
      </c>
      <c r="N506" s="709"/>
    </row>
    <row r="507" spans="1:14" ht="13.5" customHeight="1" x14ac:dyDescent="0.2">
      <c r="B507" s="269">
        <v>322</v>
      </c>
      <c r="C507" s="251" t="s">
        <v>160</v>
      </c>
      <c r="D507" s="270">
        <v>0</v>
      </c>
      <c r="E507" s="270">
        <v>0</v>
      </c>
      <c r="F507" s="271">
        <v>0</v>
      </c>
      <c r="G507" s="272">
        <v>0</v>
      </c>
      <c r="H507" s="272">
        <v>0</v>
      </c>
      <c r="I507" s="448" t="e">
        <f t="shared" si="102"/>
        <v>#DIV/0!</v>
      </c>
      <c r="J507" s="448" t="e">
        <f t="shared" si="92"/>
        <v>#DIV/0!</v>
      </c>
      <c r="K507" s="448" t="e">
        <f t="shared" si="92"/>
        <v>#DIV/0!</v>
      </c>
      <c r="L507" s="448" t="e">
        <f t="shared" si="92"/>
        <v>#DIV/0!</v>
      </c>
      <c r="N507" s="709"/>
    </row>
    <row r="508" spans="1:14" ht="16.5" customHeight="1" x14ac:dyDescent="0.2">
      <c r="A508" s="535" t="s">
        <v>153</v>
      </c>
      <c r="B508" s="536"/>
      <c r="C508" s="537"/>
      <c r="D508" s="150">
        <f t="shared" ref="D508:H511" si="105">D509</f>
        <v>4000</v>
      </c>
      <c r="E508" s="27">
        <f t="shared" si="105"/>
        <v>6000</v>
      </c>
      <c r="F508" s="205">
        <f t="shared" si="105"/>
        <v>7000</v>
      </c>
      <c r="G508" s="206">
        <f t="shared" si="105"/>
        <v>6000</v>
      </c>
      <c r="H508" s="206">
        <f t="shared" si="105"/>
        <v>6000</v>
      </c>
      <c r="I508" s="21">
        <f t="shared" si="102"/>
        <v>150</v>
      </c>
      <c r="J508" s="437">
        <f t="shared" si="92"/>
        <v>116.66666666666667</v>
      </c>
      <c r="K508" s="437">
        <f t="shared" si="92"/>
        <v>85.714285714285708</v>
      </c>
      <c r="L508" s="437">
        <f t="shared" si="92"/>
        <v>100</v>
      </c>
      <c r="M508" s="31"/>
      <c r="N508" s="709"/>
    </row>
    <row r="509" spans="1:14" ht="13.5" customHeight="1" x14ac:dyDescent="0.2">
      <c r="A509" s="525" t="s">
        <v>154</v>
      </c>
      <c r="B509" s="526"/>
      <c r="C509" s="527"/>
      <c r="D509" s="149">
        <f t="shared" si="105"/>
        <v>4000</v>
      </c>
      <c r="E509" s="22">
        <f t="shared" si="105"/>
        <v>6000</v>
      </c>
      <c r="F509" s="97">
        <f>F511</f>
        <v>7000</v>
      </c>
      <c r="G509" s="22">
        <f t="shared" si="105"/>
        <v>6000</v>
      </c>
      <c r="H509" s="22">
        <f t="shared" si="105"/>
        <v>6000</v>
      </c>
      <c r="I509" s="449">
        <f t="shared" si="102"/>
        <v>150</v>
      </c>
      <c r="J509" s="449">
        <f t="shared" si="92"/>
        <v>116.66666666666667</v>
      </c>
      <c r="K509" s="449">
        <f t="shared" si="92"/>
        <v>85.714285714285708</v>
      </c>
      <c r="L509" s="449">
        <f t="shared" si="92"/>
        <v>100</v>
      </c>
      <c r="M509" s="31"/>
    </row>
    <row r="510" spans="1:14" ht="13.5" customHeight="1" x14ac:dyDescent="0.2">
      <c r="A510" s="560" t="s">
        <v>338</v>
      </c>
      <c r="B510" s="561"/>
      <c r="C510" s="584"/>
      <c r="D510" s="148">
        <f t="shared" si="105"/>
        <v>4000</v>
      </c>
      <c r="E510" s="24">
        <f t="shared" si="105"/>
        <v>6000</v>
      </c>
      <c r="F510" s="98">
        <f t="shared" si="105"/>
        <v>7000</v>
      </c>
      <c r="G510" s="24">
        <f t="shared" si="105"/>
        <v>6000</v>
      </c>
      <c r="H510" s="427">
        <f t="shared" si="105"/>
        <v>6000</v>
      </c>
      <c r="I510" s="425">
        <f t="shared" ref="I510" si="106">E510/D510*100</f>
        <v>150</v>
      </c>
      <c r="J510" s="450">
        <f t="shared" si="92"/>
        <v>116.66666666666667</v>
      </c>
      <c r="K510" s="450">
        <f t="shared" si="92"/>
        <v>85.714285714285708</v>
      </c>
      <c r="L510" s="450">
        <f t="shared" si="92"/>
        <v>100</v>
      </c>
      <c r="M510" s="31"/>
    </row>
    <row r="511" spans="1:14" ht="13.5" customHeight="1" x14ac:dyDescent="0.2">
      <c r="B511" s="255">
        <v>3</v>
      </c>
      <c r="C511" s="244" t="s">
        <v>82</v>
      </c>
      <c r="D511" s="281">
        <f t="shared" si="105"/>
        <v>4000</v>
      </c>
      <c r="E511" s="281">
        <f t="shared" si="105"/>
        <v>6000</v>
      </c>
      <c r="F511" s="241">
        <f t="shared" si="105"/>
        <v>7000</v>
      </c>
      <c r="G511" s="281">
        <f t="shared" si="105"/>
        <v>6000</v>
      </c>
      <c r="H511" s="281">
        <f t="shared" si="105"/>
        <v>6000</v>
      </c>
      <c r="I511" s="246">
        <f t="shared" si="102"/>
        <v>150</v>
      </c>
      <c r="J511" s="448">
        <f t="shared" si="92"/>
        <v>116.66666666666667</v>
      </c>
      <c r="K511" s="448">
        <f t="shared" si="92"/>
        <v>85.714285714285708</v>
      </c>
      <c r="L511" s="448">
        <f t="shared" si="92"/>
        <v>100</v>
      </c>
    </row>
    <row r="512" spans="1:14" ht="13.5" customHeight="1" x14ac:dyDescent="0.2">
      <c r="B512" s="256">
        <v>38</v>
      </c>
      <c r="C512" s="235" t="s">
        <v>86</v>
      </c>
      <c r="D512" s="248">
        <f>SUM(D513:D513)</f>
        <v>4000</v>
      </c>
      <c r="E512" s="248">
        <f>SUM(E513:E513)</f>
        <v>6000</v>
      </c>
      <c r="F512" s="249">
        <f>SUM(F513:F513)</f>
        <v>7000</v>
      </c>
      <c r="G512" s="248">
        <f>SUM(G513:G513)</f>
        <v>6000</v>
      </c>
      <c r="H512" s="248">
        <f>SUM(H513:H513)</f>
        <v>6000</v>
      </c>
      <c r="I512" s="246">
        <f t="shared" si="102"/>
        <v>150</v>
      </c>
      <c r="J512" s="448">
        <f t="shared" si="92"/>
        <v>116.66666666666667</v>
      </c>
      <c r="K512" s="448">
        <f t="shared" si="92"/>
        <v>85.714285714285708</v>
      </c>
      <c r="L512" s="448">
        <f t="shared" si="92"/>
        <v>100</v>
      </c>
    </row>
    <row r="513" spans="1:14" ht="13.5" customHeight="1" x14ac:dyDescent="0.2">
      <c r="B513" s="269">
        <v>382</v>
      </c>
      <c r="C513" s="251" t="s">
        <v>146</v>
      </c>
      <c r="D513" s="252">
        <v>4000</v>
      </c>
      <c r="E513" s="254">
        <v>6000</v>
      </c>
      <c r="F513" s="253">
        <v>7000</v>
      </c>
      <c r="G513" s="254">
        <v>6000</v>
      </c>
      <c r="H513" s="254">
        <v>6000</v>
      </c>
      <c r="I513" s="246">
        <f t="shared" si="102"/>
        <v>150</v>
      </c>
      <c r="J513" s="448">
        <f t="shared" si="92"/>
        <v>116.66666666666667</v>
      </c>
      <c r="K513" s="448">
        <f t="shared" si="92"/>
        <v>85.714285714285708</v>
      </c>
      <c r="L513" s="448">
        <f t="shared" si="92"/>
        <v>100</v>
      </c>
    </row>
    <row r="514" spans="1:14" ht="14.25" customHeight="1" x14ac:dyDescent="0.2">
      <c r="A514" s="609" t="s">
        <v>155</v>
      </c>
      <c r="B514" s="609"/>
      <c r="C514" s="609"/>
      <c r="D514" s="150">
        <f t="shared" ref="D514:H518" si="107">D515</f>
        <v>27962.5</v>
      </c>
      <c r="E514" s="27">
        <f t="shared" si="107"/>
        <v>26000</v>
      </c>
      <c r="F514" s="101">
        <f t="shared" si="107"/>
        <v>15000</v>
      </c>
      <c r="G514" s="27">
        <f t="shared" si="107"/>
        <v>10000</v>
      </c>
      <c r="H514" s="27">
        <f t="shared" si="107"/>
        <v>0</v>
      </c>
      <c r="I514" s="436">
        <f t="shared" si="102"/>
        <v>92.981671881984809</v>
      </c>
      <c r="J514" s="437">
        <f t="shared" si="92"/>
        <v>57.692307692307686</v>
      </c>
      <c r="K514" s="437">
        <f t="shared" si="92"/>
        <v>66.666666666666657</v>
      </c>
      <c r="L514" s="437">
        <f t="shared" si="92"/>
        <v>0</v>
      </c>
      <c r="M514" s="31"/>
    </row>
    <row r="515" spans="1:14" ht="13.5" customHeight="1" x14ac:dyDescent="0.2">
      <c r="A515" s="611" t="s">
        <v>154</v>
      </c>
      <c r="B515" s="611"/>
      <c r="C515" s="611"/>
      <c r="D515" s="149">
        <f>D518</f>
        <v>27962.5</v>
      </c>
      <c r="E515" s="22">
        <f>E518</f>
        <v>26000</v>
      </c>
      <c r="F515" s="97">
        <f>F518</f>
        <v>15000</v>
      </c>
      <c r="G515" s="22">
        <f t="shared" si="107"/>
        <v>10000</v>
      </c>
      <c r="H515" s="22">
        <f t="shared" si="107"/>
        <v>0</v>
      </c>
      <c r="I515" s="449">
        <f t="shared" si="102"/>
        <v>92.981671881984809</v>
      </c>
      <c r="J515" s="449">
        <f t="shared" si="92"/>
        <v>57.692307692307686</v>
      </c>
      <c r="K515" s="449">
        <f t="shared" si="92"/>
        <v>66.666666666666657</v>
      </c>
      <c r="L515" s="449">
        <f t="shared" si="92"/>
        <v>0</v>
      </c>
      <c r="M515" s="31"/>
    </row>
    <row r="516" spans="1:14" ht="13.5" customHeight="1" x14ac:dyDescent="0.2">
      <c r="A516" s="699" t="s">
        <v>310</v>
      </c>
      <c r="B516" s="700"/>
      <c r="C516" s="701"/>
      <c r="D516" s="24">
        <v>27962.5</v>
      </c>
      <c r="E516" s="24">
        <v>26000</v>
      </c>
      <c r="F516" s="98">
        <f>F518</f>
        <v>15000</v>
      </c>
      <c r="G516" s="24">
        <f>G518</f>
        <v>10000</v>
      </c>
      <c r="H516" s="24">
        <f>H518</f>
        <v>0</v>
      </c>
      <c r="I516" s="450">
        <f t="shared" si="102"/>
        <v>92.981671881984809</v>
      </c>
      <c r="J516" s="450">
        <f t="shared" si="92"/>
        <v>57.692307692307686</v>
      </c>
      <c r="K516" s="450">
        <f t="shared" si="92"/>
        <v>66.666666666666657</v>
      </c>
      <c r="L516" s="450">
        <f t="shared" si="92"/>
        <v>0</v>
      </c>
      <c r="M516" s="31"/>
    </row>
    <row r="517" spans="1:14" ht="13.5" customHeight="1" x14ac:dyDescent="0.2">
      <c r="A517" s="560" t="s">
        <v>300</v>
      </c>
      <c r="B517" s="561"/>
      <c r="C517" s="584"/>
      <c r="D517" s="148">
        <v>0</v>
      </c>
      <c r="E517" s="24">
        <v>0</v>
      </c>
      <c r="F517" s="98">
        <v>0</v>
      </c>
      <c r="G517" s="24">
        <v>0</v>
      </c>
      <c r="H517" s="427">
        <v>0</v>
      </c>
      <c r="I517" s="425" t="e">
        <f t="shared" ref="I517" si="108">E517/D517*100</f>
        <v>#DIV/0!</v>
      </c>
      <c r="J517" s="450" t="e">
        <f t="shared" si="92"/>
        <v>#DIV/0!</v>
      </c>
      <c r="K517" s="450" t="e">
        <f t="shared" si="92"/>
        <v>#DIV/0!</v>
      </c>
      <c r="L517" s="450" t="e">
        <f t="shared" si="92"/>
        <v>#DIV/0!</v>
      </c>
      <c r="M517" s="31"/>
    </row>
    <row r="518" spans="1:14" ht="13.5" customHeight="1" x14ac:dyDescent="0.2">
      <c r="B518" s="255">
        <v>4</v>
      </c>
      <c r="C518" s="244" t="s">
        <v>106</v>
      </c>
      <c r="D518" s="281">
        <f t="shared" si="107"/>
        <v>27962.5</v>
      </c>
      <c r="E518" s="281">
        <f t="shared" si="107"/>
        <v>26000</v>
      </c>
      <c r="F518" s="411">
        <f t="shared" si="107"/>
        <v>15000</v>
      </c>
      <c r="G518" s="281">
        <f t="shared" si="107"/>
        <v>10000</v>
      </c>
      <c r="H518" s="281">
        <f t="shared" si="107"/>
        <v>0</v>
      </c>
      <c r="I518" s="246">
        <f t="shared" si="102"/>
        <v>92.981671881984809</v>
      </c>
      <c r="J518" s="448">
        <f t="shared" si="92"/>
        <v>57.692307692307686</v>
      </c>
      <c r="K518" s="448">
        <f t="shared" si="92"/>
        <v>66.666666666666657</v>
      </c>
      <c r="L518" s="448">
        <f t="shared" si="92"/>
        <v>0</v>
      </c>
    </row>
    <row r="519" spans="1:14" ht="13.5" customHeight="1" x14ac:dyDescent="0.2">
      <c r="B519" s="256">
        <v>42</v>
      </c>
      <c r="C519" s="235" t="s">
        <v>156</v>
      </c>
      <c r="D519" s="248">
        <f>SUM(D520:D520)</f>
        <v>27962.5</v>
      </c>
      <c r="E519" s="248">
        <f>SUM(E520:E520)</f>
        <v>26000</v>
      </c>
      <c r="F519" s="249">
        <f>SUM(F520:F520)</f>
        <v>15000</v>
      </c>
      <c r="G519" s="248">
        <f>SUM(G520:G520)</f>
        <v>10000</v>
      </c>
      <c r="H519" s="248">
        <f>SUM(H520:H520)</f>
        <v>0</v>
      </c>
      <c r="I519" s="246">
        <f t="shared" si="102"/>
        <v>92.981671881984809</v>
      </c>
      <c r="J519" s="448">
        <f t="shared" si="92"/>
        <v>57.692307692307686</v>
      </c>
      <c r="K519" s="448">
        <f t="shared" si="92"/>
        <v>66.666666666666657</v>
      </c>
      <c r="L519" s="448">
        <f t="shared" si="92"/>
        <v>0</v>
      </c>
    </row>
    <row r="520" spans="1:14" ht="13.5" customHeight="1" x14ac:dyDescent="0.2">
      <c r="B520" s="269">
        <v>421</v>
      </c>
      <c r="C520" s="251" t="s">
        <v>157</v>
      </c>
      <c r="D520" s="252">
        <v>27962.5</v>
      </c>
      <c r="E520" s="254">
        <v>26000</v>
      </c>
      <c r="F520" s="295">
        <v>15000</v>
      </c>
      <c r="G520" s="254">
        <v>10000</v>
      </c>
      <c r="H520" s="254">
        <v>0</v>
      </c>
      <c r="I520" s="246">
        <f t="shared" si="102"/>
        <v>92.981671881984809</v>
      </c>
      <c r="J520" s="448">
        <f t="shared" si="102"/>
        <v>57.692307692307686</v>
      </c>
      <c r="K520" s="448">
        <f t="shared" si="102"/>
        <v>66.666666666666657</v>
      </c>
      <c r="L520" s="448">
        <f t="shared" si="102"/>
        <v>0</v>
      </c>
      <c r="N520" s="39"/>
    </row>
    <row r="521" spans="1:14" ht="17.25" customHeight="1" x14ac:dyDescent="0.2">
      <c r="A521" s="598" t="s">
        <v>260</v>
      </c>
      <c r="B521" s="598"/>
      <c r="C521" s="598"/>
      <c r="D521" s="150">
        <f t="shared" ref="D521:H524" si="109">D522</f>
        <v>225</v>
      </c>
      <c r="E521" s="27">
        <f>E524</f>
        <v>1780</v>
      </c>
      <c r="F521" s="101">
        <f t="shared" si="109"/>
        <v>5350</v>
      </c>
      <c r="G521" s="27">
        <f t="shared" si="109"/>
        <v>1000</v>
      </c>
      <c r="H521" s="27">
        <f t="shared" si="109"/>
        <v>1000</v>
      </c>
      <c r="I521" s="436">
        <f t="shared" si="102"/>
        <v>791.11111111111109</v>
      </c>
      <c r="J521" s="437">
        <f t="shared" si="102"/>
        <v>300.56179775280901</v>
      </c>
      <c r="K521" s="437">
        <f t="shared" si="102"/>
        <v>18.691588785046729</v>
      </c>
      <c r="L521" s="437">
        <f t="shared" si="102"/>
        <v>100</v>
      </c>
    </row>
    <row r="522" spans="1:14" ht="13.5" customHeight="1" x14ac:dyDescent="0.2">
      <c r="A522" s="610" t="s">
        <v>152</v>
      </c>
      <c r="B522" s="610"/>
      <c r="C522" s="610"/>
      <c r="D522" s="149">
        <f t="shared" si="109"/>
        <v>225</v>
      </c>
      <c r="E522" s="22">
        <f t="shared" si="109"/>
        <v>1780</v>
      </c>
      <c r="F522" s="97">
        <f>F524</f>
        <v>5350</v>
      </c>
      <c r="G522" s="22">
        <f t="shared" si="109"/>
        <v>1000</v>
      </c>
      <c r="H522" s="22">
        <f t="shared" si="109"/>
        <v>1000</v>
      </c>
      <c r="I522" s="449">
        <f t="shared" si="102"/>
        <v>791.11111111111109</v>
      </c>
      <c r="J522" s="449">
        <f t="shared" si="102"/>
        <v>300.56179775280901</v>
      </c>
      <c r="K522" s="449">
        <f t="shared" si="102"/>
        <v>18.691588785046729</v>
      </c>
      <c r="L522" s="449">
        <f t="shared" si="102"/>
        <v>100</v>
      </c>
    </row>
    <row r="523" spans="1:14" ht="13.5" customHeight="1" x14ac:dyDescent="0.2">
      <c r="A523" s="608" t="s">
        <v>251</v>
      </c>
      <c r="B523" s="608"/>
      <c r="C523" s="608"/>
      <c r="D523" s="148">
        <f t="shared" si="109"/>
        <v>225</v>
      </c>
      <c r="E523" s="24">
        <f t="shared" si="109"/>
        <v>1780</v>
      </c>
      <c r="F523" s="98">
        <f t="shared" si="109"/>
        <v>5350</v>
      </c>
      <c r="G523" s="24">
        <f t="shared" si="109"/>
        <v>1000</v>
      </c>
      <c r="H523" s="427">
        <f t="shared" si="109"/>
        <v>1000</v>
      </c>
      <c r="I523" s="425">
        <f t="shared" ref="I523" si="110">E523/D523*100</f>
        <v>791.11111111111109</v>
      </c>
      <c r="J523" s="450">
        <f t="shared" si="102"/>
        <v>300.56179775280901</v>
      </c>
      <c r="K523" s="450">
        <f t="shared" si="102"/>
        <v>18.691588785046729</v>
      </c>
      <c r="L523" s="450">
        <f t="shared" si="102"/>
        <v>100</v>
      </c>
    </row>
    <row r="524" spans="1:14" ht="13.5" customHeight="1" x14ac:dyDescent="0.2">
      <c r="B524" s="255">
        <v>4</v>
      </c>
      <c r="C524" s="268" t="s">
        <v>158</v>
      </c>
      <c r="D524" s="281">
        <f t="shared" si="109"/>
        <v>225</v>
      </c>
      <c r="E524" s="281">
        <f t="shared" si="109"/>
        <v>1780</v>
      </c>
      <c r="F524" s="241">
        <f t="shared" si="109"/>
        <v>5350</v>
      </c>
      <c r="G524" s="281">
        <f t="shared" si="109"/>
        <v>1000</v>
      </c>
      <c r="H524" s="281">
        <f t="shared" si="109"/>
        <v>1000</v>
      </c>
      <c r="I524" s="246">
        <f t="shared" si="102"/>
        <v>791.11111111111109</v>
      </c>
      <c r="J524" s="448">
        <f t="shared" si="102"/>
        <v>300.56179775280901</v>
      </c>
      <c r="K524" s="448">
        <f t="shared" si="102"/>
        <v>18.691588785046729</v>
      </c>
      <c r="L524" s="448">
        <f t="shared" si="102"/>
        <v>100</v>
      </c>
    </row>
    <row r="525" spans="1:14" ht="13.5" customHeight="1" x14ac:dyDescent="0.2">
      <c r="B525" s="256">
        <v>42</v>
      </c>
      <c r="C525" s="235" t="s">
        <v>159</v>
      </c>
      <c r="D525" s="248">
        <f>SUM(D526:D526)</f>
        <v>225</v>
      </c>
      <c r="E525" s="248">
        <f>SUM(E526:E526)</f>
        <v>1780</v>
      </c>
      <c r="F525" s="249">
        <f>SUM(F526:F526)</f>
        <v>5350</v>
      </c>
      <c r="G525" s="248">
        <f>SUM(G526:G526)</f>
        <v>1000</v>
      </c>
      <c r="H525" s="248">
        <f>SUM(H526:H526)</f>
        <v>1000</v>
      </c>
      <c r="I525" s="246">
        <f t="shared" si="102"/>
        <v>791.11111111111109</v>
      </c>
      <c r="J525" s="448">
        <f t="shared" si="102"/>
        <v>300.56179775280901</v>
      </c>
      <c r="K525" s="448">
        <f t="shared" si="102"/>
        <v>18.691588785046729</v>
      </c>
      <c r="L525" s="448">
        <f t="shared" si="102"/>
        <v>100</v>
      </c>
    </row>
    <row r="526" spans="1:14" ht="13.5" customHeight="1" x14ac:dyDescent="0.2">
      <c r="B526" s="269">
        <v>426</v>
      </c>
      <c r="C526" s="293" t="s">
        <v>181</v>
      </c>
      <c r="D526" s="289">
        <v>225</v>
      </c>
      <c r="E526" s="306">
        <v>1780</v>
      </c>
      <c r="F526" s="295">
        <v>5350</v>
      </c>
      <c r="G526" s="306">
        <v>1000</v>
      </c>
      <c r="H526" s="306">
        <v>1000</v>
      </c>
      <c r="I526" s="246">
        <f t="shared" si="102"/>
        <v>791.11111111111109</v>
      </c>
      <c r="J526" s="448">
        <f t="shared" si="102"/>
        <v>300.56179775280901</v>
      </c>
      <c r="K526" s="448">
        <f t="shared" si="102"/>
        <v>18.691588785046729</v>
      </c>
      <c r="L526" s="448">
        <f t="shared" si="102"/>
        <v>100</v>
      </c>
      <c r="M526" s="39"/>
    </row>
    <row r="527" spans="1:14" ht="13.5" customHeight="1" x14ac:dyDescent="0.2">
      <c r="A527" s="566" t="s">
        <v>305</v>
      </c>
      <c r="B527" s="567"/>
      <c r="C527" s="568"/>
      <c r="D527" s="153">
        <f>D528</f>
        <v>1711.78</v>
      </c>
      <c r="E527" s="20">
        <f>E528</f>
        <v>3812</v>
      </c>
      <c r="F527" s="96">
        <f>F528</f>
        <v>4250</v>
      </c>
      <c r="G527" s="20">
        <f>G528</f>
        <v>3500</v>
      </c>
      <c r="H527" s="20">
        <f>H528</f>
        <v>3500</v>
      </c>
      <c r="I527" s="436">
        <f t="shared" si="102"/>
        <v>222.69216838612439</v>
      </c>
      <c r="J527" s="437">
        <f t="shared" si="102"/>
        <v>111.49003147953832</v>
      </c>
      <c r="K527" s="437">
        <f t="shared" si="102"/>
        <v>82.35294117647058</v>
      </c>
      <c r="L527" s="437">
        <f t="shared" si="102"/>
        <v>100</v>
      </c>
    </row>
    <row r="528" spans="1:14" ht="13.5" customHeight="1" x14ac:dyDescent="0.2">
      <c r="A528" s="525" t="s">
        <v>154</v>
      </c>
      <c r="B528" s="526"/>
      <c r="C528" s="527"/>
      <c r="D528" s="149">
        <f>D531</f>
        <v>1711.78</v>
      </c>
      <c r="E528" s="22">
        <f>E531</f>
        <v>3812</v>
      </c>
      <c r="F528" s="97">
        <f>F531</f>
        <v>4250</v>
      </c>
      <c r="G528" s="22">
        <f>G529</f>
        <v>3500</v>
      </c>
      <c r="H528" s="22">
        <f>H529</f>
        <v>3500</v>
      </c>
      <c r="I528" s="449">
        <f t="shared" si="102"/>
        <v>222.69216838612439</v>
      </c>
      <c r="J528" s="449">
        <f t="shared" si="102"/>
        <v>111.49003147953832</v>
      </c>
      <c r="K528" s="449">
        <f t="shared" si="102"/>
        <v>82.35294117647058</v>
      </c>
      <c r="L528" s="449">
        <f t="shared" si="102"/>
        <v>100</v>
      </c>
    </row>
    <row r="529" spans="1:14" ht="13.5" customHeight="1" x14ac:dyDescent="0.2">
      <c r="A529" s="528" t="s">
        <v>251</v>
      </c>
      <c r="B529" s="529"/>
      <c r="C529" s="530"/>
      <c r="D529" s="148">
        <v>1711.78</v>
      </c>
      <c r="E529" s="24">
        <v>0</v>
      </c>
      <c r="F529" s="98">
        <v>0</v>
      </c>
      <c r="G529" s="24">
        <f>G531</f>
        <v>3500</v>
      </c>
      <c r="H529" s="427">
        <f>H531</f>
        <v>3500</v>
      </c>
      <c r="I529" s="425">
        <f t="shared" ref="I529:I530" si="111">E529/D529*100</f>
        <v>0</v>
      </c>
      <c r="J529" s="450" t="e">
        <f t="shared" si="102"/>
        <v>#DIV/0!</v>
      </c>
      <c r="K529" s="450" t="e">
        <f t="shared" si="102"/>
        <v>#DIV/0!</v>
      </c>
      <c r="L529" s="450">
        <f t="shared" si="102"/>
        <v>100</v>
      </c>
    </row>
    <row r="530" spans="1:14" ht="13.5" customHeight="1" x14ac:dyDescent="0.2">
      <c r="A530" s="560" t="s">
        <v>338</v>
      </c>
      <c r="B530" s="561"/>
      <c r="C530" s="584"/>
      <c r="D530" s="148">
        <v>0</v>
      </c>
      <c r="E530" s="24">
        <v>3812</v>
      </c>
      <c r="F530" s="98">
        <v>4250</v>
      </c>
      <c r="G530" s="24">
        <v>0</v>
      </c>
      <c r="H530" s="427">
        <v>0</v>
      </c>
      <c r="I530" s="450" t="e">
        <f t="shared" si="111"/>
        <v>#DIV/0!</v>
      </c>
      <c r="J530" s="450">
        <f t="shared" si="102"/>
        <v>111.49003147953832</v>
      </c>
      <c r="K530" s="450">
        <f t="shared" si="102"/>
        <v>0</v>
      </c>
      <c r="L530" s="450" t="e">
        <f t="shared" si="102"/>
        <v>#DIV/0!</v>
      </c>
    </row>
    <row r="531" spans="1:14" ht="13.5" customHeight="1" x14ac:dyDescent="0.2">
      <c r="B531" s="255">
        <v>3</v>
      </c>
      <c r="C531" s="244" t="s">
        <v>82</v>
      </c>
      <c r="D531" s="281">
        <f>SUM(D535,D532)</f>
        <v>1711.78</v>
      </c>
      <c r="E531" s="281">
        <f>SUM(E535,E532)</f>
        <v>3812</v>
      </c>
      <c r="F531" s="411">
        <f>SUM(F535,F532)</f>
        <v>4250</v>
      </c>
      <c r="G531" s="281">
        <f>SUM(G535,G532)</f>
        <v>3500</v>
      </c>
      <c r="H531" s="281">
        <f>SUM(H535,H532)</f>
        <v>3500</v>
      </c>
      <c r="I531" s="246">
        <f t="shared" si="102"/>
        <v>222.69216838612439</v>
      </c>
      <c r="J531" s="448">
        <f t="shared" si="102"/>
        <v>111.49003147953832</v>
      </c>
      <c r="K531" s="448">
        <f t="shared" si="102"/>
        <v>82.35294117647058</v>
      </c>
      <c r="L531" s="448">
        <f t="shared" si="102"/>
        <v>100</v>
      </c>
    </row>
    <row r="532" spans="1:14" ht="13.5" customHeight="1" x14ac:dyDescent="0.2">
      <c r="B532" s="256">
        <v>32</v>
      </c>
      <c r="C532" s="235" t="s">
        <v>83</v>
      </c>
      <c r="D532" s="248">
        <f>SUM(D533,D534)</f>
        <v>650</v>
      </c>
      <c r="E532" s="248">
        <f>SUM(E533,E534)</f>
        <v>2750</v>
      </c>
      <c r="F532" s="249">
        <f>SUM(F533,F534)</f>
        <v>2750</v>
      </c>
      <c r="G532" s="248">
        <f>SUM(G533,G534)</f>
        <v>2000</v>
      </c>
      <c r="H532" s="333">
        <f>SUM(H533,H534)</f>
        <v>2000</v>
      </c>
      <c r="I532" s="448">
        <f t="shared" si="102"/>
        <v>423.07692307692309</v>
      </c>
      <c r="J532" s="448">
        <f t="shared" si="102"/>
        <v>100</v>
      </c>
      <c r="K532" s="448">
        <f t="shared" si="102"/>
        <v>72.727272727272734</v>
      </c>
      <c r="L532" s="448">
        <f t="shared" si="102"/>
        <v>100</v>
      </c>
    </row>
    <row r="533" spans="1:14" ht="13.5" customHeight="1" x14ac:dyDescent="0.2">
      <c r="B533" s="341">
        <v>322</v>
      </c>
      <c r="C533" s="251" t="s">
        <v>160</v>
      </c>
      <c r="D533" s="270">
        <v>0</v>
      </c>
      <c r="E533" s="270">
        <v>750</v>
      </c>
      <c r="F533" s="271">
        <v>750</v>
      </c>
      <c r="G533" s="410">
        <v>2000</v>
      </c>
      <c r="H533" s="410">
        <v>2000</v>
      </c>
      <c r="I533" s="448" t="e">
        <f t="shared" si="102"/>
        <v>#DIV/0!</v>
      </c>
      <c r="J533" s="448">
        <f t="shared" si="102"/>
        <v>100</v>
      </c>
      <c r="K533" s="448">
        <f t="shared" si="102"/>
        <v>266.66666666666663</v>
      </c>
      <c r="L533" s="448">
        <f t="shared" si="102"/>
        <v>100</v>
      </c>
    </row>
    <row r="534" spans="1:14" ht="13.5" customHeight="1" x14ac:dyDescent="0.2">
      <c r="B534" s="395">
        <v>323</v>
      </c>
      <c r="C534" s="259" t="s">
        <v>124</v>
      </c>
      <c r="D534" s="266">
        <v>650</v>
      </c>
      <c r="E534" s="266">
        <v>2000</v>
      </c>
      <c r="F534" s="412">
        <v>2000</v>
      </c>
      <c r="G534" s="266">
        <v>0</v>
      </c>
      <c r="H534" s="266">
        <v>0</v>
      </c>
      <c r="I534" s="448">
        <f t="shared" si="102"/>
        <v>307.69230769230774</v>
      </c>
      <c r="J534" s="448">
        <f t="shared" si="102"/>
        <v>100</v>
      </c>
      <c r="K534" s="448">
        <f t="shared" si="102"/>
        <v>0</v>
      </c>
      <c r="L534" s="448" t="e">
        <f t="shared" si="102"/>
        <v>#DIV/0!</v>
      </c>
    </row>
    <row r="535" spans="1:14" ht="13.5" customHeight="1" x14ac:dyDescent="0.2">
      <c r="B535" s="413">
        <v>38</v>
      </c>
      <c r="C535" s="244" t="s">
        <v>86</v>
      </c>
      <c r="D535" s="397">
        <f>SUM(D536:D536)</f>
        <v>1061.78</v>
      </c>
      <c r="E535" s="397">
        <f>SUM(E536:E536)</f>
        <v>1062</v>
      </c>
      <c r="F535" s="356">
        <f>SUM(F536:F536)</f>
        <v>1500</v>
      </c>
      <c r="G535" s="397">
        <f>SUM(G536:G536)</f>
        <v>1500</v>
      </c>
      <c r="H535" s="397">
        <f>SUM(H536:H536)</f>
        <v>1500</v>
      </c>
      <c r="I535" s="414">
        <f t="shared" si="102"/>
        <v>100.02071992314792</v>
      </c>
      <c r="J535" s="448">
        <f t="shared" si="102"/>
        <v>141.24293785310735</v>
      </c>
      <c r="K535" s="448">
        <f t="shared" si="102"/>
        <v>100</v>
      </c>
      <c r="L535" s="448">
        <f t="shared" si="102"/>
        <v>100</v>
      </c>
    </row>
    <row r="536" spans="1:14" ht="13.5" customHeight="1" x14ac:dyDescent="0.2">
      <c r="B536" s="269">
        <v>381</v>
      </c>
      <c r="C536" s="251" t="s">
        <v>87</v>
      </c>
      <c r="D536" s="252">
        <v>1061.78</v>
      </c>
      <c r="E536" s="252">
        <v>1062</v>
      </c>
      <c r="F536" s="295">
        <v>1500</v>
      </c>
      <c r="G536" s="254">
        <v>1500</v>
      </c>
      <c r="H536" s="254">
        <v>1500</v>
      </c>
      <c r="I536" s="246">
        <f t="shared" si="102"/>
        <v>100.02071992314792</v>
      </c>
      <c r="J536" s="448">
        <f t="shared" si="102"/>
        <v>141.24293785310735</v>
      </c>
      <c r="K536" s="448">
        <f t="shared" si="102"/>
        <v>100</v>
      </c>
      <c r="L536" s="448">
        <f t="shared" si="102"/>
        <v>100</v>
      </c>
    </row>
    <row r="537" spans="1:14" s="82" customFormat="1" ht="17.25" customHeight="1" x14ac:dyDescent="0.2">
      <c r="A537" s="702" t="s">
        <v>391</v>
      </c>
      <c r="B537" s="702"/>
      <c r="C537" s="702"/>
      <c r="D537" s="415">
        <v>108749.08</v>
      </c>
      <c r="E537" s="380">
        <f>E538</f>
        <v>25035</v>
      </c>
      <c r="F537" s="380">
        <f>F538</f>
        <v>26500</v>
      </c>
      <c r="G537" s="380">
        <f>G538</f>
        <v>26500</v>
      </c>
      <c r="H537" s="380">
        <f>H538</f>
        <v>23500</v>
      </c>
      <c r="I537" s="448">
        <f t="shared" si="102"/>
        <v>23.020884406562338</v>
      </c>
      <c r="J537" s="448">
        <f t="shared" si="102"/>
        <v>105.85180746954263</v>
      </c>
      <c r="K537" s="448">
        <f t="shared" si="102"/>
        <v>100</v>
      </c>
      <c r="L537" s="448">
        <f t="shared" si="102"/>
        <v>88.679245283018872</v>
      </c>
    </row>
    <row r="538" spans="1:14" ht="21.95" customHeight="1" x14ac:dyDescent="0.2">
      <c r="A538" s="713" t="s">
        <v>386</v>
      </c>
      <c r="B538" s="714"/>
      <c r="C538" s="714"/>
      <c r="D538" s="151">
        <f>SUM(D539,D549,D556,D563)</f>
        <v>18458.260000000002</v>
      </c>
      <c r="E538" s="84">
        <f>SUM(E539,E549,E556,E563)</f>
        <v>25035</v>
      </c>
      <c r="F538" s="95">
        <f>SUM(F539,F549,F556,F563)</f>
        <v>26500</v>
      </c>
      <c r="G538" s="84">
        <f>SUM(G539,G549,G556,G563)</f>
        <v>26500</v>
      </c>
      <c r="H538" s="84">
        <f>SUM(H539,H549,H556,H563)</f>
        <v>23500</v>
      </c>
      <c r="I538" s="432">
        <f t="shared" si="102"/>
        <v>135.63033568711242</v>
      </c>
      <c r="J538" s="432">
        <f t="shared" si="102"/>
        <v>105.85180746954263</v>
      </c>
      <c r="K538" s="432">
        <f t="shared" si="102"/>
        <v>100</v>
      </c>
      <c r="L538" s="432">
        <f t="shared" si="102"/>
        <v>88.679245283018872</v>
      </c>
      <c r="M538" s="31"/>
      <c r="N538" s="31"/>
    </row>
    <row r="539" spans="1:14" ht="27" customHeight="1" x14ac:dyDescent="0.2">
      <c r="A539" s="609" t="s">
        <v>161</v>
      </c>
      <c r="B539" s="609"/>
      <c r="C539" s="609"/>
      <c r="D539" s="154">
        <f>D540</f>
        <v>12140.58</v>
      </c>
      <c r="E539" s="113">
        <f>E540</f>
        <v>18000</v>
      </c>
      <c r="F539" s="101">
        <f>F540</f>
        <v>18000</v>
      </c>
      <c r="G539" s="113">
        <f>G540</f>
        <v>18000</v>
      </c>
      <c r="H539" s="113">
        <f>H540</f>
        <v>15000</v>
      </c>
      <c r="I539" s="111">
        <f t="shared" si="102"/>
        <v>148.26309780916563</v>
      </c>
      <c r="J539" s="437">
        <f t="shared" si="102"/>
        <v>100</v>
      </c>
      <c r="K539" s="437">
        <f t="shared" si="102"/>
        <v>100</v>
      </c>
      <c r="L539" s="437">
        <f t="shared" si="102"/>
        <v>83.333333333333343</v>
      </c>
      <c r="N539" s="31"/>
    </row>
    <row r="540" spans="1:14" ht="13.5" customHeight="1" x14ac:dyDescent="0.2">
      <c r="A540" s="611" t="s">
        <v>162</v>
      </c>
      <c r="B540" s="611"/>
      <c r="C540" s="611"/>
      <c r="D540" s="149">
        <f>D544</f>
        <v>12140.58</v>
      </c>
      <c r="E540" s="22">
        <f>E544</f>
        <v>18000</v>
      </c>
      <c r="F540" s="97">
        <f>F544</f>
        <v>18000</v>
      </c>
      <c r="G540" s="22">
        <f>G544</f>
        <v>18000</v>
      </c>
      <c r="H540" s="22">
        <f>H544</f>
        <v>15000</v>
      </c>
      <c r="I540" s="449">
        <f t="shared" si="102"/>
        <v>148.26309780916563</v>
      </c>
      <c r="J540" s="449">
        <f t="shared" si="102"/>
        <v>100</v>
      </c>
      <c r="K540" s="449">
        <f t="shared" si="102"/>
        <v>100</v>
      </c>
      <c r="L540" s="449">
        <f t="shared" si="102"/>
        <v>83.333333333333343</v>
      </c>
      <c r="M540" s="31"/>
      <c r="N540" s="31"/>
    </row>
    <row r="541" spans="1:14" ht="13.5" customHeight="1" x14ac:dyDescent="0.2">
      <c r="A541" s="608" t="s">
        <v>251</v>
      </c>
      <c r="B541" s="608"/>
      <c r="C541" s="608"/>
      <c r="D541" s="156">
        <v>2000</v>
      </c>
      <c r="E541" s="24">
        <v>0</v>
      </c>
      <c r="F541" s="98">
        <v>0</v>
      </c>
      <c r="G541" s="24">
        <v>0</v>
      </c>
      <c r="H541" s="427">
        <v>0</v>
      </c>
      <c r="I541" s="450">
        <f t="shared" si="102"/>
        <v>0</v>
      </c>
      <c r="J541" s="450" t="e">
        <f t="shared" si="102"/>
        <v>#DIV/0!</v>
      </c>
      <c r="K541" s="450" t="e">
        <f t="shared" si="102"/>
        <v>#DIV/0!</v>
      </c>
      <c r="L541" s="450" t="e">
        <f t="shared" si="102"/>
        <v>#DIV/0!</v>
      </c>
      <c r="M541" s="31"/>
      <c r="N541" s="31"/>
    </row>
    <row r="542" spans="1:14" ht="13.5" customHeight="1" x14ac:dyDescent="0.2">
      <c r="A542" s="588" t="s">
        <v>261</v>
      </c>
      <c r="B542" s="588"/>
      <c r="C542" s="588"/>
      <c r="D542" s="156">
        <v>0</v>
      </c>
      <c r="E542" s="24">
        <v>0</v>
      </c>
      <c r="F542" s="98">
        <v>0</v>
      </c>
      <c r="G542" s="24">
        <v>0</v>
      </c>
      <c r="H542" s="427">
        <v>0</v>
      </c>
      <c r="I542" s="425" t="e">
        <f t="shared" ref="I542:I543" si="112">E542/D542*100</f>
        <v>#DIV/0!</v>
      </c>
      <c r="J542" s="450" t="e">
        <f t="shared" si="102"/>
        <v>#DIV/0!</v>
      </c>
      <c r="K542" s="450" t="e">
        <f t="shared" si="102"/>
        <v>#DIV/0!</v>
      </c>
      <c r="L542" s="450" t="e">
        <f t="shared" si="102"/>
        <v>#DIV/0!</v>
      </c>
      <c r="M542" s="31"/>
      <c r="N542" s="31"/>
    </row>
    <row r="543" spans="1:14" ht="13.5" customHeight="1" x14ac:dyDescent="0.2">
      <c r="A543" s="588" t="s">
        <v>310</v>
      </c>
      <c r="B543" s="588"/>
      <c r="C543" s="588"/>
      <c r="D543" s="156">
        <v>10140.58</v>
      </c>
      <c r="E543" s="24">
        <v>18000</v>
      </c>
      <c r="F543" s="98">
        <v>18000</v>
      </c>
      <c r="G543" s="24">
        <v>18000</v>
      </c>
      <c r="H543" s="427">
        <v>15000</v>
      </c>
      <c r="I543" s="425">
        <f t="shared" si="112"/>
        <v>177.50463977405633</v>
      </c>
      <c r="J543" s="450">
        <f t="shared" si="102"/>
        <v>100</v>
      </c>
      <c r="K543" s="450">
        <f t="shared" si="102"/>
        <v>100</v>
      </c>
      <c r="L543" s="450">
        <f t="shared" si="102"/>
        <v>83.333333333333343</v>
      </c>
      <c r="M543" s="31"/>
      <c r="N543" s="31"/>
    </row>
    <row r="544" spans="1:14" ht="13.5" customHeight="1" x14ac:dyDescent="0.2">
      <c r="B544" s="255">
        <v>3</v>
      </c>
      <c r="C544" s="244" t="s">
        <v>82</v>
      </c>
      <c r="D544" s="281">
        <f>D545</f>
        <v>12140.58</v>
      </c>
      <c r="E544" s="281">
        <f>SUM(E545,E547)</f>
        <v>18000</v>
      </c>
      <c r="F544" s="411">
        <f>SUM(F545,F547)</f>
        <v>18000</v>
      </c>
      <c r="G544" s="281">
        <f>SUM(G545,G547)</f>
        <v>18000</v>
      </c>
      <c r="H544" s="281">
        <f>SUM(H545,H547)</f>
        <v>15000</v>
      </c>
      <c r="I544" s="246">
        <f t="shared" si="102"/>
        <v>148.26309780916563</v>
      </c>
      <c r="J544" s="448">
        <f t="shared" si="102"/>
        <v>100</v>
      </c>
      <c r="K544" s="448">
        <f t="shared" si="102"/>
        <v>100</v>
      </c>
      <c r="L544" s="448">
        <f t="shared" si="102"/>
        <v>83.333333333333343</v>
      </c>
    </row>
    <row r="545" spans="1:14" ht="13.5" customHeight="1" x14ac:dyDescent="0.2">
      <c r="B545" s="256">
        <v>37</v>
      </c>
      <c r="C545" s="235" t="s">
        <v>137</v>
      </c>
      <c r="D545" s="248">
        <f>SUM(D546:D546)</f>
        <v>12140.58</v>
      </c>
      <c r="E545" s="248">
        <f>SUM(E546:E546)</f>
        <v>18000</v>
      </c>
      <c r="F545" s="249">
        <f>SUM(F546:F546)</f>
        <v>18000</v>
      </c>
      <c r="G545" s="248">
        <f>SUM(G546:G546)</f>
        <v>18000</v>
      </c>
      <c r="H545" s="248">
        <f>SUM(H546:H546)</f>
        <v>15000</v>
      </c>
      <c r="I545" s="246">
        <f t="shared" si="102"/>
        <v>148.26309780916563</v>
      </c>
      <c r="J545" s="448">
        <f t="shared" si="102"/>
        <v>100</v>
      </c>
      <c r="K545" s="448">
        <f t="shared" si="102"/>
        <v>100</v>
      </c>
      <c r="L545" s="448">
        <f t="shared" si="102"/>
        <v>83.333333333333343</v>
      </c>
    </row>
    <row r="546" spans="1:14" ht="13.5" customHeight="1" x14ac:dyDescent="0.2">
      <c r="B546" s="341">
        <v>372</v>
      </c>
      <c r="C546" s="283" t="s">
        <v>163</v>
      </c>
      <c r="D546" s="252">
        <v>12140.58</v>
      </c>
      <c r="E546" s="252">
        <v>18000</v>
      </c>
      <c r="F546" s="295">
        <v>18000</v>
      </c>
      <c r="G546" s="254">
        <v>18000</v>
      </c>
      <c r="H546" s="254">
        <v>15000</v>
      </c>
      <c r="I546" s="246">
        <f t="shared" si="102"/>
        <v>148.26309780916563</v>
      </c>
      <c r="J546" s="448">
        <f t="shared" si="102"/>
        <v>100</v>
      </c>
      <c r="K546" s="448">
        <f t="shared" si="102"/>
        <v>100</v>
      </c>
      <c r="L546" s="448">
        <f t="shared" si="102"/>
        <v>83.333333333333343</v>
      </c>
      <c r="M546" s="39"/>
    </row>
    <row r="547" spans="1:14" ht="13.5" customHeight="1" x14ac:dyDescent="0.2">
      <c r="B547" s="350">
        <v>38</v>
      </c>
      <c r="C547" s="235" t="s">
        <v>86</v>
      </c>
      <c r="D547" s="287">
        <v>0</v>
      </c>
      <c r="E547" s="409">
        <f>E548</f>
        <v>0</v>
      </c>
      <c r="F547" s="299">
        <f>F548</f>
        <v>0</v>
      </c>
      <c r="G547" s="353">
        <f>G548</f>
        <v>0</v>
      </c>
      <c r="H547" s="353">
        <f>H548</f>
        <v>0</v>
      </c>
      <c r="I547" s="448" t="e">
        <f t="shared" si="102"/>
        <v>#DIV/0!</v>
      </c>
      <c r="J547" s="448" t="e">
        <f t="shared" si="102"/>
        <v>#DIV/0!</v>
      </c>
      <c r="K547" s="448" t="e">
        <f t="shared" si="102"/>
        <v>#DIV/0!</v>
      </c>
      <c r="L547" s="448" t="e">
        <f t="shared" si="102"/>
        <v>#DIV/0!</v>
      </c>
    </row>
    <row r="548" spans="1:14" ht="13.5" customHeight="1" x14ac:dyDescent="0.2">
      <c r="B548" s="416">
        <v>381</v>
      </c>
      <c r="C548" s="283" t="s">
        <v>87</v>
      </c>
      <c r="D548" s="252">
        <v>0</v>
      </c>
      <c r="E548" s="270">
        <v>0</v>
      </c>
      <c r="F548" s="392">
        <v>0</v>
      </c>
      <c r="G548" s="410">
        <v>0</v>
      </c>
      <c r="H548" s="410">
        <v>0</v>
      </c>
      <c r="I548" s="448" t="e">
        <f t="shared" si="102"/>
        <v>#DIV/0!</v>
      </c>
      <c r="J548" s="448" t="e">
        <f t="shared" si="102"/>
        <v>#DIV/0!</v>
      </c>
      <c r="K548" s="448" t="e">
        <f t="shared" si="102"/>
        <v>#DIV/0!</v>
      </c>
      <c r="L548" s="448" t="e">
        <f t="shared" si="102"/>
        <v>#DIV/0!</v>
      </c>
    </row>
    <row r="549" spans="1:14" ht="14.85" customHeight="1" x14ac:dyDescent="0.2">
      <c r="A549" s="689" t="s">
        <v>164</v>
      </c>
      <c r="B549" s="689"/>
      <c r="C549" s="690"/>
      <c r="D549" s="113">
        <f t="shared" ref="D549:H553" si="113">D550</f>
        <v>3193.57</v>
      </c>
      <c r="E549" s="113">
        <f t="shared" si="113"/>
        <v>3000</v>
      </c>
      <c r="F549" s="101">
        <f t="shared" si="113"/>
        <v>4500</v>
      </c>
      <c r="G549" s="113">
        <f t="shared" si="113"/>
        <v>4500</v>
      </c>
      <c r="H549" s="113">
        <f t="shared" si="113"/>
        <v>4500</v>
      </c>
      <c r="I549" s="111">
        <f t="shared" si="102"/>
        <v>93.938758192242531</v>
      </c>
      <c r="J549" s="437">
        <f t="shared" si="102"/>
        <v>150</v>
      </c>
      <c r="K549" s="437">
        <f t="shared" si="102"/>
        <v>100</v>
      </c>
      <c r="L549" s="437">
        <f t="shared" si="102"/>
        <v>100</v>
      </c>
    </row>
    <row r="550" spans="1:14" ht="13.5" customHeight="1" x14ac:dyDescent="0.2">
      <c r="A550" s="525" t="s">
        <v>165</v>
      </c>
      <c r="B550" s="526"/>
      <c r="C550" s="527"/>
      <c r="D550" s="149">
        <f>D553</f>
        <v>3193.57</v>
      </c>
      <c r="E550" s="22">
        <f>E553</f>
        <v>3000</v>
      </c>
      <c r="F550" s="97">
        <f>F553</f>
        <v>4500</v>
      </c>
      <c r="G550" s="22">
        <f t="shared" si="113"/>
        <v>4500</v>
      </c>
      <c r="H550" s="22">
        <f t="shared" si="113"/>
        <v>4500</v>
      </c>
      <c r="I550" s="449">
        <f t="shared" si="102"/>
        <v>93.938758192242531</v>
      </c>
      <c r="J550" s="449">
        <f t="shared" si="102"/>
        <v>150</v>
      </c>
      <c r="K550" s="449">
        <f t="shared" si="102"/>
        <v>100</v>
      </c>
      <c r="L550" s="449">
        <f t="shared" si="102"/>
        <v>100</v>
      </c>
    </row>
    <row r="551" spans="1:14" ht="13.5" customHeight="1" x14ac:dyDescent="0.2">
      <c r="A551" s="528" t="s">
        <v>251</v>
      </c>
      <c r="B551" s="529"/>
      <c r="C551" s="530"/>
      <c r="D551" s="148">
        <v>3193.57</v>
      </c>
      <c r="E551" s="24">
        <v>0</v>
      </c>
      <c r="F551" s="98">
        <v>0</v>
      </c>
      <c r="G551" s="24">
        <f>G553</f>
        <v>4500</v>
      </c>
      <c r="H551" s="427">
        <f>H553</f>
        <v>4500</v>
      </c>
      <c r="I551" s="425">
        <f t="shared" ref="I551:I552" si="114">E551/D551*100</f>
        <v>0</v>
      </c>
      <c r="J551" s="450" t="e">
        <f t="shared" si="102"/>
        <v>#DIV/0!</v>
      </c>
      <c r="K551" s="450" t="e">
        <f t="shared" si="102"/>
        <v>#DIV/0!</v>
      </c>
      <c r="L551" s="450">
        <f t="shared" si="102"/>
        <v>100</v>
      </c>
    </row>
    <row r="552" spans="1:14" ht="13.5" customHeight="1" x14ac:dyDescent="0.2">
      <c r="A552" s="560" t="s">
        <v>338</v>
      </c>
      <c r="B552" s="561"/>
      <c r="C552" s="584"/>
      <c r="D552" s="148">
        <v>0</v>
      </c>
      <c r="E552" s="24">
        <v>3000</v>
      </c>
      <c r="F552" s="98">
        <v>4500</v>
      </c>
      <c r="G552" s="24">
        <v>0</v>
      </c>
      <c r="H552" s="427">
        <v>0</v>
      </c>
      <c r="I552" s="450" t="e">
        <f t="shared" si="114"/>
        <v>#DIV/0!</v>
      </c>
      <c r="J552" s="450">
        <f t="shared" si="102"/>
        <v>150</v>
      </c>
      <c r="K552" s="450">
        <f t="shared" si="102"/>
        <v>0</v>
      </c>
      <c r="L552" s="450" t="e">
        <f t="shared" si="102"/>
        <v>#DIV/0!</v>
      </c>
    </row>
    <row r="553" spans="1:14" ht="13.5" customHeight="1" x14ac:dyDescent="0.2">
      <c r="B553" s="255">
        <v>3</v>
      </c>
      <c r="C553" s="244" t="s">
        <v>82</v>
      </c>
      <c r="D553" s="281">
        <f t="shared" si="113"/>
        <v>3193.57</v>
      </c>
      <c r="E553" s="281">
        <f t="shared" si="113"/>
        <v>3000</v>
      </c>
      <c r="F553" s="241">
        <f t="shared" si="113"/>
        <v>4500</v>
      </c>
      <c r="G553" s="281">
        <f t="shared" si="113"/>
        <v>4500</v>
      </c>
      <c r="H553" s="281">
        <f t="shared" si="113"/>
        <v>4500</v>
      </c>
      <c r="I553" s="246">
        <f t="shared" si="102"/>
        <v>93.938758192242531</v>
      </c>
      <c r="J553" s="448">
        <f t="shared" si="102"/>
        <v>150</v>
      </c>
      <c r="K553" s="448">
        <f t="shared" si="102"/>
        <v>100</v>
      </c>
      <c r="L553" s="448">
        <f t="shared" si="102"/>
        <v>100</v>
      </c>
    </row>
    <row r="554" spans="1:14" ht="13.5" customHeight="1" x14ac:dyDescent="0.2">
      <c r="B554" s="256">
        <v>37</v>
      </c>
      <c r="C554" s="235" t="s">
        <v>137</v>
      </c>
      <c r="D554" s="248">
        <f>SUM(D555:D555)</f>
        <v>3193.57</v>
      </c>
      <c r="E554" s="248">
        <f>SUM(E555:E555)</f>
        <v>3000</v>
      </c>
      <c r="F554" s="249">
        <f>SUM(F555:F555)</f>
        <v>4500</v>
      </c>
      <c r="G554" s="248">
        <f>SUM(G555:G555)</f>
        <v>4500</v>
      </c>
      <c r="H554" s="248">
        <f>SUM(H555:H555)</f>
        <v>4500</v>
      </c>
      <c r="I554" s="246">
        <f t="shared" si="102"/>
        <v>93.938758192242531</v>
      </c>
      <c r="J554" s="448">
        <f t="shared" si="102"/>
        <v>150</v>
      </c>
      <c r="K554" s="448">
        <f t="shared" si="102"/>
        <v>100</v>
      </c>
      <c r="L554" s="448">
        <f t="shared" si="102"/>
        <v>100</v>
      </c>
    </row>
    <row r="555" spans="1:14" ht="13.5" customHeight="1" x14ac:dyDescent="0.2">
      <c r="B555" s="269">
        <v>372</v>
      </c>
      <c r="C555" s="251" t="s">
        <v>139</v>
      </c>
      <c r="D555" s="252">
        <v>3193.57</v>
      </c>
      <c r="E555" s="252">
        <v>3000</v>
      </c>
      <c r="F555" s="253">
        <v>4500</v>
      </c>
      <c r="G555" s="254">
        <v>4500</v>
      </c>
      <c r="H555" s="254">
        <v>4500</v>
      </c>
      <c r="I555" s="246">
        <f t="shared" si="102"/>
        <v>93.938758192242531</v>
      </c>
      <c r="J555" s="448">
        <f t="shared" si="102"/>
        <v>150</v>
      </c>
      <c r="K555" s="448">
        <f t="shared" si="102"/>
        <v>100</v>
      </c>
      <c r="L555" s="448">
        <f t="shared" si="102"/>
        <v>100</v>
      </c>
    </row>
    <row r="556" spans="1:14" ht="14.1" customHeight="1" x14ac:dyDescent="0.2">
      <c r="A556" s="535" t="s">
        <v>166</v>
      </c>
      <c r="B556" s="536"/>
      <c r="C556" s="537"/>
      <c r="D556" s="154">
        <f t="shared" ref="D556:H560" si="115">D557</f>
        <v>1600</v>
      </c>
      <c r="E556" s="113">
        <f t="shared" si="115"/>
        <v>2235</v>
      </c>
      <c r="F556" s="101">
        <f t="shared" si="115"/>
        <v>2000</v>
      </c>
      <c r="G556" s="113">
        <f t="shared" si="115"/>
        <v>2000</v>
      </c>
      <c r="H556" s="113">
        <f t="shared" si="115"/>
        <v>2000</v>
      </c>
      <c r="I556" s="437">
        <f t="shared" si="102"/>
        <v>139.6875</v>
      </c>
      <c r="J556" s="437">
        <f t="shared" si="102"/>
        <v>89.485458612975393</v>
      </c>
      <c r="K556" s="437">
        <f t="shared" si="102"/>
        <v>100</v>
      </c>
      <c r="L556" s="437">
        <f t="shared" si="102"/>
        <v>100</v>
      </c>
      <c r="M556" s="31"/>
    </row>
    <row r="557" spans="1:14" ht="13.5" customHeight="1" x14ac:dyDescent="0.2">
      <c r="A557" s="525" t="s">
        <v>162</v>
      </c>
      <c r="B557" s="526"/>
      <c r="C557" s="527"/>
      <c r="D557" s="149">
        <f>D560</f>
        <v>1600</v>
      </c>
      <c r="E557" s="22">
        <f>E560</f>
        <v>2235</v>
      </c>
      <c r="F557" s="97">
        <f>F560</f>
        <v>2000</v>
      </c>
      <c r="G557" s="22">
        <f t="shared" si="115"/>
        <v>2000</v>
      </c>
      <c r="H557" s="22">
        <f t="shared" si="115"/>
        <v>2000</v>
      </c>
      <c r="I557" s="449">
        <f t="shared" si="102"/>
        <v>139.6875</v>
      </c>
      <c r="J557" s="449">
        <f t="shared" si="102"/>
        <v>89.485458612975393</v>
      </c>
      <c r="K557" s="449">
        <f t="shared" si="102"/>
        <v>100</v>
      </c>
      <c r="L557" s="449">
        <f t="shared" si="102"/>
        <v>100</v>
      </c>
      <c r="M557" s="31"/>
    </row>
    <row r="558" spans="1:14" ht="13.5" customHeight="1" x14ac:dyDescent="0.2">
      <c r="A558" s="528" t="s">
        <v>251</v>
      </c>
      <c r="B558" s="529"/>
      <c r="C558" s="530"/>
      <c r="D558" s="148">
        <v>1600</v>
      </c>
      <c r="E558" s="24">
        <v>0</v>
      </c>
      <c r="F558" s="98">
        <v>0</v>
      </c>
      <c r="G558" s="24">
        <f>G560</f>
        <v>2000</v>
      </c>
      <c r="H558" s="24">
        <f>H560</f>
        <v>2000</v>
      </c>
      <c r="I558" s="425">
        <f t="shared" ref="I558:I559" si="116">E558/D558*100</f>
        <v>0</v>
      </c>
      <c r="J558" s="450" t="e">
        <f t="shared" si="102"/>
        <v>#DIV/0!</v>
      </c>
      <c r="K558" s="450" t="e">
        <f t="shared" si="102"/>
        <v>#DIV/0!</v>
      </c>
      <c r="L558" s="450">
        <f t="shared" si="102"/>
        <v>100</v>
      </c>
      <c r="M558" s="31"/>
    </row>
    <row r="559" spans="1:14" ht="13.5" customHeight="1" x14ac:dyDescent="0.2">
      <c r="A559" s="560" t="s">
        <v>339</v>
      </c>
      <c r="B559" s="561"/>
      <c r="C559" s="584"/>
      <c r="D559" s="148">
        <v>0</v>
      </c>
      <c r="E559" s="24">
        <v>2235</v>
      </c>
      <c r="F559" s="98">
        <v>2000</v>
      </c>
      <c r="G559" s="24">
        <v>0</v>
      </c>
      <c r="H559" s="24">
        <v>0</v>
      </c>
      <c r="I559" s="450" t="e">
        <f t="shared" si="116"/>
        <v>#DIV/0!</v>
      </c>
      <c r="J559" s="450">
        <f t="shared" si="102"/>
        <v>89.485458612975393</v>
      </c>
      <c r="K559" s="450">
        <f t="shared" si="102"/>
        <v>0</v>
      </c>
      <c r="L559" s="450" t="e">
        <f t="shared" si="102"/>
        <v>#DIV/0!</v>
      </c>
      <c r="M559" s="31"/>
    </row>
    <row r="560" spans="1:14" ht="13.5" customHeight="1" x14ac:dyDescent="0.2">
      <c r="B560" s="255">
        <v>3</v>
      </c>
      <c r="C560" s="244" t="s">
        <v>82</v>
      </c>
      <c r="D560" s="281">
        <f t="shared" si="115"/>
        <v>1600</v>
      </c>
      <c r="E560" s="281">
        <f t="shared" si="115"/>
        <v>2235</v>
      </c>
      <c r="F560" s="411">
        <f t="shared" si="115"/>
        <v>2000</v>
      </c>
      <c r="G560" s="281">
        <f t="shared" si="115"/>
        <v>2000</v>
      </c>
      <c r="H560" s="281">
        <f t="shared" si="115"/>
        <v>2000</v>
      </c>
      <c r="I560" s="246">
        <f t="shared" si="102"/>
        <v>139.6875</v>
      </c>
      <c r="J560" s="448">
        <f t="shared" si="102"/>
        <v>89.485458612975393</v>
      </c>
      <c r="K560" s="448">
        <f t="shared" si="102"/>
        <v>100</v>
      </c>
      <c r="L560" s="448">
        <f t="shared" si="102"/>
        <v>100</v>
      </c>
      <c r="N560" s="709"/>
    </row>
    <row r="561" spans="1:14" ht="13.5" customHeight="1" x14ac:dyDescent="0.2">
      <c r="B561" s="256">
        <v>38</v>
      </c>
      <c r="C561" s="235" t="s">
        <v>86</v>
      </c>
      <c r="D561" s="248">
        <f>SUM(D562:D562)</f>
        <v>1600</v>
      </c>
      <c r="E561" s="248">
        <f>SUM(E562:E562)</f>
        <v>2235</v>
      </c>
      <c r="F561" s="249">
        <f>SUM(F562:F562)</f>
        <v>2000</v>
      </c>
      <c r="G561" s="248">
        <f>SUM(G562:G562)</f>
        <v>2000</v>
      </c>
      <c r="H561" s="248">
        <f>SUM(H562:H562)</f>
        <v>2000</v>
      </c>
      <c r="I561" s="246">
        <f t="shared" si="102"/>
        <v>139.6875</v>
      </c>
      <c r="J561" s="448">
        <f t="shared" si="102"/>
        <v>89.485458612975393</v>
      </c>
      <c r="K561" s="448">
        <f t="shared" si="102"/>
        <v>100</v>
      </c>
      <c r="L561" s="448">
        <f t="shared" si="102"/>
        <v>100</v>
      </c>
      <c r="M561" s="39"/>
      <c r="N561" s="710"/>
    </row>
    <row r="562" spans="1:14" ht="13.5" customHeight="1" x14ac:dyDescent="0.2">
      <c r="B562" s="269">
        <v>381</v>
      </c>
      <c r="C562" s="251" t="s">
        <v>87</v>
      </c>
      <c r="D562" s="252">
        <v>1600</v>
      </c>
      <c r="E562" s="252">
        <v>2235</v>
      </c>
      <c r="F562" s="295">
        <v>2000</v>
      </c>
      <c r="G562" s="254">
        <v>2000</v>
      </c>
      <c r="H562" s="254">
        <v>2000</v>
      </c>
      <c r="I562" s="246">
        <f t="shared" si="102"/>
        <v>139.6875</v>
      </c>
      <c r="J562" s="448">
        <f t="shared" si="102"/>
        <v>89.485458612975393</v>
      </c>
      <c r="K562" s="448">
        <f t="shared" si="102"/>
        <v>100</v>
      </c>
      <c r="L562" s="448">
        <f t="shared" si="102"/>
        <v>100</v>
      </c>
      <c r="N562" s="710"/>
    </row>
    <row r="563" spans="1:14" ht="13.5" customHeight="1" x14ac:dyDescent="0.2">
      <c r="A563" s="566" t="s">
        <v>195</v>
      </c>
      <c r="B563" s="567"/>
      <c r="C563" s="568"/>
      <c r="D563" s="150">
        <f t="shared" ref="D563:H567" si="117">D564</f>
        <v>1524.11</v>
      </c>
      <c r="E563" s="27">
        <f>E564</f>
        <v>1800</v>
      </c>
      <c r="F563" s="101">
        <f t="shared" si="117"/>
        <v>2000</v>
      </c>
      <c r="G563" s="27">
        <f t="shared" si="117"/>
        <v>2000</v>
      </c>
      <c r="H563" s="27">
        <f t="shared" si="117"/>
        <v>2000</v>
      </c>
      <c r="I563" s="436">
        <f t="shared" si="102"/>
        <v>118.10171181870075</v>
      </c>
      <c r="J563" s="437">
        <f t="shared" si="102"/>
        <v>111.11111111111111</v>
      </c>
      <c r="K563" s="437">
        <f t="shared" si="102"/>
        <v>100</v>
      </c>
      <c r="L563" s="437">
        <f t="shared" si="102"/>
        <v>100</v>
      </c>
      <c r="N563" s="710"/>
    </row>
    <row r="564" spans="1:14" ht="13.5" customHeight="1" x14ac:dyDescent="0.2">
      <c r="A564" s="526" t="s">
        <v>165</v>
      </c>
      <c r="B564" s="526"/>
      <c r="C564" s="698"/>
      <c r="D564" s="22">
        <f>D567</f>
        <v>1524.11</v>
      </c>
      <c r="E564" s="22">
        <f>E567</f>
        <v>1800</v>
      </c>
      <c r="F564" s="97">
        <f>F567</f>
        <v>2000</v>
      </c>
      <c r="G564" s="22">
        <f t="shared" si="117"/>
        <v>2000</v>
      </c>
      <c r="H564" s="22">
        <f t="shared" si="117"/>
        <v>2000</v>
      </c>
      <c r="I564" s="449">
        <f t="shared" si="102"/>
        <v>118.10171181870075</v>
      </c>
      <c r="J564" s="449">
        <f t="shared" si="102"/>
        <v>111.11111111111111</v>
      </c>
      <c r="K564" s="449">
        <f t="shared" si="102"/>
        <v>100</v>
      </c>
      <c r="L564" s="449">
        <f t="shared" si="102"/>
        <v>100</v>
      </c>
    </row>
    <row r="565" spans="1:14" ht="13.5" customHeight="1" x14ac:dyDescent="0.2">
      <c r="A565" s="528" t="s">
        <v>251</v>
      </c>
      <c r="B565" s="529"/>
      <c r="C565" s="530"/>
      <c r="D565" s="148">
        <v>1524.11</v>
      </c>
      <c r="E565" s="24">
        <v>0</v>
      </c>
      <c r="F565" s="98">
        <v>0</v>
      </c>
      <c r="G565" s="24">
        <f>G567</f>
        <v>2000</v>
      </c>
      <c r="H565" s="24">
        <f>H567</f>
        <v>2000</v>
      </c>
      <c r="I565" s="425">
        <f t="shared" ref="I565:I566" si="118">E565/D565*100</f>
        <v>0</v>
      </c>
      <c r="J565" s="450" t="e">
        <f t="shared" si="102"/>
        <v>#DIV/0!</v>
      </c>
      <c r="K565" s="450" t="e">
        <f t="shared" si="102"/>
        <v>#DIV/0!</v>
      </c>
      <c r="L565" s="450">
        <f t="shared" si="102"/>
        <v>100</v>
      </c>
    </row>
    <row r="566" spans="1:14" ht="13.5" customHeight="1" x14ac:dyDescent="0.2">
      <c r="A566" s="560" t="s">
        <v>338</v>
      </c>
      <c r="B566" s="561"/>
      <c r="C566" s="584"/>
      <c r="D566" s="148">
        <v>0</v>
      </c>
      <c r="E566" s="24">
        <v>1800</v>
      </c>
      <c r="F566" s="98">
        <v>2000</v>
      </c>
      <c r="G566" s="24">
        <v>0</v>
      </c>
      <c r="H566" s="24">
        <v>0</v>
      </c>
      <c r="I566" s="450" t="e">
        <f t="shared" si="118"/>
        <v>#DIV/0!</v>
      </c>
      <c r="J566" s="450">
        <f t="shared" si="102"/>
        <v>111.11111111111111</v>
      </c>
      <c r="K566" s="450">
        <f t="shared" si="102"/>
        <v>0</v>
      </c>
      <c r="L566" s="450" t="e">
        <f t="shared" si="102"/>
        <v>#DIV/0!</v>
      </c>
    </row>
    <row r="567" spans="1:14" ht="13.5" customHeight="1" x14ac:dyDescent="0.2">
      <c r="B567" s="255">
        <v>3</v>
      </c>
      <c r="C567" s="244" t="s">
        <v>82</v>
      </c>
      <c r="D567" s="281">
        <f t="shared" si="117"/>
        <v>1524.11</v>
      </c>
      <c r="E567" s="281">
        <f t="shared" si="117"/>
        <v>1800</v>
      </c>
      <c r="F567" s="241">
        <f t="shared" si="117"/>
        <v>2000</v>
      </c>
      <c r="G567" s="281">
        <f t="shared" si="117"/>
        <v>2000</v>
      </c>
      <c r="H567" s="281">
        <f t="shared" si="117"/>
        <v>2000</v>
      </c>
      <c r="I567" s="246">
        <f t="shared" si="102"/>
        <v>118.10171181870075</v>
      </c>
      <c r="J567" s="448">
        <f t="shared" si="102"/>
        <v>111.11111111111111</v>
      </c>
      <c r="K567" s="448">
        <f t="shared" si="102"/>
        <v>100</v>
      </c>
      <c r="L567" s="448">
        <f t="shared" si="102"/>
        <v>100</v>
      </c>
    </row>
    <row r="568" spans="1:14" ht="13.5" customHeight="1" x14ac:dyDescent="0.2">
      <c r="B568" s="256">
        <v>37</v>
      </c>
      <c r="C568" s="235" t="s">
        <v>137</v>
      </c>
      <c r="D568" s="417">
        <f>SUM(D569:D569)</f>
        <v>1524.11</v>
      </c>
      <c r="E568" s="417">
        <f>SUM(E569:E569)</f>
        <v>1800</v>
      </c>
      <c r="F568" s="249">
        <f>SUM(F569:F569)</f>
        <v>2000</v>
      </c>
      <c r="G568" s="333">
        <f>SUM(G569:G569)</f>
        <v>2000</v>
      </c>
      <c r="H568" s="333">
        <f>SUM(H569:H569)</f>
        <v>2000</v>
      </c>
      <c r="I568" s="246">
        <f t="shared" si="102"/>
        <v>118.10171181870075</v>
      </c>
      <c r="J568" s="448">
        <f t="shared" si="102"/>
        <v>111.11111111111111</v>
      </c>
      <c r="K568" s="448">
        <f t="shared" si="102"/>
        <v>100</v>
      </c>
      <c r="L568" s="448">
        <f t="shared" si="102"/>
        <v>100</v>
      </c>
    </row>
    <row r="569" spans="1:14" ht="13.5" customHeight="1" x14ac:dyDescent="0.2">
      <c r="B569" s="341">
        <v>372</v>
      </c>
      <c r="C569" s="283" t="s">
        <v>139</v>
      </c>
      <c r="D569" s="252">
        <v>1524.11</v>
      </c>
      <c r="E569" s="254">
        <v>1800</v>
      </c>
      <c r="F569" s="253">
        <v>2000</v>
      </c>
      <c r="G569" s="254">
        <v>2000</v>
      </c>
      <c r="H569" s="254">
        <v>2000</v>
      </c>
      <c r="I569" s="246">
        <f>E569/D569*100</f>
        <v>118.10171181870075</v>
      </c>
      <c r="J569" s="448">
        <f t="shared" ref="J569:L600" si="119">F569/E569*100</f>
        <v>111.11111111111111</v>
      </c>
      <c r="K569" s="448">
        <f t="shared" si="119"/>
        <v>100</v>
      </c>
      <c r="L569" s="448">
        <f t="shared" si="119"/>
        <v>100</v>
      </c>
    </row>
    <row r="570" spans="1:14" ht="16.5" customHeight="1" x14ac:dyDescent="0.2">
      <c r="A570" s="686" t="s">
        <v>390</v>
      </c>
      <c r="B570" s="687"/>
      <c r="C570" s="688"/>
      <c r="D570" s="81">
        <f>SUM(D571)</f>
        <v>152013.39000000001</v>
      </c>
      <c r="E570" s="81">
        <f>SUM(E571)</f>
        <v>87500</v>
      </c>
      <c r="F570" s="380">
        <f>F571</f>
        <v>32500</v>
      </c>
      <c r="G570" s="81">
        <f>SUM(G593,G571)</f>
        <v>10000</v>
      </c>
      <c r="H570" s="81">
        <f>SUM(H593,H571)</f>
        <v>10000</v>
      </c>
      <c r="I570" s="448">
        <f t="shared" ref="I570" si="120">E570/D570*100</f>
        <v>57.560718828782122</v>
      </c>
      <c r="J570" s="448">
        <f t="shared" si="119"/>
        <v>37.142857142857146</v>
      </c>
      <c r="K570" s="448">
        <f t="shared" si="119"/>
        <v>30.76923076923077</v>
      </c>
      <c r="L570" s="448">
        <f t="shared" si="119"/>
        <v>100</v>
      </c>
    </row>
    <row r="571" spans="1:14" ht="21.75" customHeight="1" x14ac:dyDescent="0.2">
      <c r="A571" s="532" t="s">
        <v>387</v>
      </c>
      <c r="B571" s="533"/>
      <c r="C571" s="534"/>
      <c r="D571" s="151">
        <f>D572</f>
        <v>152013.39000000001</v>
      </c>
      <c r="E571" s="84">
        <f>SUM(E572,E585)</f>
        <v>87500</v>
      </c>
      <c r="F571" s="95">
        <f>SUM(,F572,F585)</f>
        <v>32500</v>
      </c>
      <c r="G571" s="84">
        <f>SUM(,G572,G585)</f>
        <v>10000</v>
      </c>
      <c r="H571" s="84">
        <f>SUM(H572,H585)</f>
        <v>10000</v>
      </c>
      <c r="I571" s="432">
        <f>E571/D571*100</f>
        <v>57.560718828782122</v>
      </c>
      <c r="J571" s="432">
        <f t="shared" si="119"/>
        <v>37.142857142857146</v>
      </c>
      <c r="K571" s="432">
        <f t="shared" si="119"/>
        <v>30.76923076923077</v>
      </c>
      <c r="L571" s="432">
        <f t="shared" si="119"/>
        <v>100</v>
      </c>
    </row>
    <row r="572" spans="1:14" ht="13.5" customHeight="1" x14ac:dyDescent="0.2">
      <c r="A572" s="566" t="s">
        <v>168</v>
      </c>
      <c r="B572" s="567"/>
      <c r="C572" s="568"/>
      <c r="D572" s="153">
        <f>D573</f>
        <v>152013.39000000001</v>
      </c>
      <c r="E572" s="20">
        <f>E573</f>
        <v>87500</v>
      </c>
      <c r="F572" s="96">
        <f>F573</f>
        <v>32500</v>
      </c>
      <c r="G572" s="20">
        <f>G573</f>
        <v>10000</v>
      </c>
      <c r="H572" s="20">
        <f>H573</f>
        <v>10000</v>
      </c>
      <c r="I572" s="437">
        <f t="shared" ref="I572:I573" si="121">E572/D572*100</f>
        <v>57.560718828782122</v>
      </c>
      <c r="J572" s="437">
        <f t="shared" si="119"/>
        <v>37.142857142857146</v>
      </c>
      <c r="K572" s="437">
        <f t="shared" si="119"/>
        <v>30.76923076923077</v>
      </c>
      <c r="L572" s="437">
        <f t="shared" si="119"/>
        <v>100</v>
      </c>
    </row>
    <row r="573" spans="1:14" ht="13.5" customHeight="1" x14ac:dyDescent="0.2">
      <c r="A573" s="525" t="s">
        <v>167</v>
      </c>
      <c r="B573" s="526"/>
      <c r="C573" s="527"/>
      <c r="D573" s="149">
        <f>SUM(D578,D581)</f>
        <v>152013.39000000001</v>
      </c>
      <c r="E573" s="22">
        <f>SUM(E581,E578)</f>
        <v>87500</v>
      </c>
      <c r="F573" s="97">
        <f>SUM(F578,F581)</f>
        <v>32500</v>
      </c>
      <c r="G573" s="124">
        <f>SUM(G578,G581)</f>
        <v>10000</v>
      </c>
      <c r="H573" s="124">
        <f>SUM(H578,H581)</f>
        <v>10000</v>
      </c>
      <c r="I573" s="449">
        <f t="shared" si="121"/>
        <v>57.560718828782122</v>
      </c>
      <c r="J573" s="449">
        <f t="shared" si="119"/>
        <v>37.142857142857146</v>
      </c>
      <c r="K573" s="449">
        <f t="shared" si="119"/>
        <v>30.76923076923077</v>
      </c>
      <c r="L573" s="449">
        <f t="shared" si="119"/>
        <v>100</v>
      </c>
    </row>
    <row r="574" spans="1:14" ht="13.5" customHeight="1" x14ac:dyDescent="0.2">
      <c r="A574" s="560" t="s">
        <v>310</v>
      </c>
      <c r="B574" s="561"/>
      <c r="C574" s="584"/>
      <c r="D574" s="148">
        <v>0</v>
      </c>
      <c r="E574" s="24">
        <v>87500</v>
      </c>
      <c r="F574" s="98">
        <v>32500</v>
      </c>
      <c r="G574" s="24">
        <v>10000</v>
      </c>
      <c r="H574" s="427">
        <v>10000</v>
      </c>
      <c r="I574" s="425" t="e">
        <f t="shared" ref="I574:I580" si="122">E574/D574*100</f>
        <v>#DIV/0!</v>
      </c>
      <c r="J574" s="450">
        <f t="shared" si="119"/>
        <v>37.142857142857146</v>
      </c>
      <c r="K574" s="450">
        <f t="shared" si="119"/>
        <v>30.76923076923077</v>
      </c>
      <c r="L574" s="450">
        <f t="shared" si="119"/>
        <v>100</v>
      </c>
    </row>
    <row r="575" spans="1:14" ht="13.5" customHeight="1" x14ac:dyDescent="0.2">
      <c r="A575" s="545" t="s">
        <v>311</v>
      </c>
      <c r="B575" s="546"/>
      <c r="C575" s="547"/>
      <c r="D575" s="148">
        <v>46452.98</v>
      </c>
      <c r="E575" s="24">
        <v>0</v>
      </c>
      <c r="F575" s="98">
        <v>0</v>
      </c>
      <c r="G575" s="24">
        <v>0</v>
      </c>
      <c r="H575" s="427">
        <v>0</v>
      </c>
      <c r="I575" s="450">
        <f t="shared" si="122"/>
        <v>0</v>
      </c>
      <c r="J575" s="450" t="e">
        <f t="shared" si="119"/>
        <v>#DIV/0!</v>
      </c>
      <c r="K575" s="450" t="e">
        <f t="shared" si="119"/>
        <v>#DIV/0!</v>
      </c>
      <c r="L575" s="450" t="e">
        <f t="shared" si="119"/>
        <v>#DIV/0!</v>
      </c>
    </row>
    <row r="576" spans="1:14" ht="13.5" customHeight="1" x14ac:dyDescent="0.2">
      <c r="A576" s="581" t="s">
        <v>297</v>
      </c>
      <c r="B576" s="582"/>
      <c r="C576" s="583"/>
      <c r="D576" s="175">
        <v>105560.41</v>
      </c>
      <c r="E576" s="176">
        <v>0</v>
      </c>
      <c r="F576" s="177">
        <v>0</v>
      </c>
      <c r="G576" s="176">
        <v>0</v>
      </c>
      <c r="H576" s="428">
        <v>0</v>
      </c>
      <c r="I576" s="450">
        <f t="shared" si="122"/>
        <v>0</v>
      </c>
      <c r="J576" s="450" t="e">
        <f t="shared" si="119"/>
        <v>#DIV/0!</v>
      </c>
      <c r="K576" s="450" t="e">
        <f t="shared" si="119"/>
        <v>#DIV/0!</v>
      </c>
      <c r="L576" s="450" t="e">
        <f t="shared" si="119"/>
        <v>#DIV/0!</v>
      </c>
    </row>
    <row r="577" spans="1:12" ht="13.5" customHeight="1" x14ac:dyDescent="0.2">
      <c r="A577" s="684" t="s">
        <v>300</v>
      </c>
      <c r="B577" s="558"/>
      <c r="C577" s="685"/>
      <c r="D577" s="175">
        <v>0</v>
      </c>
      <c r="E577" s="176">
        <v>0</v>
      </c>
      <c r="F577" s="177">
        <v>0</v>
      </c>
      <c r="G577" s="176">
        <v>0</v>
      </c>
      <c r="H577" s="428">
        <v>0</v>
      </c>
      <c r="I577" s="450" t="e">
        <f t="shared" si="122"/>
        <v>#DIV/0!</v>
      </c>
      <c r="J577" s="450" t="e">
        <f t="shared" si="119"/>
        <v>#DIV/0!</v>
      </c>
      <c r="K577" s="450" t="e">
        <f t="shared" si="119"/>
        <v>#DIV/0!</v>
      </c>
      <c r="L577" s="450" t="e">
        <f t="shared" si="119"/>
        <v>#DIV/0!</v>
      </c>
    </row>
    <row r="578" spans="1:12" ht="13.5" customHeight="1" x14ac:dyDescent="0.2">
      <c r="A578" s="418"/>
      <c r="B578" s="243">
        <v>3</v>
      </c>
      <c r="C578" s="244" t="s">
        <v>82</v>
      </c>
      <c r="D578" s="314">
        <f>D579</f>
        <v>2825</v>
      </c>
      <c r="E578" s="314">
        <f>E579</f>
        <v>2500</v>
      </c>
      <c r="F578" s="419">
        <f t="shared" ref="F578:H579" si="123">F579</f>
        <v>0</v>
      </c>
      <c r="G578" s="314">
        <f t="shared" si="123"/>
        <v>0</v>
      </c>
      <c r="H578" s="314">
        <f t="shared" si="123"/>
        <v>0</v>
      </c>
      <c r="I578" s="448">
        <f t="shared" si="122"/>
        <v>88.495575221238937</v>
      </c>
      <c r="J578" s="448">
        <f t="shared" si="119"/>
        <v>0</v>
      </c>
      <c r="K578" s="448" t="e">
        <f t="shared" si="119"/>
        <v>#DIV/0!</v>
      </c>
      <c r="L578" s="448" t="e">
        <f t="shared" si="119"/>
        <v>#DIV/0!</v>
      </c>
    </row>
    <row r="579" spans="1:12" ht="13.5" customHeight="1" x14ac:dyDescent="0.2">
      <c r="A579" s="418"/>
      <c r="B579" s="247">
        <v>32</v>
      </c>
      <c r="C579" s="235" t="s">
        <v>83</v>
      </c>
      <c r="D579" s="314">
        <f>D580</f>
        <v>2825</v>
      </c>
      <c r="E579" s="314">
        <f>E580</f>
        <v>2500</v>
      </c>
      <c r="F579" s="419">
        <f t="shared" si="123"/>
        <v>0</v>
      </c>
      <c r="G579" s="314">
        <f t="shared" si="123"/>
        <v>0</v>
      </c>
      <c r="H579" s="314">
        <f t="shared" si="123"/>
        <v>0</v>
      </c>
      <c r="I579" s="448">
        <f t="shared" si="122"/>
        <v>88.495575221238937</v>
      </c>
      <c r="J579" s="448">
        <f t="shared" si="119"/>
        <v>0</v>
      </c>
      <c r="K579" s="448" t="e">
        <f t="shared" si="119"/>
        <v>#DIV/0!</v>
      </c>
      <c r="L579" s="448" t="e">
        <f t="shared" si="119"/>
        <v>#DIV/0!</v>
      </c>
    </row>
    <row r="580" spans="1:12" ht="13.5" customHeight="1" x14ac:dyDescent="0.2">
      <c r="A580" s="418"/>
      <c r="B580" s="282">
        <v>323</v>
      </c>
      <c r="C580" s="291" t="s">
        <v>322</v>
      </c>
      <c r="D580" s="317">
        <v>2825</v>
      </c>
      <c r="E580" s="317">
        <v>2500</v>
      </c>
      <c r="F580" s="412">
        <v>0</v>
      </c>
      <c r="G580" s="317">
        <v>0</v>
      </c>
      <c r="H580" s="317">
        <v>0</v>
      </c>
      <c r="I580" s="448">
        <f t="shared" si="122"/>
        <v>88.495575221238937</v>
      </c>
      <c r="J580" s="448">
        <f t="shared" si="119"/>
        <v>0</v>
      </c>
      <c r="K580" s="448" t="e">
        <f t="shared" si="119"/>
        <v>#DIV/0!</v>
      </c>
      <c r="L580" s="448" t="e">
        <f t="shared" si="119"/>
        <v>#DIV/0!</v>
      </c>
    </row>
    <row r="581" spans="1:12" ht="13.5" customHeight="1" x14ac:dyDescent="0.2">
      <c r="B581" s="303">
        <v>4</v>
      </c>
      <c r="C581" s="304" t="s">
        <v>158</v>
      </c>
      <c r="D581" s="420">
        <f>D582</f>
        <v>149188.39000000001</v>
      </c>
      <c r="E581" s="421">
        <f>SUM(E582:E582)</f>
        <v>85000</v>
      </c>
      <c r="F581" s="422">
        <f>F582</f>
        <v>32500</v>
      </c>
      <c r="G581" s="421">
        <f>G582</f>
        <v>10000</v>
      </c>
      <c r="H581" s="421">
        <f>H582</f>
        <v>10000</v>
      </c>
      <c r="I581" s="414">
        <f>E581/D581*100</f>
        <v>56.974942889322676</v>
      </c>
      <c r="J581" s="448">
        <f t="shared" si="119"/>
        <v>38.235294117647058</v>
      </c>
      <c r="K581" s="448">
        <f t="shared" si="119"/>
        <v>30.76923076923077</v>
      </c>
      <c r="L581" s="448">
        <f t="shared" si="119"/>
        <v>100</v>
      </c>
    </row>
    <row r="582" spans="1:12" ht="13.5" customHeight="1" x14ac:dyDescent="0.2">
      <c r="B582" s="243">
        <v>42</v>
      </c>
      <c r="C582" s="244" t="s">
        <v>159</v>
      </c>
      <c r="D582" s="248">
        <f>SUM(D583:D584)</f>
        <v>149188.39000000001</v>
      </c>
      <c r="E582" s="248">
        <f>SUM(E583,E584)</f>
        <v>85000</v>
      </c>
      <c r="F582" s="249">
        <f>SUM(F583,F584)</f>
        <v>32500</v>
      </c>
      <c r="G582" s="248">
        <f>SUM(G583:G583)</f>
        <v>10000</v>
      </c>
      <c r="H582" s="248">
        <f>SUM(H583:H583)</f>
        <v>10000</v>
      </c>
      <c r="I582" s="414">
        <f>E582/D582*100</f>
        <v>56.974942889322676</v>
      </c>
      <c r="J582" s="448">
        <f t="shared" si="119"/>
        <v>38.235294117647058</v>
      </c>
      <c r="K582" s="448">
        <f t="shared" si="119"/>
        <v>30.76923076923077</v>
      </c>
      <c r="L582" s="448">
        <f t="shared" si="119"/>
        <v>100</v>
      </c>
    </row>
    <row r="583" spans="1:12" ht="13.5" customHeight="1" x14ac:dyDescent="0.2">
      <c r="B583" s="250">
        <v>421</v>
      </c>
      <c r="C583" s="283" t="s">
        <v>113</v>
      </c>
      <c r="D583" s="252">
        <v>149188.39000000001</v>
      </c>
      <c r="E583" s="254">
        <v>63000</v>
      </c>
      <c r="F583" s="295">
        <v>5000</v>
      </c>
      <c r="G583" s="254">
        <v>10000</v>
      </c>
      <c r="H583" s="254">
        <v>10000</v>
      </c>
      <c r="I583" s="448">
        <f t="shared" ref="I583:I600" si="124">E583/D583*100</f>
        <v>42.228487082674462</v>
      </c>
      <c r="J583" s="448">
        <f t="shared" si="119"/>
        <v>7.9365079365079358</v>
      </c>
      <c r="K583" s="448">
        <f t="shared" si="119"/>
        <v>200</v>
      </c>
      <c r="L583" s="448">
        <f t="shared" si="119"/>
        <v>100</v>
      </c>
    </row>
    <row r="584" spans="1:12" ht="13.5" customHeight="1" x14ac:dyDescent="0.2">
      <c r="B584" s="264">
        <v>422</v>
      </c>
      <c r="C584" s="265" t="s">
        <v>188</v>
      </c>
      <c r="D584" s="294">
        <v>0</v>
      </c>
      <c r="E584" s="254">
        <v>22000</v>
      </c>
      <c r="F584" s="295">
        <v>27500</v>
      </c>
      <c r="G584" s="254">
        <v>0</v>
      </c>
      <c r="H584" s="254">
        <v>0</v>
      </c>
      <c r="I584" s="448" t="e">
        <f t="shared" si="124"/>
        <v>#DIV/0!</v>
      </c>
      <c r="J584" s="448">
        <f t="shared" si="119"/>
        <v>125</v>
      </c>
      <c r="K584" s="448">
        <f t="shared" si="119"/>
        <v>0</v>
      </c>
      <c r="L584" s="448" t="e">
        <f t="shared" si="119"/>
        <v>#DIV/0!</v>
      </c>
    </row>
    <row r="585" spans="1:12" ht="23.25" customHeight="1" x14ac:dyDescent="0.2">
      <c r="A585" s="629" t="s">
        <v>315</v>
      </c>
      <c r="B585" s="629"/>
      <c r="C585" s="629"/>
      <c r="D585" s="158">
        <f t="shared" ref="D585:H589" si="125">D586</f>
        <v>0</v>
      </c>
      <c r="E585" s="110">
        <f t="shared" si="125"/>
        <v>0</v>
      </c>
      <c r="F585" s="96">
        <f t="shared" si="125"/>
        <v>0</v>
      </c>
      <c r="G585" s="110">
        <f t="shared" si="125"/>
        <v>0</v>
      </c>
      <c r="H585" s="438">
        <f t="shared" si="125"/>
        <v>0</v>
      </c>
      <c r="I585" s="437" t="e">
        <f t="shared" si="124"/>
        <v>#DIV/0!</v>
      </c>
      <c r="J585" s="437" t="e">
        <f t="shared" si="119"/>
        <v>#DIV/0!</v>
      </c>
      <c r="K585" s="437" t="e">
        <f t="shared" si="119"/>
        <v>#DIV/0!</v>
      </c>
      <c r="L585" s="437" t="e">
        <f t="shared" si="119"/>
        <v>#DIV/0!</v>
      </c>
    </row>
    <row r="586" spans="1:12" ht="13.5" customHeight="1" x14ac:dyDescent="0.2">
      <c r="A586" s="611" t="s">
        <v>167</v>
      </c>
      <c r="B586" s="611"/>
      <c r="C586" s="611"/>
      <c r="D586" s="149">
        <f t="shared" si="125"/>
        <v>0</v>
      </c>
      <c r="E586" s="22">
        <f>E589</f>
        <v>0</v>
      </c>
      <c r="F586" s="97">
        <f>F589</f>
        <v>0</v>
      </c>
      <c r="G586" s="22">
        <f t="shared" si="125"/>
        <v>0</v>
      </c>
      <c r="H586" s="22">
        <f t="shared" si="125"/>
        <v>0</v>
      </c>
      <c r="I586" s="449" t="e">
        <f t="shared" si="124"/>
        <v>#DIV/0!</v>
      </c>
      <c r="J586" s="449" t="e">
        <f t="shared" si="119"/>
        <v>#DIV/0!</v>
      </c>
      <c r="K586" s="449" t="e">
        <f t="shared" si="119"/>
        <v>#DIV/0!</v>
      </c>
      <c r="L586" s="449" t="e">
        <f t="shared" si="119"/>
        <v>#DIV/0!</v>
      </c>
    </row>
    <row r="587" spans="1:12" ht="13.5" customHeight="1" x14ac:dyDescent="0.2">
      <c r="A587" s="560" t="s">
        <v>338</v>
      </c>
      <c r="B587" s="561"/>
      <c r="C587" s="562"/>
      <c r="D587" s="24">
        <f>D589</f>
        <v>0</v>
      </c>
      <c r="E587" s="24">
        <v>0</v>
      </c>
      <c r="F587" s="98">
        <v>0</v>
      </c>
      <c r="G587" s="24">
        <f>G589</f>
        <v>0</v>
      </c>
      <c r="H587" s="427">
        <f>H589</f>
        <v>0</v>
      </c>
      <c r="I587" s="450" t="e">
        <f t="shared" si="124"/>
        <v>#DIV/0!</v>
      </c>
      <c r="J587" s="450" t="e">
        <f t="shared" si="119"/>
        <v>#DIV/0!</v>
      </c>
      <c r="K587" s="450" t="e">
        <f t="shared" si="119"/>
        <v>#DIV/0!</v>
      </c>
      <c r="L587" s="450" t="e">
        <f t="shared" si="119"/>
        <v>#DIV/0!</v>
      </c>
    </row>
    <row r="588" spans="1:12" ht="13.5" customHeight="1" x14ac:dyDescent="0.2">
      <c r="A588" s="528" t="s">
        <v>251</v>
      </c>
      <c r="B588" s="529"/>
      <c r="C588" s="530"/>
      <c r="D588" s="148">
        <v>0</v>
      </c>
      <c r="E588" s="24">
        <v>0</v>
      </c>
      <c r="F588" s="98">
        <v>0</v>
      </c>
      <c r="G588" s="24">
        <v>0</v>
      </c>
      <c r="H588" s="427">
        <v>0</v>
      </c>
      <c r="I588" s="450" t="e">
        <f t="shared" si="124"/>
        <v>#DIV/0!</v>
      </c>
      <c r="J588" s="450" t="e">
        <f t="shared" si="119"/>
        <v>#DIV/0!</v>
      </c>
      <c r="K588" s="450" t="e">
        <f t="shared" si="119"/>
        <v>#DIV/0!</v>
      </c>
      <c r="L588" s="450" t="e">
        <f t="shared" si="119"/>
        <v>#DIV/0!</v>
      </c>
    </row>
    <row r="589" spans="1:12" ht="13.5" customHeight="1" x14ac:dyDescent="0.2">
      <c r="B589" s="255">
        <v>3</v>
      </c>
      <c r="C589" s="244" t="s">
        <v>82</v>
      </c>
      <c r="D589" s="281">
        <f t="shared" si="125"/>
        <v>0</v>
      </c>
      <c r="E589" s="281">
        <f t="shared" si="125"/>
        <v>0</v>
      </c>
      <c r="F589" s="241">
        <f t="shared" si="125"/>
        <v>0</v>
      </c>
      <c r="G589" s="281">
        <f t="shared" si="125"/>
        <v>0</v>
      </c>
      <c r="H589" s="281">
        <f t="shared" si="125"/>
        <v>0</v>
      </c>
      <c r="I589" s="448" t="e">
        <f t="shared" si="124"/>
        <v>#DIV/0!</v>
      </c>
      <c r="J589" s="448" t="e">
        <f t="shared" si="119"/>
        <v>#DIV/0!</v>
      </c>
      <c r="K589" s="448" t="e">
        <f t="shared" si="119"/>
        <v>#DIV/0!</v>
      </c>
      <c r="L589" s="448" t="e">
        <f t="shared" si="119"/>
        <v>#DIV/0!</v>
      </c>
    </row>
    <row r="590" spans="1:12" ht="13.5" customHeight="1" x14ac:dyDescent="0.2">
      <c r="B590" s="256">
        <v>36</v>
      </c>
      <c r="C590" s="235" t="s">
        <v>119</v>
      </c>
      <c r="D590" s="333">
        <f>SUM(D591:D591)</f>
        <v>0</v>
      </c>
      <c r="E590" s="417">
        <f>SUM(E591:E591)</f>
        <v>0</v>
      </c>
      <c r="F590" s="249">
        <f>SUM(F591:F591)</f>
        <v>0</v>
      </c>
      <c r="G590" s="284">
        <f>SUM(G591:G591)</f>
        <v>0</v>
      </c>
      <c r="H590" s="284">
        <f>SUM(H591:H591)</f>
        <v>0</v>
      </c>
      <c r="I590" s="448" t="e">
        <f t="shared" si="124"/>
        <v>#DIV/0!</v>
      </c>
      <c r="J590" s="448" t="e">
        <f t="shared" si="119"/>
        <v>#DIV/0!</v>
      </c>
      <c r="K590" s="448" t="e">
        <f t="shared" si="119"/>
        <v>#DIV/0!</v>
      </c>
      <c r="L590" s="448" t="e">
        <f t="shared" si="119"/>
        <v>#DIV/0!</v>
      </c>
    </row>
    <row r="591" spans="1:12" ht="13.5" customHeight="1" x14ac:dyDescent="0.2">
      <c r="B591" s="269">
        <v>366</v>
      </c>
      <c r="C591" s="251" t="s">
        <v>169</v>
      </c>
      <c r="D591" s="254">
        <v>0</v>
      </c>
      <c r="E591" s="254">
        <v>0</v>
      </c>
      <c r="F591" s="253">
        <v>0</v>
      </c>
      <c r="G591" s="254">
        <v>0</v>
      </c>
      <c r="H591" s="254">
        <v>0</v>
      </c>
      <c r="I591" s="448" t="e">
        <f t="shared" si="124"/>
        <v>#DIV/0!</v>
      </c>
      <c r="J591" s="448" t="e">
        <f t="shared" si="119"/>
        <v>#DIV/0!</v>
      </c>
      <c r="K591" s="448" t="e">
        <f t="shared" si="119"/>
        <v>#DIV/0!</v>
      </c>
      <c r="L591" s="448" t="e">
        <f t="shared" si="119"/>
        <v>#DIV/0!</v>
      </c>
    </row>
    <row r="592" spans="1:12" s="82" customFormat="1" ht="13.5" customHeight="1" x14ac:dyDescent="0.2">
      <c r="A592" s="692" t="s">
        <v>389</v>
      </c>
      <c r="B592" s="692"/>
      <c r="C592" s="692"/>
      <c r="D592" s="423">
        <v>0</v>
      </c>
      <c r="E592" s="81">
        <v>2654.46</v>
      </c>
      <c r="F592" s="241">
        <v>0</v>
      </c>
      <c r="G592" s="331">
        <v>0</v>
      </c>
      <c r="H592" s="331">
        <v>0</v>
      </c>
      <c r="I592" s="448" t="e">
        <f t="shared" si="124"/>
        <v>#DIV/0!</v>
      </c>
      <c r="J592" s="448">
        <f t="shared" si="119"/>
        <v>0</v>
      </c>
      <c r="K592" s="448" t="e">
        <f t="shared" si="119"/>
        <v>#DIV/0!</v>
      </c>
      <c r="L592" s="448" t="e">
        <f t="shared" si="119"/>
        <v>#DIV/0!</v>
      </c>
    </row>
    <row r="593" spans="1:17" ht="18" customHeight="1" x14ac:dyDescent="0.2">
      <c r="A593" s="693" t="s">
        <v>388</v>
      </c>
      <c r="B593" s="693"/>
      <c r="C593" s="693"/>
      <c r="D593" s="151">
        <f t="shared" ref="D593:H598" si="126">D594</f>
        <v>10932.5</v>
      </c>
      <c r="E593" s="84">
        <f t="shared" si="126"/>
        <v>6000</v>
      </c>
      <c r="F593" s="95">
        <f t="shared" si="126"/>
        <v>0</v>
      </c>
      <c r="G593" s="84">
        <f t="shared" si="126"/>
        <v>0</v>
      </c>
      <c r="H593" s="434">
        <f t="shared" si="126"/>
        <v>0</v>
      </c>
      <c r="I593" s="432">
        <f t="shared" si="124"/>
        <v>54.882231877429675</v>
      </c>
      <c r="J593" s="432">
        <f t="shared" si="119"/>
        <v>0</v>
      </c>
      <c r="K593" s="432" t="e">
        <f t="shared" si="119"/>
        <v>#DIV/0!</v>
      </c>
      <c r="L593" s="432" t="e">
        <f t="shared" si="119"/>
        <v>#DIV/0!</v>
      </c>
    </row>
    <row r="594" spans="1:17" ht="13.5" customHeight="1" x14ac:dyDescent="0.2">
      <c r="A594" s="694" t="s">
        <v>183</v>
      </c>
      <c r="B594" s="694"/>
      <c r="C594" s="695"/>
      <c r="D594" s="20">
        <f>D595</f>
        <v>10932.5</v>
      </c>
      <c r="E594" s="20">
        <f t="shared" si="126"/>
        <v>6000</v>
      </c>
      <c r="F594" s="96">
        <f t="shared" si="126"/>
        <v>0</v>
      </c>
      <c r="G594" s="20">
        <f t="shared" si="126"/>
        <v>0</v>
      </c>
      <c r="H594" s="20">
        <f t="shared" si="126"/>
        <v>0</v>
      </c>
      <c r="I594" s="437">
        <f t="shared" si="124"/>
        <v>54.882231877429675</v>
      </c>
      <c r="J594" s="437">
        <f t="shared" si="119"/>
        <v>0</v>
      </c>
      <c r="K594" s="437" t="e">
        <f t="shared" si="119"/>
        <v>#DIV/0!</v>
      </c>
      <c r="L594" s="437" t="e">
        <f t="shared" si="119"/>
        <v>#DIV/0!</v>
      </c>
      <c r="N594" s="172"/>
      <c r="O594" s="172"/>
      <c r="P594" s="172"/>
      <c r="Q594" s="172"/>
    </row>
    <row r="595" spans="1:17" ht="13.5" customHeight="1" x14ac:dyDescent="0.2">
      <c r="A595" s="696" t="s">
        <v>182</v>
      </c>
      <c r="B595" s="696"/>
      <c r="C595" s="696"/>
      <c r="D595" s="149">
        <f>D598</f>
        <v>10932.5</v>
      </c>
      <c r="E595" s="22">
        <f>E598</f>
        <v>6000</v>
      </c>
      <c r="F595" s="97">
        <f>F598</f>
        <v>0</v>
      </c>
      <c r="G595" s="22">
        <f t="shared" si="126"/>
        <v>0</v>
      </c>
      <c r="H595" s="22">
        <f t="shared" si="126"/>
        <v>0</v>
      </c>
      <c r="I595" s="449">
        <f t="shared" si="124"/>
        <v>54.882231877429675</v>
      </c>
      <c r="J595" s="449">
        <f t="shared" si="119"/>
        <v>0</v>
      </c>
      <c r="K595" s="449" t="e">
        <f t="shared" si="119"/>
        <v>#DIV/0!</v>
      </c>
      <c r="L595" s="449" t="e">
        <f t="shared" si="119"/>
        <v>#DIV/0!</v>
      </c>
    </row>
    <row r="596" spans="1:17" ht="13.5" customHeight="1" x14ac:dyDescent="0.2">
      <c r="A596" s="560" t="s">
        <v>338</v>
      </c>
      <c r="B596" s="561"/>
      <c r="C596" s="562"/>
      <c r="D596" s="24">
        <v>0</v>
      </c>
      <c r="E596" s="24">
        <v>6000</v>
      </c>
      <c r="F596" s="98">
        <v>0</v>
      </c>
      <c r="G596" s="24">
        <f>G598</f>
        <v>0</v>
      </c>
      <c r="H596" s="24">
        <f>H598</f>
        <v>0</v>
      </c>
      <c r="I596" s="450" t="e">
        <f t="shared" si="124"/>
        <v>#DIV/0!</v>
      </c>
      <c r="J596" s="450">
        <f t="shared" si="119"/>
        <v>0</v>
      </c>
      <c r="K596" s="450" t="e">
        <f t="shared" si="119"/>
        <v>#DIV/0!</v>
      </c>
      <c r="L596" s="450" t="e">
        <f t="shared" si="119"/>
        <v>#DIV/0!</v>
      </c>
    </row>
    <row r="597" spans="1:17" ht="13.5" customHeight="1" x14ac:dyDescent="0.2">
      <c r="A597" s="528" t="s">
        <v>251</v>
      </c>
      <c r="B597" s="529"/>
      <c r="C597" s="530"/>
      <c r="D597" s="148">
        <v>10932.5</v>
      </c>
      <c r="E597" s="24">
        <v>0</v>
      </c>
      <c r="F597" s="98">
        <v>0</v>
      </c>
      <c r="G597" s="24"/>
      <c r="H597" s="24"/>
      <c r="I597" s="450">
        <f t="shared" si="124"/>
        <v>0</v>
      </c>
      <c r="J597" s="450" t="e">
        <f t="shared" si="119"/>
        <v>#DIV/0!</v>
      </c>
      <c r="K597" s="450" t="e">
        <f t="shared" si="119"/>
        <v>#DIV/0!</v>
      </c>
      <c r="L597" s="450" t="e">
        <f t="shared" si="119"/>
        <v>#DIV/0!</v>
      </c>
    </row>
    <row r="598" spans="1:17" ht="13.5" customHeight="1" x14ac:dyDescent="0.2">
      <c r="B598" s="255">
        <v>4</v>
      </c>
      <c r="C598" s="244" t="s">
        <v>158</v>
      </c>
      <c r="D598" s="281">
        <f t="shared" si="126"/>
        <v>10932.5</v>
      </c>
      <c r="E598" s="281">
        <f t="shared" si="126"/>
        <v>6000</v>
      </c>
      <c r="F598" s="241">
        <f t="shared" si="126"/>
        <v>0</v>
      </c>
      <c r="G598" s="281">
        <f t="shared" si="126"/>
        <v>0</v>
      </c>
      <c r="H598" s="281">
        <f t="shared" si="126"/>
        <v>0</v>
      </c>
      <c r="I598" s="448">
        <f t="shared" si="124"/>
        <v>54.882231877429675</v>
      </c>
      <c r="J598" s="448">
        <f t="shared" si="119"/>
        <v>0</v>
      </c>
      <c r="K598" s="448" t="e">
        <f t="shared" si="119"/>
        <v>#DIV/0!</v>
      </c>
      <c r="L598" s="448" t="e">
        <f t="shared" si="119"/>
        <v>#DIV/0!</v>
      </c>
    </row>
    <row r="599" spans="1:17" ht="13.5" customHeight="1" x14ac:dyDescent="0.2">
      <c r="B599" s="256">
        <v>42</v>
      </c>
      <c r="C599" s="235" t="s">
        <v>159</v>
      </c>
      <c r="D599" s="248">
        <f>SUM(D600:D600)</f>
        <v>10932.5</v>
      </c>
      <c r="E599" s="248">
        <f>SUM(E600:E600)</f>
        <v>6000</v>
      </c>
      <c r="F599" s="249">
        <f>SUM(F600:F600)</f>
        <v>0</v>
      </c>
      <c r="G599" s="248">
        <f>SUM(G600:G600)</f>
        <v>0</v>
      </c>
      <c r="H599" s="248">
        <f>SUM(H600:H600)</f>
        <v>0</v>
      </c>
      <c r="I599" s="448">
        <f t="shared" si="124"/>
        <v>54.882231877429675</v>
      </c>
      <c r="J599" s="448">
        <f t="shared" si="119"/>
        <v>0</v>
      </c>
      <c r="K599" s="448" t="e">
        <f t="shared" si="119"/>
        <v>#DIV/0!</v>
      </c>
      <c r="L599" s="448" t="e">
        <f t="shared" si="119"/>
        <v>#DIV/0!</v>
      </c>
    </row>
    <row r="600" spans="1:17" ht="13.5" customHeight="1" x14ac:dyDescent="0.2">
      <c r="B600" s="341">
        <v>426</v>
      </c>
      <c r="C600" s="291" t="s">
        <v>181</v>
      </c>
      <c r="D600" s="252">
        <v>10932.5</v>
      </c>
      <c r="E600" s="252">
        <v>6000</v>
      </c>
      <c r="F600" s="295">
        <v>0</v>
      </c>
      <c r="G600" s="254">
        <v>0</v>
      </c>
      <c r="H600" s="254">
        <v>0</v>
      </c>
      <c r="I600" s="448">
        <f t="shared" si="124"/>
        <v>54.882231877429675</v>
      </c>
      <c r="J600" s="448">
        <f t="shared" si="119"/>
        <v>0</v>
      </c>
      <c r="K600" s="448" t="e">
        <f t="shared" si="119"/>
        <v>#DIV/0!</v>
      </c>
      <c r="L600" s="448" t="e">
        <f t="shared" si="119"/>
        <v>#DIV/0!</v>
      </c>
      <c r="M600" s="172"/>
    </row>
    <row r="601" spans="1:17" ht="13.5" customHeight="1" x14ac:dyDescent="0.2">
      <c r="B601" s="119"/>
      <c r="C601" s="120"/>
      <c r="D601" s="121"/>
      <c r="E601" s="122"/>
      <c r="F601" s="103"/>
      <c r="G601" s="122"/>
      <c r="H601" s="122"/>
      <c r="I601" s="123"/>
      <c r="J601" s="123"/>
      <c r="K601" s="123"/>
      <c r="L601" s="123"/>
    </row>
    <row r="602" spans="1:17" ht="13.5" customHeight="1" x14ac:dyDescent="0.2">
      <c r="B602" s="119"/>
      <c r="C602" s="120"/>
      <c r="D602" s="121"/>
      <c r="E602" s="122"/>
      <c r="F602" s="103"/>
      <c r="G602" s="122"/>
      <c r="H602" s="122"/>
      <c r="I602" s="123"/>
      <c r="J602" s="123"/>
      <c r="K602" s="123"/>
      <c r="L602" s="123"/>
    </row>
    <row r="603" spans="1:17" ht="13.5" customHeight="1" x14ac:dyDescent="0.2">
      <c r="B603" s="119"/>
      <c r="C603" s="120"/>
      <c r="D603" s="121"/>
      <c r="E603" s="122"/>
      <c r="F603" s="103"/>
      <c r="G603" s="122"/>
      <c r="H603" s="122"/>
      <c r="I603" s="123"/>
      <c r="J603" s="123"/>
      <c r="K603" s="123"/>
      <c r="L603" s="123"/>
    </row>
    <row r="604" spans="1:17" ht="12" customHeight="1" x14ac:dyDescent="0.2">
      <c r="A604" s="623" t="s">
        <v>343</v>
      </c>
      <c r="B604" s="623"/>
      <c r="C604" s="623"/>
      <c r="D604" s="623"/>
      <c r="E604" s="623"/>
      <c r="F604" s="623"/>
      <c r="G604" s="623"/>
      <c r="H604" s="623"/>
      <c r="I604" s="623"/>
      <c r="J604" s="623"/>
      <c r="K604" s="623"/>
      <c r="L604" s="623"/>
    </row>
    <row r="605" spans="1:17" ht="12" customHeight="1" x14ac:dyDescent="0.2">
      <c r="A605" s="136"/>
      <c r="B605" s="623" t="s">
        <v>342</v>
      </c>
      <c r="C605" s="623"/>
      <c r="D605" s="623"/>
      <c r="E605" s="623"/>
      <c r="F605" s="623"/>
      <c r="G605" s="623"/>
      <c r="H605" s="623"/>
      <c r="I605" s="623"/>
      <c r="J605" s="623"/>
      <c r="K605" s="623"/>
      <c r="L605" s="623"/>
    </row>
    <row r="606" spans="1:17" ht="13.5" customHeight="1" x14ac:dyDescent="0.2">
      <c r="A606" s="623"/>
      <c r="B606" s="623"/>
      <c r="C606" s="623"/>
      <c r="D606" s="623"/>
      <c r="E606" s="623"/>
      <c r="F606" s="623"/>
      <c r="G606" s="623"/>
      <c r="H606" s="623"/>
      <c r="I606" s="623"/>
      <c r="J606" s="623"/>
      <c r="K606" s="623"/>
      <c r="L606" s="623"/>
    </row>
    <row r="607" spans="1:17" ht="13.5" customHeight="1" x14ac:dyDescent="0.2">
      <c r="A607" s="628" t="s">
        <v>302</v>
      </c>
      <c r="B607" s="628"/>
      <c r="C607" s="628"/>
      <c r="D607" s="628"/>
      <c r="E607" s="628"/>
      <c r="F607" s="628"/>
      <c r="G607" s="628"/>
      <c r="H607" s="628"/>
      <c r="I607" s="628"/>
      <c r="J607" s="628"/>
      <c r="K607" s="628"/>
      <c r="L607" s="123"/>
    </row>
    <row r="608" spans="1:17" ht="13.5" customHeight="1" x14ac:dyDescent="0.2">
      <c r="A608" s="628" t="s">
        <v>416</v>
      </c>
      <c r="B608" s="628"/>
      <c r="C608" s="628"/>
      <c r="D608" s="628"/>
      <c r="E608" s="628"/>
      <c r="F608" s="628"/>
      <c r="G608" s="628"/>
      <c r="H608" s="628"/>
      <c r="I608" s="628"/>
      <c r="J608" s="628"/>
      <c r="L608" s="123"/>
    </row>
    <row r="609" spans="1:12" ht="13.5" customHeight="1" x14ac:dyDescent="0.2">
      <c r="A609" s="697"/>
      <c r="B609" s="697"/>
      <c r="C609" s="697"/>
      <c r="E609" s="93"/>
      <c r="F609"/>
      <c r="L609" s="123"/>
    </row>
    <row r="610" spans="1:12" ht="13.5" customHeight="1" x14ac:dyDescent="0.2">
      <c r="A610" s="138"/>
      <c r="B610" s="138"/>
      <c r="C610" s="138"/>
      <c r="E610" s="93"/>
      <c r="F610"/>
      <c r="L610" s="123"/>
    </row>
    <row r="611" spans="1:12" ht="13.5" customHeight="1" x14ac:dyDescent="0.2">
      <c r="A611" s="138"/>
      <c r="B611" s="138"/>
      <c r="C611" s="138"/>
      <c r="E611" s="93"/>
      <c r="F611"/>
      <c r="L611" s="123"/>
    </row>
    <row r="612" spans="1:12" ht="13.5" customHeight="1" x14ac:dyDescent="0.2">
      <c r="A612" s="623" t="s">
        <v>303</v>
      </c>
      <c r="B612" s="623"/>
      <c r="C612" s="623"/>
      <c r="D612" s="623"/>
      <c r="E612" s="623"/>
      <c r="F612" s="623"/>
      <c r="G612" s="623"/>
      <c r="H612" s="623"/>
      <c r="I612" s="623"/>
      <c r="J612" s="623"/>
      <c r="K612" s="623"/>
      <c r="L612" s="623"/>
    </row>
    <row r="613" spans="1:12" ht="13.5" customHeight="1" x14ac:dyDescent="0.2">
      <c r="A613" s="624" t="s">
        <v>304</v>
      </c>
      <c r="B613" s="624"/>
      <c r="C613" s="624"/>
      <c r="D613" s="624"/>
      <c r="E613" s="624"/>
      <c r="F613" s="624"/>
      <c r="G613" s="624"/>
      <c r="H613" s="624"/>
      <c r="I613" s="624"/>
      <c r="J613" s="624"/>
      <c r="K613" s="624"/>
      <c r="L613" s="624"/>
    </row>
    <row r="614" spans="1:12" ht="13.5" customHeight="1" x14ac:dyDescent="0.2">
      <c r="A614" s="521" t="s">
        <v>197</v>
      </c>
      <c r="B614" s="521"/>
      <c r="C614" s="521"/>
      <c r="D614" s="521"/>
      <c r="E614" s="521"/>
      <c r="F614" s="521"/>
      <c r="G614" s="521"/>
      <c r="H614" s="521"/>
      <c r="I614" s="521"/>
      <c r="J614" s="521"/>
      <c r="K614" s="521"/>
      <c r="L614" s="521"/>
    </row>
    <row r="615" spans="1:12" ht="13.5" customHeight="1" x14ac:dyDescent="0.2">
      <c r="A615" s="521" t="s">
        <v>425</v>
      </c>
      <c r="B615" s="521"/>
      <c r="C615" s="521"/>
      <c r="D615" s="521"/>
      <c r="E615" s="521"/>
      <c r="F615" s="521"/>
      <c r="G615" s="521"/>
      <c r="H615" s="521"/>
      <c r="I615" s="521"/>
      <c r="J615" s="521"/>
      <c r="K615" s="521"/>
      <c r="L615" s="521"/>
    </row>
    <row r="616" spans="1:12" ht="13.5" customHeight="1" x14ac:dyDescent="0.2">
      <c r="A616" s="140"/>
      <c r="B616" s="140"/>
      <c r="C616" s="140"/>
      <c r="D616" s="140"/>
      <c r="E616" s="140"/>
      <c r="F616" s="140"/>
      <c r="G616" s="140"/>
      <c r="H616" s="140"/>
      <c r="I616" s="140"/>
      <c r="J616" s="140"/>
      <c r="K616" s="140"/>
      <c r="L616" s="140"/>
    </row>
    <row r="617" spans="1:12" ht="13.5" customHeight="1" x14ac:dyDescent="0.2">
      <c r="A617" s="140"/>
      <c r="B617" s="140"/>
      <c r="C617" s="140"/>
      <c r="D617" s="140"/>
      <c r="E617" s="140"/>
      <c r="F617" s="140"/>
      <c r="G617" s="140"/>
      <c r="H617" s="140"/>
      <c r="I617" s="140"/>
      <c r="J617" s="140"/>
      <c r="K617" s="140"/>
      <c r="L617" s="140"/>
    </row>
    <row r="618" spans="1:12" ht="13.5" customHeight="1" x14ac:dyDescent="0.2">
      <c r="B618" s="681" t="s">
        <v>424</v>
      </c>
      <c r="C618" s="681"/>
      <c r="E618" s="93"/>
      <c r="F618"/>
      <c r="L618" s="123"/>
    </row>
    <row r="619" spans="1:12" ht="13.5" customHeight="1" x14ac:dyDescent="0.2">
      <c r="B619" s="679" t="s">
        <v>422</v>
      </c>
      <c r="C619" s="679"/>
      <c r="E619" s="93"/>
      <c r="F619"/>
      <c r="L619" s="123"/>
    </row>
    <row r="620" spans="1:12" ht="13.5" customHeight="1" x14ac:dyDescent="0.2">
      <c r="B620" s="680" t="s">
        <v>423</v>
      </c>
      <c r="C620" s="680"/>
      <c r="E620" s="93"/>
      <c r="F620"/>
      <c r="L620" s="123"/>
    </row>
    <row r="621" spans="1:12" ht="13.5" customHeight="1" x14ac:dyDescent="0.2">
      <c r="B621" s="139"/>
      <c r="E621" s="93"/>
      <c r="F621"/>
      <c r="L621" s="123"/>
    </row>
    <row r="622" spans="1:12" ht="13.5" customHeight="1" x14ac:dyDescent="0.2">
      <c r="A622" s="141"/>
      <c r="B622" s="141"/>
      <c r="C622" s="141"/>
      <c r="D622" s="141"/>
      <c r="E622" s="141"/>
      <c r="F622" s="141"/>
      <c r="G622" s="703" t="s">
        <v>404</v>
      </c>
      <c r="H622" s="703"/>
      <c r="I622" s="703"/>
      <c r="J622" s="703"/>
      <c r="K622" s="141"/>
      <c r="L622" s="141"/>
    </row>
    <row r="623" spans="1:12" ht="12" customHeight="1" x14ac:dyDescent="0.2">
      <c r="A623" s="141"/>
      <c r="B623" s="141"/>
      <c r="C623" s="141"/>
      <c r="D623" s="141"/>
      <c r="E623" s="141"/>
      <c r="F623" s="141"/>
      <c r="G623" s="141"/>
      <c r="H623" s="141" t="s">
        <v>405</v>
      </c>
      <c r="I623" s="141"/>
      <c r="J623" s="141"/>
      <c r="K623" s="141"/>
      <c r="L623" s="141"/>
    </row>
    <row r="624" spans="1:12" ht="12" customHeight="1" x14ac:dyDescent="0.2">
      <c r="A624" s="141"/>
      <c r="B624" s="141"/>
      <c r="C624" s="141"/>
      <c r="D624" s="141"/>
      <c r="E624" s="141"/>
      <c r="F624" s="141"/>
      <c r="G624" s="141"/>
      <c r="H624" s="141"/>
      <c r="I624" s="141"/>
      <c r="J624" s="141"/>
      <c r="K624" s="141"/>
      <c r="L624" s="141"/>
    </row>
    <row r="625" spans="1:12" ht="12" customHeight="1" x14ac:dyDescent="0.2">
      <c r="A625" s="141"/>
      <c r="B625" s="141"/>
      <c r="C625" s="141"/>
      <c r="D625" s="141"/>
      <c r="E625" s="141"/>
      <c r="F625" s="141"/>
      <c r="G625" s="141"/>
      <c r="H625" s="141"/>
      <c r="I625" s="141"/>
      <c r="J625" s="141"/>
      <c r="K625" s="141"/>
      <c r="L625" s="141"/>
    </row>
    <row r="626" spans="1:12" ht="12" customHeight="1" x14ac:dyDescent="0.2">
      <c r="A626" s="141"/>
      <c r="B626" s="141"/>
      <c r="C626" s="141"/>
      <c r="D626" s="141"/>
      <c r="E626" s="141"/>
      <c r="F626" s="141"/>
      <c r="G626" s="141"/>
      <c r="H626" s="141"/>
      <c r="I626" s="141"/>
      <c r="J626" s="141"/>
      <c r="K626" s="141"/>
      <c r="L626" s="141"/>
    </row>
    <row r="627" spans="1:12" ht="12" customHeight="1" x14ac:dyDescent="0.2">
      <c r="A627" s="141"/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</row>
    <row r="628" spans="1:12" ht="12" customHeight="1" x14ac:dyDescent="0.2">
      <c r="A628" s="141"/>
      <c r="B628" s="141"/>
      <c r="C628" s="141"/>
      <c r="D628" s="141"/>
      <c r="E628" s="141"/>
      <c r="F628" s="141"/>
      <c r="G628" s="141"/>
      <c r="H628" s="141"/>
      <c r="I628" s="141"/>
      <c r="J628" s="141"/>
      <c r="K628" s="141"/>
      <c r="L628" s="141"/>
    </row>
    <row r="629" spans="1:12" ht="12" customHeight="1" x14ac:dyDescent="0.2">
      <c r="A629" s="141"/>
      <c r="B629" s="141"/>
      <c r="C629" s="141"/>
      <c r="D629" s="141"/>
      <c r="E629" s="141"/>
      <c r="F629" s="141"/>
      <c r="G629" s="141"/>
      <c r="H629" s="141"/>
      <c r="I629" s="141"/>
      <c r="J629" s="141"/>
      <c r="K629" s="141"/>
      <c r="L629" s="141"/>
    </row>
    <row r="630" spans="1:12" ht="12" customHeight="1" x14ac:dyDescent="0.2">
      <c r="A630" s="141"/>
      <c r="B630" s="141"/>
      <c r="C630" s="141"/>
      <c r="D630" s="141"/>
      <c r="E630" s="141"/>
      <c r="F630" s="141"/>
      <c r="G630" s="141"/>
      <c r="H630" s="141"/>
      <c r="I630" s="141"/>
      <c r="J630" s="141"/>
      <c r="K630" s="141"/>
      <c r="L630" s="141"/>
    </row>
    <row r="631" spans="1:12" ht="12" customHeight="1" x14ac:dyDescent="0.2">
      <c r="A631" s="141"/>
      <c r="B631" s="141"/>
      <c r="C631" s="141"/>
      <c r="D631" s="141"/>
      <c r="E631" s="141"/>
      <c r="F631" s="141"/>
      <c r="G631" s="141"/>
      <c r="H631" s="141"/>
      <c r="I631" s="141"/>
      <c r="J631" s="141"/>
      <c r="K631" s="141"/>
      <c r="L631" s="141"/>
    </row>
    <row r="632" spans="1:12" ht="12" customHeight="1" x14ac:dyDescent="0.2">
      <c r="A632" s="141"/>
      <c r="B632" s="141"/>
      <c r="C632" s="141"/>
      <c r="D632" s="141"/>
      <c r="E632" s="141"/>
      <c r="F632" s="141"/>
      <c r="G632" s="141"/>
      <c r="H632" s="141"/>
      <c r="I632" s="141"/>
      <c r="J632" s="141"/>
      <c r="K632" s="141"/>
      <c r="L632" s="141"/>
    </row>
    <row r="633" spans="1:12" ht="12" customHeight="1" x14ac:dyDescent="0.2">
      <c r="A633" s="141"/>
      <c r="B633" s="141"/>
      <c r="C633" s="141"/>
      <c r="D633" s="141"/>
      <c r="E633" s="141"/>
      <c r="F633" s="141"/>
      <c r="G633" s="141"/>
      <c r="H633" s="141"/>
      <c r="I633" s="141"/>
      <c r="J633" s="141"/>
      <c r="K633" s="141"/>
      <c r="L633" s="141"/>
    </row>
    <row r="634" spans="1:12" ht="12" customHeight="1" x14ac:dyDescent="0.2">
      <c r="A634" s="141"/>
      <c r="B634" s="141"/>
      <c r="C634" s="141"/>
      <c r="D634" s="141"/>
      <c r="E634" s="141"/>
      <c r="F634" s="141"/>
      <c r="G634" s="141"/>
      <c r="H634" s="141"/>
      <c r="I634" s="141"/>
      <c r="J634" s="141"/>
      <c r="K634" s="141"/>
      <c r="L634" s="141"/>
    </row>
    <row r="635" spans="1:12" ht="12" customHeight="1" x14ac:dyDescent="0.2">
      <c r="A635" s="141"/>
      <c r="B635" s="141"/>
      <c r="C635" s="141"/>
      <c r="D635" s="141"/>
      <c r="E635" s="141"/>
      <c r="F635" s="141"/>
      <c r="G635" s="141"/>
      <c r="H635" s="141"/>
      <c r="I635" s="141"/>
      <c r="J635" s="141"/>
      <c r="K635" s="141"/>
      <c r="L635" s="141"/>
    </row>
    <row r="636" spans="1:12" ht="12" customHeight="1" x14ac:dyDescent="0.2">
      <c r="A636" s="141"/>
      <c r="B636" s="141"/>
      <c r="C636" s="141"/>
      <c r="D636" s="141"/>
      <c r="E636" s="141"/>
      <c r="F636" s="141"/>
      <c r="G636" s="141"/>
      <c r="H636" s="141"/>
      <c r="I636" s="141"/>
      <c r="J636" s="141"/>
      <c r="K636" s="141"/>
      <c r="L636" s="141"/>
    </row>
    <row r="637" spans="1:12" ht="13.5" customHeight="1" x14ac:dyDescent="0.2">
      <c r="A637" s="141"/>
      <c r="B637" s="141"/>
      <c r="C637" s="141"/>
      <c r="D637" s="141"/>
      <c r="E637" s="141"/>
      <c r="F637" s="141"/>
      <c r="G637" s="141"/>
      <c r="H637" s="141"/>
      <c r="I637" s="141"/>
      <c r="J637" s="141"/>
      <c r="K637" s="141"/>
      <c r="L637" s="141"/>
    </row>
    <row r="638" spans="1:12" ht="21.75" customHeight="1" x14ac:dyDescent="0.2">
      <c r="B638" s="678" t="s">
        <v>281</v>
      </c>
      <c r="C638" s="678"/>
      <c r="D638" s="115" t="s">
        <v>313</v>
      </c>
      <c r="E638" s="115" t="s">
        <v>328</v>
      </c>
      <c r="F638" s="116" t="s">
        <v>403</v>
      </c>
    </row>
    <row r="639" spans="1:12" ht="11.45" customHeight="1" x14ac:dyDescent="0.2">
      <c r="B639" s="677" t="s">
        <v>242</v>
      </c>
      <c r="C639" s="677"/>
      <c r="D639" s="107">
        <f>SUM(F13,F22,F31,F41,F68,F76,F84,F92,F100,F117,F140,F149,F155,F168,F195,F205,F213,F221,F227,F233,F245,F255,F273,F304,F319,F378,F386,F397,F413,F420,F426,F435,F443,F450,F459,F465,F472,F484,F493,F502,F523,F529,F541,F551,F558,F565,F588,F597)</f>
        <v>221000</v>
      </c>
      <c r="E639" s="107">
        <f>SUM(G13,G22,G31,G41,G68,G76,G84,G92,G100,G117,G140,G149,G155,G168,G195,G205,G213,G221,G227,G233,G245,G255,G273,G304,G319,G378,G386,G397,G413,G420,G426,G435,G443,G450,G459,G465,G472,G484,G493,G502,G523,G529,G541,G551,G558,G565,G588,G597)</f>
        <v>225000</v>
      </c>
      <c r="F639" s="107">
        <f>SUM(H13,H22,H31,H41,H68,H76,H84,H92,H100,H117,H140,H149,H155,H168,H195,H205,H213,H221,H227,H233,H245,H255,H273,H304,H319,H378,H386,H397,H413,H420,H426,H435,H443,H450,H459,H465,H472,H484,H493,H502,H523,H529,H541,H551,H558,H565,H588,H597)</f>
        <v>230000</v>
      </c>
    </row>
    <row r="640" spans="1:12" ht="11.45" customHeight="1" x14ac:dyDescent="0.2">
      <c r="B640" s="78" t="s">
        <v>243</v>
      </c>
      <c r="C640" s="78"/>
      <c r="D640" s="107">
        <f>SUM(D641,D642,D643,D644,D645)</f>
        <v>1121263</v>
      </c>
      <c r="E640" s="107">
        <f>SUM(E641,E642,E643,E644,E645)</f>
        <v>32100</v>
      </c>
      <c r="F640" s="107">
        <f>SUM(F641,F642,F643,F644,F645)</f>
        <v>32100</v>
      </c>
    </row>
    <row r="641" spans="2:17" ht="11.45" customHeight="1" x14ac:dyDescent="0.2">
      <c r="B641" s="78"/>
      <c r="C641" s="106" t="s">
        <v>270</v>
      </c>
      <c r="D641" s="105">
        <f>F43</f>
        <v>32100</v>
      </c>
      <c r="E641" s="105">
        <f>G43</f>
        <v>32100</v>
      </c>
      <c r="F641" s="105">
        <f>H43</f>
        <v>32100</v>
      </c>
      <c r="G641" s="204"/>
      <c r="H641" s="39"/>
      <c r="N641" s="204"/>
      <c r="O641" s="39"/>
    </row>
    <row r="642" spans="2:17" ht="11.45" customHeight="1" x14ac:dyDescent="0.2">
      <c r="B642" s="78"/>
      <c r="C642" s="106" t="s">
        <v>274</v>
      </c>
      <c r="D642" s="105">
        <f>SUM(F342,F350,F360,F370)</f>
        <v>288000</v>
      </c>
      <c r="E642" s="105">
        <f>SUM(G342,G350,G360,G370)</f>
        <v>0</v>
      </c>
      <c r="F642" s="105">
        <f>SUM(H342,H350,H360,H370)</f>
        <v>0</v>
      </c>
      <c r="G642" s="204"/>
      <c r="H642" s="39"/>
      <c r="N642" s="204"/>
      <c r="O642" s="39"/>
    </row>
    <row r="643" spans="2:17" ht="11.45" customHeight="1" x14ac:dyDescent="0.2">
      <c r="B643" s="78"/>
      <c r="C643" s="106" t="s">
        <v>282</v>
      </c>
      <c r="D643" s="105">
        <f>SUM(F16,F44,F69,F77,F85,F93,F101,F118,F127,F141,F156,F169,F181,F188,F214,F246,F259,F266,F278,F295,F307,F323,F341,F349,F359,F369,F398,F427,F451,F576)</f>
        <v>799763</v>
      </c>
      <c r="E643" s="105">
        <f>SUM(G16,G44,G69,G77,G85,G93,G101,G118,G127,G141,G156,G169,G246,G266,G278,G295,G323,G341,G349,G359,G369,G398,G427,G451,G576)</f>
        <v>0</v>
      </c>
      <c r="F643" s="105">
        <f>SUM(H16,H44,H69,H77,H85,H93,H101,H118,H127,H141,H156,H169,H246,H266,H278,H295,H323,H341,H349,H359,H369,H398,H427,H451,H576)</f>
        <v>0</v>
      </c>
      <c r="G643" s="204"/>
      <c r="H643" s="39"/>
      <c r="N643" s="204"/>
      <c r="O643" s="39"/>
    </row>
    <row r="644" spans="2:17" ht="11.45" customHeight="1" x14ac:dyDescent="0.2">
      <c r="B644" s="78"/>
      <c r="C644" s="106" t="s">
        <v>346</v>
      </c>
      <c r="D644" s="105">
        <f>F292</f>
        <v>400</v>
      </c>
      <c r="E644" s="105">
        <f>G292</f>
        <v>0</v>
      </c>
      <c r="F644" s="105">
        <f>H292</f>
        <v>0</v>
      </c>
      <c r="G644" s="204"/>
      <c r="H644" s="39"/>
      <c r="N644" s="204"/>
      <c r="O644" s="39"/>
    </row>
    <row r="645" spans="2:17" ht="11.45" customHeight="1" x14ac:dyDescent="0.2">
      <c r="B645" s="78"/>
      <c r="C645" s="106" t="s">
        <v>347</v>
      </c>
      <c r="D645" s="105">
        <f>F291</f>
        <v>1000</v>
      </c>
      <c r="E645" s="105">
        <f>G291</f>
        <v>0</v>
      </c>
      <c r="F645" s="105">
        <f>H291</f>
        <v>0</v>
      </c>
      <c r="G645" s="204"/>
      <c r="H645" s="39"/>
      <c r="N645" s="204"/>
      <c r="O645" s="39"/>
    </row>
    <row r="646" spans="2:17" ht="11.45" customHeight="1" x14ac:dyDescent="0.2">
      <c r="B646" s="677" t="s">
        <v>244</v>
      </c>
      <c r="C646" s="677"/>
      <c r="D646" s="107">
        <f>SUM(D647,D648,D649,D650,D651,D652,D653,D654,D655)</f>
        <v>163600</v>
      </c>
      <c r="E646" s="107">
        <f>SUM(E647,E648,E649,E650,E651,E652,E653,E654,E655)</f>
        <v>111000</v>
      </c>
      <c r="F646" s="107">
        <f>SUM(F647,F648,F649,F650,F651,F652,F653,F654,F655)</f>
        <v>111000</v>
      </c>
      <c r="G646" s="204"/>
      <c r="H646" s="39"/>
      <c r="N646" s="204"/>
      <c r="O646" s="39"/>
    </row>
    <row r="647" spans="2:17" ht="11.45" customHeight="1" x14ac:dyDescent="0.2">
      <c r="B647" s="78"/>
      <c r="C647" s="106" t="s">
        <v>268</v>
      </c>
      <c r="D647" s="105">
        <f>SUM(F170,F197,F235,F304,F247,F256,F267,F275,F294,F306)</f>
        <v>65000</v>
      </c>
      <c r="E647" s="105">
        <f>SUM(G170,G197,G304,G235,G247,G256,G267,G275,G294,G306)</f>
        <v>1000</v>
      </c>
      <c r="F647" s="105">
        <f>SUM(H170,H197,H304,H235,H247,H256,H267,H275,H294,H306)</f>
        <v>1000</v>
      </c>
      <c r="G647" s="204"/>
      <c r="H647" s="39"/>
      <c r="N647" s="204"/>
    </row>
    <row r="648" spans="2:17" ht="12.75" customHeight="1" x14ac:dyDescent="0.2">
      <c r="B648" s="78"/>
      <c r="C648" s="106" t="s">
        <v>269</v>
      </c>
      <c r="D648" s="104">
        <f>SUM(F276)</f>
        <v>1200</v>
      </c>
      <c r="E648" s="104">
        <f>SUM(G276)</f>
        <v>0</v>
      </c>
      <c r="F648" s="104">
        <f>SUM(H276)</f>
        <v>0</v>
      </c>
      <c r="G648" s="204"/>
      <c r="N648" s="204"/>
      <c r="O648" s="39"/>
    </row>
    <row r="649" spans="2:17" ht="12" customHeight="1" x14ac:dyDescent="0.2">
      <c r="B649" s="78"/>
      <c r="C649" s="106" t="s">
        <v>271</v>
      </c>
      <c r="D649" s="105">
        <f>SUM(F258,F277)</f>
        <v>200</v>
      </c>
      <c r="E649" s="105">
        <f>SUM(G258,G277)</f>
        <v>0</v>
      </c>
      <c r="F649" s="105">
        <f>SUM(H258,H277)</f>
        <v>0</v>
      </c>
      <c r="G649" s="204"/>
      <c r="H649" s="39"/>
      <c r="N649" s="204"/>
      <c r="O649" s="39"/>
    </row>
    <row r="650" spans="2:17" ht="11.45" customHeight="1" x14ac:dyDescent="0.2">
      <c r="B650" s="78"/>
      <c r="C650" s="106" t="s">
        <v>272</v>
      </c>
      <c r="D650" s="105">
        <f>SUM(F172,F204,F244)</f>
        <v>16000</v>
      </c>
      <c r="E650" s="105">
        <f>SUM(G172,G204,G244)</f>
        <v>20000</v>
      </c>
      <c r="F650" s="105">
        <f>SUM(H172,H204,H244)</f>
        <v>20000</v>
      </c>
      <c r="G650" s="204"/>
      <c r="H650" s="39"/>
      <c r="N650" s="128"/>
      <c r="O650" s="520"/>
      <c r="P650" s="520"/>
      <c r="Q650" s="520"/>
    </row>
    <row r="651" spans="2:17" ht="12.75" customHeight="1" x14ac:dyDescent="0.2">
      <c r="B651" s="78"/>
      <c r="C651" s="106" t="s">
        <v>275</v>
      </c>
      <c r="D651" s="105">
        <f>SUM(F338,F348,F358,F368)</f>
        <v>75850</v>
      </c>
      <c r="E651" s="105">
        <f>SUM(G338,G348,G358,G368)</f>
        <v>85000</v>
      </c>
      <c r="F651" s="105">
        <f>SUM(H338,H348,H358,H368)</f>
        <v>85000</v>
      </c>
      <c r="G651" s="128"/>
      <c r="H651" s="520"/>
      <c r="I651" s="520"/>
      <c r="J651" s="520"/>
      <c r="N651" s="204"/>
      <c r="O651" s="520"/>
      <c r="P651" s="481"/>
      <c r="Q651" s="481"/>
    </row>
    <row r="652" spans="2:17" ht="12" customHeight="1" x14ac:dyDescent="0.2">
      <c r="B652" s="78"/>
      <c r="C652" s="106" t="s">
        <v>273</v>
      </c>
      <c r="D652" s="105">
        <v>0</v>
      </c>
      <c r="E652" s="105">
        <v>0</v>
      </c>
      <c r="F652" s="105">
        <v>0</v>
      </c>
      <c r="G652" s="204"/>
      <c r="H652" s="520"/>
      <c r="I652" s="481"/>
      <c r="J652" s="481"/>
      <c r="N652" s="213"/>
      <c r="O652" s="520"/>
      <c r="P652" s="481"/>
      <c r="Q652" s="481"/>
    </row>
    <row r="653" spans="2:17" ht="12" customHeight="1" x14ac:dyDescent="0.2">
      <c r="B653" s="78"/>
      <c r="C653" s="106" t="s">
        <v>316</v>
      </c>
      <c r="D653" s="105">
        <f>SUM(F339,F361)</f>
        <v>5000</v>
      </c>
      <c r="E653" s="105">
        <f>SUM(G339,G361)</f>
        <v>5000</v>
      </c>
      <c r="F653" s="105">
        <f>SUM(H339,H361)</f>
        <v>5000</v>
      </c>
      <c r="G653" s="213"/>
      <c r="H653" s="520"/>
      <c r="I653" s="481"/>
      <c r="J653" s="481"/>
      <c r="N653" s="204"/>
      <c r="O653" s="39"/>
    </row>
    <row r="654" spans="2:17" ht="12.75" customHeight="1" x14ac:dyDescent="0.2">
      <c r="B654" s="78"/>
      <c r="C654" s="106" t="s">
        <v>336</v>
      </c>
      <c r="D654" s="105">
        <f>F340</f>
        <v>150</v>
      </c>
      <c r="E654" s="105">
        <f>G340</f>
        <v>0</v>
      </c>
      <c r="F654" s="105">
        <f>H340</f>
        <v>0</v>
      </c>
      <c r="G654" s="204"/>
      <c r="H654" s="39"/>
      <c r="N654" s="204"/>
      <c r="O654" s="39"/>
    </row>
    <row r="655" spans="2:17" ht="12.75" customHeight="1" x14ac:dyDescent="0.2">
      <c r="B655" s="78"/>
      <c r="C655" s="106" t="s">
        <v>340</v>
      </c>
      <c r="D655" s="105">
        <f>F234</f>
        <v>200</v>
      </c>
      <c r="E655" s="105">
        <f>G234</f>
        <v>0</v>
      </c>
      <c r="F655" s="105">
        <f>H234</f>
        <v>0</v>
      </c>
      <c r="G655" s="204"/>
      <c r="H655" s="39"/>
      <c r="N655" s="204"/>
      <c r="O655" s="39"/>
    </row>
    <row r="656" spans="2:17" ht="13.5" customHeight="1" x14ac:dyDescent="0.2">
      <c r="B656" s="677" t="s">
        <v>245</v>
      </c>
      <c r="C656" s="677"/>
      <c r="D656" s="107">
        <f>SUM(D657,D658,D659,D660,D661,D662,D663)</f>
        <v>645137</v>
      </c>
      <c r="E656" s="107">
        <f>SUM(E657,E658,E659,E660,E661,E662,E663)</f>
        <v>455900</v>
      </c>
      <c r="F656" s="107">
        <f>SUM(F657,F658,F659,F660,F661,F662,F663)</f>
        <v>290900</v>
      </c>
      <c r="G656" s="213"/>
      <c r="H656" s="520"/>
      <c r="I656" s="481"/>
      <c r="J656" s="481"/>
      <c r="N656" s="213"/>
      <c r="O656" s="520"/>
      <c r="P656" s="481"/>
      <c r="Q656" s="481"/>
    </row>
    <row r="657" spans="2:17" ht="11.45" customHeight="1" x14ac:dyDescent="0.2">
      <c r="B657" s="78"/>
      <c r="C657" s="106" t="s">
        <v>267</v>
      </c>
      <c r="D657" s="105">
        <f>F103</f>
        <v>10000</v>
      </c>
      <c r="E657" s="105">
        <f>G103</f>
        <v>10000</v>
      </c>
      <c r="F657" s="105">
        <f>H103</f>
        <v>10000</v>
      </c>
      <c r="G657" s="213"/>
      <c r="H657" s="520"/>
      <c r="I657" s="481"/>
      <c r="J657" s="481"/>
      <c r="N657" s="213"/>
      <c r="O657" s="520"/>
      <c r="P657" s="481"/>
      <c r="Q657" s="481"/>
    </row>
    <row r="658" spans="2:17" ht="11.45" customHeight="1" x14ac:dyDescent="0.2">
      <c r="B658" s="78"/>
      <c r="C658" s="106" t="s">
        <v>329</v>
      </c>
      <c r="D658" s="105">
        <f>SUM(F129,F157,F242,F274,F303,F320,F395,F575)</f>
        <v>268000</v>
      </c>
      <c r="E658" s="105">
        <f>SUM(G129,G157,G242,G274,G303,G320,G395,G575)</f>
        <v>100000</v>
      </c>
      <c r="F658" s="105">
        <f>SUM(H129,H157,H242,H274,H303,H320,H395,H575)</f>
        <v>0</v>
      </c>
      <c r="G658" s="211"/>
      <c r="H658" s="481"/>
      <c r="I658" s="481"/>
      <c r="J658" s="481"/>
      <c r="N658" s="211"/>
      <c r="O658" s="481"/>
      <c r="P658" s="481"/>
      <c r="Q658" s="481"/>
    </row>
    <row r="659" spans="2:17" ht="11.45" customHeight="1" x14ac:dyDescent="0.2">
      <c r="B659" s="78"/>
      <c r="C659" s="106" t="s">
        <v>266</v>
      </c>
      <c r="D659" s="105">
        <f>F542</f>
        <v>0</v>
      </c>
      <c r="E659" s="105">
        <f>G542</f>
        <v>0</v>
      </c>
      <c r="F659" s="105">
        <f>H542</f>
        <v>0</v>
      </c>
      <c r="G659" s="211"/>
      <c r="H659" s="481"/>
      <c r="I659" s="481"/>
      <c r="J659" s="481"/>
      <c r="N659" s="211"/>
      <c r="O659" s="481"/>
      <c r="P659" s="481"/>
      <c r="Q659" s="481"/>
    </row>
    <row r="660" spans="2:17" ht="12.75" customHeight="1" x14ac:dyDescent="0.2">
      <c r="B660" s="78"/>
      <c r="C660" s="106" t="s">
        <v>317</v>
      </c>
      <c r="D660" s="105">
        <f>SUM(F15,F42,F126,F142,F171,F196,F243,F279,F305,F384,F396,F414,F444,F453,F466,F485,F510,F516,F530,F543,F552,F559,F566,F574,F587,F596)</f>
        <v>367137</v>
      </c>
      <c r="E660" s="105">
        <f>SUM(G42,G126,G171,G196,G243,G279,G305,G384,G396,G414,G444,G453,G466,G485,G510,G516,G530,G543,G552,G559,G566,G574,G587,G596)</f>
        <v>345900</v>
      </c>
      <c r="F660" s="105">
        <f>SUM(H42,H126,H171,H196,H243,H279,H305,H384,H396,H414,H444,H453,H466,H485,H510,H516,H530,H543,H552,H559,H566,H574,H587,H596)</f>
        <v>280900</v>
      </c>
      <c r="G660" s="211"/>
      <c r="N660" s="211"/>
    </row>
    <row r="661" spans="2:17" ht="12" customHeight="1" x14ac:dyDescent="0.2">
      <c r="B661" s="78"/>
      <c r="C661" s="106" t="s">
        <v>331</v>
      </c>
      <c r="D661" s="104">
        <f>F385</f>
        <v>0</v>
      </c>
      <c r="E661" s="104">
        <f>G385</f>
        <v>0</v>
      </c>
      <c r="F661" s="104">
        <f>H385</f>
        <v>0</v>
      </c>
      <c r="G661" s="213"/>
      <c r="H661" s="481"/>
      <c r="I661" s="481"/>
      <c r="J661" s="481"/>
      <c r="N661" s="211"/>
    </row>
    <row r="662" spans="2:17" ht="11.45" customHeight="1" x14ac:dyDescent="0.2">
      <c r="B662" s="78"/>
      <c r="C662" s="106" t="s">
        <v>332</v>
      </c>
      <c r="D662" s="131">
        <f t="shared" ref="D662:F663" si="127">F321</f>
        <v>0</v>
      </c>
      <c r="E662" s="131">
        <f t="shared" si="127"/>
        <v>0</v>
      </c>
      <c r="F662" s="131">
        <f t="shared" si="127"/>
        <v>0</v>
      </c>
      <c r="G662" s="215"/>
      <c r="H662" s="39"/>
    </row>
    <row r="663" spans="2:17" ht="11.45" customHeight="1" x14ac:dyDescent="0.2">
      <c r="B663" s="78"/>
      <c r="C663" s="106" t="s">
        <v>333</v>
      </c>
      <c r="D663" s="131">
        <f t="shared" si="127"/>
        <v>0</v>
      </c>
      <c r="E663" s="131">
        <f t="shared" si="127"/>
        <v>0</v>
      </c>
      <c r="F663" s="131">
        <f t="shared" si="127"/>
        <v>0</v>
      </c>
      <c r="G663" s="213"/>
      <c r="H663" s="481"/>
      <c r="I663" s="481"/>
      <c r="J663" s="481"/>
      <c r="N663" s="213"/>
      <c r="O663" s="481"/>
      <c r="P663" s="481"/>
      <c r="Q663" s="481"/>
    </row>
    <row r="664" spans="2:17" ht="11.45" customHeight="1" x14ac:dyDescent="0.2">
      <c r="B664" s="677" t="s">
        <v>246</v>
      </c>
      <c r="C664" s="677"/>
      <c r="D664" s="131">
        <v>0</v>
      </c>
      <c r="E664" s="131">
        <v>0</v>
      </c>
      <c r="F664" s="131">
        <v>0</v>
      </c>
    </row>
    <row r="665" spans="2:17" ht="11.45" customHeight="1" x14ac:dyDescent="0.2">
      <c r="B665" s="677" t="s">
        <v>247</v>
      </c>
      <c r="C665" s="677"/>
      <c r="D665" s="117"/>
      <c r="E665" s="117"/>
      <c r="F665" s="117"/>
    </row>
    <row r="666" spans="2:17" ht="11.45" customHeight="1" x14ac:dyDescent="0.2">
      <c r="B666" s="677" t="s">
        <v>248</v>
      </c>
      <c r="C666" s="677"/>
      <c r="D666" s="117"/>
      <c r="E666" s="117"/>
      <c r="F666" s="117"/>
    </row>
    <row r="667" spans="2:17" ht="12.75" x14ac:dyDescent="0.2">
      <c r="B667" s="691" t="s">
        <v>299</v>
      </c>
      <c r="C667" s="691"/>
      <c r="D667" s="117"/>
      <c r="E667" s="117"/>
      <c r="F667" s="117"/>
    </row>
    <row r="668" spans="2:17" ht="12.75" x14ac:dyDescent="0.2">
      <c r="B668" s="129"/>
      <c r="C668" s="130" t="s">
        <v>300</v>
      </c>
      <c r="D668" s="117">
        <f>SUM(F14,F45,F70,F78,F86,F94,F102,F119,F128,F143,F173,F257,F280,F293,F324,F362,F399,F428,F452,F494,F517,F577)</f>
        <v>0</v>
      </c>
      <c r="E668" s="117">
        <f>SUM(G14,G45,G70,G78,G86,G94,G102,G119,G128,G143,G173,G257,G280,G293,G324,G362,G399,G428,G452,G494,G517,G577)</f>
        <v>0</v>
      </c>
      <c r="F668" s="117">
        <f>SUM(H14,H45,H70,H78,H86,H94,H102,H119,H128,H143,H173,H257,H280,H293,H324,H362,H399,H428,H452,H494,H517,H577)</f>
        <v>0</v>
      </c>
    </row>
    <row r="669" spans="2:17" ht="12.75" x14ac:dyDescent="0.2">
      <c r="B669" s="676" t="s">
        <v>276</v>
      </c>
      <c r="C669" s="676"/>
      <c r="D669" s="117">
        <f>SUM(D639,D640,D646,D656,D667)</f>
        <v>2151000</v>
      </c>
      <c r="E669" s="117">
        <f>SUM(E639,E640,E646,E656,E667)</f>
        <v>824000</v>
      </c>
      <c r="F669" s="117">
        <f>SUM(F639,F640,F646,F656,F667)</f>
        <v>664000</v>
      </c>
    </row>
  </sheetData>
  <mergeCells count="374">
    <mergeCell ref="N301:P301"/>
    <mergeCell ref="A386:C386"/>
    <mergeCell ref="N503:N508"/>
    <mergeCell ref="N560:N563"/>
    <mergeCell ref="N283:N287"/>
    <mergeCell ref="A264:C264"/>
    <mergeCell ref="A265:C265"/>
    <mergeCell ref="A266:C266"/>
    <mergeCell ref="A529:C529"/>
    <mergeCell ref="A538:C538"/>
    <mergeCell ref="A444:C444"/>
    <mergeCell ref="A418:C418"/>
    <mergeCell ref="A539:C539"/>
    <mergeCell ref="A457:C457"/>
    <mergeCell ref="A458:C458"/>
    <mergeCell ref="A459:C459"/>
    <mergeCell ref="A435:C435"/>
    <mergeCell ref="A509:C509"/>
    <mergeCell ref="A510:C510"/>
    <mergeCell ref="A514:C514"/>
    <mergeCell ref="A515:C515"/>
    <mergeCell ref="A521:C521"/>
    <mergeCell ref="A528:C528"/>
    <mergeCell ref="A557:C557"/>
    <mergeCell ref="G622:J622"/>
    <mergeCell ref="B334:C334"/>
    <mergeCell ref="A340:C340"/>
    <mergeCell ref="A342:C342"/>
    <mergeCell ref="A348:C348"/>
    <mergeCell ref="A350:C350"/>
    <mergeCell ref="A356:C356"/>
    <mergeCell ref="A357:C357"/>
    <mergeCell ref="A368:C368"/>
    <mergeCell ref="A370:C370"/>
    <mergeCell ref="A358:C358"/>
    <mergeCell ref="A360:C360"/>
    <mergeCell ref="A366:C366"/>
    <mergeCell ref="A367:C367"/>
    <mergeCell ref="A576:C576"/>
    <mergeCell ref="A541:C541"/>
    <mergeCell ref="A339:C339"/>
    <mergeCell ref="A485:C485"/>
    <mergeCell ref="A472:C472"/>
    <mergeCell ref="A480:C480"/>
    <mergeCell ref="A481:C481"/>
    <mergeCell ref="A543:C543"/>
    <mergeCell ref="A542:C542"/>
    <mergeCell ref="A556:C556"/>
    <mergeCell ref="B667:C667"/>
    <mergeCell ref="A428:C428"/>
    <mergeCell ref="A320:C320"/>
    <mergeCell ref="A361:C361"/>
    <mergeCell ref="A466:C466"/>
    <mergeCell ref="A396:C396"/>
    <mergeCell ref="A432:C432"/>
    <mergeCell ref="A433:C433"/>
    <mergeCell ref="A434:C434"/>
    <mergeCell ref="A592:C592"/>
    <mergeCell ref="A593:C593"/>
    <mergeCell ref="A594:C594"/>
    <mergeCell ref="A595:C595"/>
    <mergeCell ref="A607:K607"/>
    <mergeCell ref="A609:C609"/>
    <mergeCell ref="A596:C596"/>
    <mergeCell ref="A564:C564"/>
    <mergeCell ref="A565:C565"/>
    <mergeCell ref="A449:C449"/>
    <mergeCell ref="A516:C516"/>
    <mergeCell ref="B656:C656"/>
    <mergeCell ref="A537:C537"/>
    <mergeCell ref="A483:C483"/>
    <mergeCell ref="A484:C484"/>
    <mergeCell ref="B669:C669"/>
    <mergeCell ref="B639:C639"/>
    <mergeCell ref="B664:C664"/>
    <mergeCell ref="B665:C665"/>
    <mergeCell ref="B638:C638"/>
    <mergeCell ref="B619:C619"/>
    <mergeCell ref="B620:C620"/>
    <mergeCell ref="B618:C618"/>
    <mergeCell ref="A463:C463"/>
    <mergeCell ref="A464:C464"/>
    <mergeCell ref="B646:C646"/>
    <mergeCell ref="B666:C666"/>
    <mergeCell ref="A522:C522"/>
    <mergeCell ref="A577:C577"/>
    <mergeCell ref="A570:C570"/>
    <mergeCell ref="A571:C571"/>
    <mergeCell ref="A563:C563"/>
    <mergeCell ref="A552:C552"/>
    <mergeCell ref="A549:C549"/>
    <mergeCell ref="A550:C550"/>
    <mergeCell ref="A551:C551"/>
    <mergeCell ref="A587:C587"/>
    <mergeCell ref="A586:C586"/>
    <mergeCell ref="A588:C588"/>
    <mergeCell ref="B1:C1"/>
    <mergeCell ref="B3:C3"/>
    <mergeCell ref="B2:G2"/>
    <mergeCell ref="B4:L4"/>
    <mergeCell ref="A30:C30"/>
    <mergeCell ref="A31:C31"/>
    <mergeCell ref="A36:C36"/>
    <mergeCell ref="A37:C37"/>
    <mergeCell ref="A38:C38"/>
    <mergeCell ref="A13:C13"/>
    <mergeCell ref="A20:C20"/>
    <mergeCell ref="A21:C21"/>
    <mergeCell ref="A22:C22"/>
    <mergeCell ref="A28:C28"/>
    <mergeCell ref="A29:C29"/>
    <mergeCell ref="A6:C6"/>
    <mergeCell ref="A7:C7"/>
    <mergeCell ref="A8:C8"/>
    <mergeCell ref="A9:C9"/>
    <mergeCell ref="A10:C10"/>
    <mergeCell ref="A11:C11"/>
    <mergeCell ref="A12:C12"/>
    <mergeCell ref="A14:C14"/>
    <mergeCell ref="A15:C15"/>
    <mergeCell ref="A66:C66"/>
    <mergeCell ref="A67:C67"/>
    <mergeCell ref="A45:C45"/>
    <mergeCell ref="A75:C75"/>
    <mergeCell ref="A76:C76"/>
    <mergeCell ref="A82:C82"/>
    <mergeCell ref="A83:C83"/>
    <mergeCell ref="A84:C84"/>
    <mergeCell ref="A90:C90"/>
    <mergeCell ref="A68:C68"/>
    <mergeCell ref="A98:C98"/>
    <mergeCell ref="A99:C99"/>
    <mergeCell ref="A93:C93"/>
    <mergeCell ref="A85:C85"/>
    <mergeCell ref="A77:C77"/>
    <mergeCell ref="A69:C69"/>
    <mergeCell ref="A139:C139"/>
    <mergeCell ref="A129:C129"/>
    <mergeCell ref="A102:C102"/>
    <mergeCell ref="A118:C118"/>
    <mergeCell ref="A138:C138"/>
    <mergeCell ref="A101:C101"/>
    <mergeCell ref="A91:C91"/>
    <mergeCell ref="A92:C92"/>
    <mergeCell ref="A204:C204"/>
    <mergeCell ref="A205:C205"/>
    <mergeCell ref="A253:C253"/>
    <mergeCell ref="A254:C254"/>
    <mergeCell ref="A347:C347"/>
    <mergeCell ref="A377:C377"/>
    <mergeCell ref="A439:C439"/>
    <mergeCell ref="A378:C378"/>
    <mergeCell ref="A382:C382"/>
    <mergeCell ref="A383:C383"/>
    <mergeCell ref="A280:C280"/>
    <mergeCell ref="A324:C324"/>
    <mergeCell ref="A362:C362"/>
    <mergeCell ref="A219:C219"/>
    <mergeCell ref="A214:C214"/>
    <mergeCell ref="A257:C257"/>
    <mergeCell ref="A220:C220"/>
    <mergeCell ref="A259:C259"/>
    <mergeCell ref="A316:C316"/>
    <mergeCell ref="A279:C279"/>
    <mergeCell ref="A289:C289"/>
    <mergeCell ref="A267:C267"/>
    <mergeCell ref="A290:C290"/>
    <mergeCell ref="A291:C291"/>
    <mergeCell ref="A16:C16"/>
    <mergeCell ref="A575:C575"/>
    <mergeCell ref="A74:C74"/>
    <mergeCell ref="A239:C239"/>
    <mergeCell ref="A240:C240"/>
    <mergeCell ref="A195:C195"/>
    <mergeCell ref="A100:C100"/>
    <mergeCell ref="A170:C170"/>
    <mergeCell ref="A197:C197"/>
    <mergeCell ref="A235:C235"/>
    <mergeCell ref="A172:C172"/>
    <mergeCell ref="A193:C193"/>
    <mergeCell ref="A194:C194"/>
    <mergeCell ref="A202:C202"/>
    <mergeCell ref="A203:C203"/>
    <mergeCell ref="A103:C103"/>
    <mergeCell ref="A115:C115"/>
    <mergeCell ref="A491:C491"/>
    <mergeCell ref="A492:C492"/>
    <mergeCell ref="A493:C493"/>
    <mergeCell ref="A498:C498"/>
    <mergeCell ref="A499:C499"/>
    <mergeCell ref="A500:C500"/>
    <mergeCell ref="A501:C501"/>
    <mergeCell ref="N249:P253"/>
    <mergeCell ref="N274:O274"/>
    <mergeCell ref="A127:C127"/>
    <mergeCell ref="A443:C443"/>
    <mergeCell ref="A482:C482"/>
    <mergeCell ref="A448:C448"/>
    <mergeCell ref="A465:C465"/>
    <mergeCell ref="A453:C453"/>
    <mergeCell ref="A471:C471"/>
    <mergeCell ref="A470:C470"/>
    <mergeCell ref="A441:C441"/>
    <mergeCell ref="A451:C451"/>
    <mergeCell ref="A442:C442"/>
    <mergeCell ref="A419:C419"/>
    <mergeCell ref="A141:C141"/>
    <mergeCell ref="A452:C452"/>
    <mergeCell ref="A246:C246"/>
    <mergeCell ref="A233:C233"/>
    <mergeCell ref="A225:C225"/>
    <mergeCell ref="A303:C303"/>
    <mergeCell ref="A304:C304"/>
    <mergeCell ref="A336:C336"/>
    <mergeCell ref="A399:C399"/>
    <mergeCell ref="A450:C450"/>
    <mergeCell ref="O650:Q650"/>
    <mergeCell ref="A293:C293"/>
    <mergeCell ref="A319:C319"/>
    <mergeCell ref="A414:C414"/>
    <mergeCell ref="A612:L612"/>
    <mergeCell ref="A613:L613"/>
    <mergeCell ref="A614:L614"/>
    <mergeCell ref="A606:L606"/>
    <mergeCell ref="B605:L605"/>
    <mergeCell ref="A508:C508"/>
    <mergeCell ref="A494:C494"/>
    <mergeCell ref="A608:J608"/>
    <mergeCell ref="A585:C585"/>
    <mergeCell ref="A574:C574"/>
    <mergeCell ref="A573:C573"/>
    <mergeCell ref="A572:C572"/>
    <mergeCell ref="A566:C566"/>
    <mergeCell ref="A604:L604"/>
    <mergeCell ref="A426:C426"/>
    <mergeCell ref="A427:C427"/>
    <mergeCell ref="A398:C398"/>
    <mergeCell ref="A597:C597"/>
    <mergeCell ref="A559:C559"/>
    <mergeCell ref="A558:C558"/>
    <mergeCell ref="O651:Q651"/>
    <mergeCell ref="O652:Q652"/>
    <mergeCell ref="O656:Q656"/>
    <mergeCell ref="O657:Q657"/>
    <mergeCell ref="O658:Q658"/>
    <mergeCell ref="O659:Q659"/>
    <mergeCell ref="O663:Q663"/>
    <mergeCell ref="H653:J653"/>
    <mergeCell ref="H661:J661"/>
    <mergeCell ref="H651:J651"/>
    <mergeCell ref="H652:J652"/>
    <mergeCell ref="H656:J656"/>
    <mergeCell ref="H657:J657"/>
    <mergeCell ref="H658:J658"/>
    <mergeCell ref="H659:J659"/>
    <mergeCell ref="H663:J663"/>
    <mergeCell ref="A540:C540"/>
    <mergeCell ref="A517:C517"/>
    <mergeCell ref="A523:C523"/>
    <mergeCell ref="A530:C530"/>
    <mergeCell ref="A502:C502"/>
    <mergeCell ref="A527:C527"/>
    <mergeCell ref="A425:C425"/>
    <mergeCell ref="A335:C335"/>
    <mergeCell ref="A395:C395"/>
    <mergeCell ref="A397:C397"/>
    <mergeCell ref="A341:C341"/>
    <mergeCell ref="A413:C413"/>
    <mergeCell ref="A424:C424"/>
    <mergeCell ref="A346:C346"/>
    <mergeCell ref="A412:C412"/>
    <mergeCell ref="A420:C420"/>
    <mergeCell ref="A384:C384"/>
    <mergeCell ref="A393:C393"/>
    <mergeCell ref="A394:C394"/>
    <mergeCell ref="A411:C411"/>
    <mergeCell ref="A440:C440"/>
    <mergeCell ref="A349:C349"/>
    <mergeCell ref="A359:C359"/>
    <mergeCell ref="A369:C369"/>
    <mergeCell ref="A142:C142"/>
    <mergeCell ref="A116:C116"/>
    <mergeCell ref="A117:C117"/>
    <mergeCell ref="A124:C124"/>
    <mergeCell ref="A125:C125"/>
    <mergeCell ref="A126:C126"/>
    <mergeCell ref="A119:C119"/>
    <mergeCell ref="A143:C143"/>
    <mergeCell ref="A278:C278"/>
    <mergeCell ref="A180:C180"/>
    <mergeCell ref="A185:C185"/>
    <mergeCell ref="A206:C206"/>
    <mergeCell ref="A186:C186"/>
    <mergeCell ref="A187:C187"/>
    <mergeCell ref="A181:C181"/>
    <mergeCell ref="A188:C188"/>
    <mergeCell ref="A232:C232"/>
    <mergeCell ref="A171:C171"/>
    <mergeCell ref="A227:C227"/>
    <mergeCell ref="A241:C241"/>
    <mergeCell ref="A211:C211"/>
    <mergeCell ref="A212:C212"/>
    <mergeCell ref="A274:C274"/>
    <mergeCell ref="A213:C213"/>
    <mergeCell ref="A221:C221"/>
    <mergeCell ref="A234:C234"/>
    <mergeCell ref="A242:C242"/>
    <mergeCell ref="A243:C243"/>
    <mergeCell ref="A244:C244"/>
    <mergeCell ref="A245:C245"/>
    <mergeCell ref="A255:C255"/>
    <mergeCell ref="A231:C231"/>
    <mergeCell ref="A258:C258"/>
    <mergeCell ref="A226:C226"/>
    <mergeCell ref="A306:C306"/>
    <mergeCell ref="A323:C323"/>
    <mergeCell ref="A410:C410"/>
    <mergeCell ref="A375:C375"/>
    <mergeCell ref="A376:C376"/>
    <mergeCell ref="A338:C338"/>
    <mergeCell ref="A301:C301"/>
    <mergeCell ref="A302:C302"/>
    <mergeCell ref="A307:C307"/>
    <mergeCell ref="A322:C322"/>
    <mergeCell ref="A321:C321"/>
    <mergeCell ref="A337:C337"/>
    <mergeCell ref="A153:C153"/>
    <mergeCell ref="A44:C44"/>
    <mergeCell ref="A169:C169"/>
    <mergeCell ref="A173:C173"/>
    <mergeCell ref="A385:C385"/>
    <mergeCell ref="A305:C305"/>
    <mergeCell ref="A374:C374"/>
    <mergeCell ref="A256:C256"/>
    <mergeCell ref="A271:C271"/>
    <mergeCell ref="A272:C272"/>
    <mergeCell ref="A317:C317"/>
    <mergeCell ref="A318:C318"/>
    <mergeCell ref="A273:C273"/>
    <mergeCell ref="A275:C275"/>
    <mergeCell ref="A276:C276"/>
    <mergeCell ref="A277:C277"/>
    <mergeCell ref="A288:C288"/>
    <mergeCell ref="A247:C247"/>
    <mergeCell ref="A295:C295"/>
    <mergeCell ref="A292:C292"/>
    <mergeCell ref="A294:C294"/>
    <mergeCell ref="A178:C178"/>
    <mergeCell ref="A179:C179"/>
    <mergeCell ref="A196:C196"/>
    <mergeCell ref="A615:L615"/>
    <mergeCell ref="A39:C39"/>
    <mergeCell ref="A40:C40"/>
    <mergeCell ref="A41:C41"/>
    <mergeCell ref="A140:C140"/>
    <mergeCell ref="A164:C164"/>
    <mergeCell ref="A168:C168"/>
    <mergeCell ref="A165:C165"/>
    <mergeCell ref="A166:C166"/>
    <mergeCell ref="A167:C167"/>
    <mergeCell ref="A128:C128"/>
    <mergeCell ref="A70:C70"/>
    <mergeCell ref="A78:C78"/>
    <mergeCell ref="A86:C86"/>
    <mergeCell ref="A154:C154"/>
    <mergeCell ref="A155:C155"/>
    <mergeCell ref="A157:C157"/>
    <mergeCell ref="A156:C156"/>
    <mergeCell ref="A94:C94"/>
    <mergeCell ref="A147:C147"/>
    <mergeCell ref="A148:C148"/>
    <mergeCell ref="A149:C149"/>
    <mergeCell ref="A42:C42"/>
    <mergeCell ref="A43:C43"/>
  </mergeCells>
  <printOptions gridLines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tabSelected="1" topLeftCell="A11" workbookViewId="0">
      <selection activeCell="A6" sqref="A6:M42"/>
    </sheetView>
  </sheetViews>
  <sheetFormatPr defaultRowHeight="12.75" x14ac:dyDescent="0.2"/>
  <cols>
    <col min="1" max="1" width="4.83203125" customWidth="1"/>
    <col min="2" max="2" width="53.5" customWidth="1"/>
    <col min="3" max="3" width="18.6640625" customWidth="1"/>
    <col min="4" max="4" width="10.33203125" customWidth="1"/>
    <col min="5" max="5" width="12.83203125" customWidth="1"/>
    <col min="6" max="6" width="14.83203125" customWidth="1"/>
    <col min="7" max="7" width="13.6640625" customWidth="1"/>
    <col min="8" max="8" width="14.33203125" customWidth="1"/>
    <col min="9" max="9" width="12.6640625" customWidth="1"/>
    <col min="10" max="10" width="13.6640625" customWidth="1"/>
    <col min="11" max="11" width="13.1640625" customWidth="1"/>
    <col min="12" max="12" width="11.5" customWidth="1"/>
    <col min="13" max="13" width="15.6640625" customWidth="1"/>
  </cols>
  <sheetData>
    <row r="1" spans="1:13" ht="18" x14ac:dyDescent="0.25">
      <c r="A1" s="47" t="s">
        <v>197</v>
      </c>
      <c r="B1" s="47"/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8" x14ac:dyDescent="0.25">
      <c r="A2" s="715"/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</row>
    <row r="3" spans="1:13" ht="22.5" x14ac:dyDescent="0.3">
      <c r="A3" s="716" t="s">
        <v>198</v>
      </c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</row>
    <row r="4" spans="1:13" ht="15.75" x14ac:dyDescent="0.25">
      <c r="A4" s="717" t="s">
        <v>426</v>
      </c>
      <c r="B4" s="717"/>
      <c r="C4" s="717"/>
      <c r="D4" s="717"/>
      <c r="E4" s="717"/>
      <c r="F4" s="717"/>
      <c r="G4" s="717"/>
      <c r="H4" s="717"/>
      <c r="I4" s="717"/>
      <c r="J4" s="717"/>
      <c r="K4" s="717"/>
      <c r="L4" s="717"/>
      <c r="M4" s="717"/>
    </row>
    <row r="5" spans="1:13" ht="15.75" thickBot="1" x14ac:dyDescent="0.3">
      <c r="A5" s="48"/>
      <c r="B5" s="48"/>
      <c r="C5" s="48"/>
      <c r="D5" s="45"/>
      <c r="E5" s="45"/>
      <c r="F5" s="45"/>
      <c r="G5" s="45"/>
      <c r="H5" s="45"/>
      <c r="I5" s="45"/>
      <c r="J5" s="45"/>
      <c r="K5" s="45"/>
      <c r="L5" s="45"/>
      <c r="M5" s="46">
        <f>SUM(C6,D6,E6,F6,G6,H6,I6,J6,K6,L6)</f>
        <v>2151000</v>
      </c>
    </row>
    <row r="6" spans="1:13" x14ac:dyDescent="0.2">
      <c r="A6" s="718" t="s">
        <v>199</v>
      </c>
      <c r="B6" s="718"/>
      <c r="C6" s="49">
        <f>SUM(C8,C32)</f>
        <v>239600</v>
      </c>
      <c r="D6" s="49">
        <f t="shared" ref="D6:M6" si="0">SUM(D8,D32)</f>
        <v>0</v>
      </c>
      <c r="E6" s="49">
        <f t="shared" si="0"/>
        <v>36600</v>
      </c>
      <c r="F6" s="49">
        <f t="shared" si="0"/>
        <v>1666500</v>
      </c>
      <c r="G6" s="49">
        <f t="shared" si="0"/>
        <v>0</v>
      </c>
      <c r="H6" s="49">
        <f t="shared" si="0"/>
        <v>0</v>
      </c>
      <c r="I6" s="49">
        <f t="shared" si="0"/>
        <v>48500</v>
      </c>
      <c r="J6" s="49">
        <f t="shared" si="0"/>
        <v>44300</v>
      </c>
      <c r="K6" s="49">
        <f t="shared" si="0"/>
        <v>89000</v>
      </c>
      <c r="L6" s="49">
        <f t="shared" si="0"/>
        <v>26500</v>
      </c>
      <c r="M6" s="49">
        <f t="shared" si="0"/>
        <v>2151000</v>
      </c>
    </row>
    <row r="7" spans="1:13" ht="60.75" thickBot="1" x14ac:dyDescent="0.25">
      <c r="A7" s="50" t="s">
        <v>200</v>
      </c>
      <c r="B7" s="70" t="s">
        <v>240</v>
      </c>
      <c r="C7" s="51" t="s">
        <v>201</v>
      </c>
      <c r="D7" s="50" t="s">
        <v>202</v>
      </c>
      <c r="E7" s="50" t="s">
        <v>203</v>
      </c>
      <c r="F7" s="50" t="s">
        <v>204</v>
      </c>
      <c r="G7" s="50" t="s">
        <v>205</v>
      </c>
      <c r="H7" s="50" t="s">
        <v>206</v>
      </c>
      <c r="I7" s="50" t="s">
        <v>207</v>
      </c>
      <c r="J7" s="50" t="s">
        <v>208</v>
      </c>
      <c r="K7" s="50" t="s">
        <v>209</v>
      </c>
      <c r="L7" s="50" t="s">
        <v>210</v>
      </c>
      <c r="M7" s="52" t="s">
        <v>211</v>
      </c>
    </row>
    <row r="8" spans="1:13" x14ac:dyDescent="0.2">
      <c r="A8" s="65">
        <v>3</v>
      </c>
      <c r="B8" s="53" t="s">
        <v>175</v>
      </c>
      <c r="C8" s="69">
        <f>SUM(C9,C13,C19,C21,C23,C25,C27)</f>
        <v>234600</v>
      </c>
      <c r="D8" s="69">
        <f t="shared" ref="C8:L8" si="1">SUM(D9,D13,D19,D21,D23,D25,D27)</f>
        <v>0</v>
      </c>
      <c r="E8" s="69">
        <f t="shared" si="1"/>
        <v>16250</v>
      </c>
      <c r="F8" s="69">
        <f t="shared" si="1"/>
        <v>850000</v>
      </c>
      <c r="G8" s="69">
        <f t="shared" si="1"/>
        <v>0</v>
      </c>
      <c r="H8" s="69">
        <f t="shared" si="1"/>
        <v>0</v>
      </c>
      <c r="I8" s="69">
        <f t="shared" si="1"/>
        <v>16000</v>
      </c>
      <c r="J8" s="69">
        <f t="shared" si="1"/>
        <v>40800</v>
      </c>
      <c r="K8" s="69">
        <f t="shared" si="1"/>
        <v>79000</v>
      </c>
      <c r="L8" s="69">
        <f t="shared" si="1"/>
        <v>26500</v>
      </c>
      <c r="M8" s="69">
        <f>SUM(C8,D8,E8:F8,G8,H8,I8,J8,K8:L8)</f>
        <v>1263150</v>
      </c>
    </row>
    <row r="9" spans="1:13" x14ac:dyDescent="0.2">
      <c r="A9" s="65">
        <v>31</v>
      </c>
      <c r="B9" s="53" t="s">
        <v>212</v>
      </c>
      <c r="C9" s="54">
        <f t="shared" ref="C9:L9" si="2">SUM(C10,C11,C12)</f>
        <v>109500</v>
      </c>
      <c r="D9" s="54">
        <f t="shared" si="2"/>
        <v>0</v>
      </c>
      <c r="E9" s="54">
        <f t="shared" si="2"/>
        <v>0</v>
      </c>
      <c r="F9" s="54">
        <f t="shared" si="2"/>
        <v>0</v>
      </c>
      <c r="G9" s="54">
        <f t="shared" si="2"/>
        <v>0</v>
      </c>
      <c r="H9" s="54">
        <f t="shared" si="2"/>
        <v>0</v>
      </c>
      <c r="I9" s="54">
        <f t="shared" si="2"/>
        <v>0</v>
      </c>
      <c r="J9" s="54">
        <f t="shared" si="2"/>
        <v>0</v>
      </c>
      <c r="K9" s="54">
        <f t="shared" si="2"/>
        <v>0</v>
      </c>
      <c r="L9" s="54">
        <f t="shared" si="2"/>
        <v>0</v>
      </c>
      <c r="M9" s="69">
        <f>SUM(C9,D9,E9:F9,G9,H9,I9,J9,K9:L9)</f>
        <v>109500</v>
      </c>
    </row>
    <row r="10" spans="1:13" ht="12" customHeight="1" x14ac:dyDescent="0.2">
      <c r="A10" s="66">
        <v>311</v>
      </c>
      <c r="B10" s="56" t="s">
        <v>213</v>
      </c>
      <c r="C10" s="57">
        <f>POS.DIO!F48+POS.DIO!F106</f>
        <v>91000</v>
      </c>
      <c r="D10" s="58"/>
      <c r="E10" s="58"/>
      <c r="F10" s="58"/>
      <c r="G10" s="58"/>
      <c r="H10" s="58"/>
      <c r="I10" s="58"/>
      <c r="J10" s="59"/>
      <c r="K10" s="58"/>
      <c r="L10" s="60"/>
      <c r="M10" s="69">
        <f t="shared" ref="M10:M41" si="3">SUM(C10,D10,E10:F10,G10,H10,I10,J10,K10:L10)</f>
        <v>91000</v>
      </c>
    </row>
    <row r="11" spans="1:13" x14ac:dyDescent="0.2">
      <c r="A11" s="66">
        <v>312</v>
      </c>
      <c r="B11" s="61" t="s">
        <v>214</v>
      </c>
      <c r="C11" s="57">
        <f>POS.DIO!F49</f>
        <v>3500</v>
      </c>
      <c r="D11" s="58"/>
      <c r="E11" s="58"/>
      <c r="F11" s="58"/>
      <c r="G11" s="58"/>
      <c r="H11" s="58"/>
      <c r="I11" s="58"/>
      <c r="J11" s="58"/>
      <c r="K11" s="58"/>
      <c r="L11" s="60"/>
      <c r="M11" s="69">
        <f t="shared" si="3"/>
        <v>3500</v>
      </c>
    </row>
    <row r="12" spans="1:13" x14ac:dyDescent="0.2">
      <c r="A12" s="55">
        <v>313</v>
      </c>
      <c r="B12" s="61" t="s">
        <v>171</v>
      </c>
      <c r="C12" s="57">
        <f>POS.DIO!F50+POS.DIO!F107</f>
        <v>15000</v>
      </c>
      <c r="D12" s="58"/>
      <c r="E12" s="58"/>
      <c r="F12" s="58"/>
      <c r="G12" s="58"/>
      <c r="H12" s="58"/>
      <c r="I12" s="58"/>
      <c r="J12" s="58"/>
      <c r="K12" s="58"/>
      <c r="L12" s="60"/>
      <c r="M12" s="69">
        <f t="shared" si="3"/>
        <v>15000</v>
      </c>
    </row>
    <row r="13" spans="1:13" x14ac:dyDescent="0.2">
      <c r="A13" s="65">
        <v>32</v>
      </c>
      <c r="B13" s="53" t="s">
        <v>215</v>
      </c>
      <c r="C13" s="54">
        <f t="shared" ref="C13:L13" si="4">SUM(C14,C15,C16,C17,C18)</f>
        <v>111355</v>
      </c>
      <c r="D13" s="54">
        <f t="shared" si="4"/>
        <v>0</v>
      </c>
      <c r="E13" s="54">
        <f t="shared" si="4"/>
        <v>2750</v>
      </c>
      <c r="F13" s="54">
        <f t="shared" si="4"/>
        <v>555000</v>
      </c>
      <c r="G13" s="54">
        <f t="shared" si="4"/>
        <v>0</v>
      </c>
      <c r="H13" s="54">
        <f t="shared" si="4"/>
        <v>0</v>
      </c>
      <c r="I13" s="54">
        <f t="shared" si="4"/>
        <v>16000</v>
      </c>
      <c r="J13" s="54">
        <f t="shared" si="4"/>
        <v>800</v>
      </c>
      <c r="K13" s="54">
        <f t="shared" si="4"/>
        <v>10000</v>
      </c>
      <c r="L13" s="54">
        <f t="shared" si="4"/>
        <v>0</v>
      </c>
      <c r="M13" s="69">
        <f t="shared" si="3"/>
        <v>695905</v>
      </c>
    </row>
    <row r="14" spans="1:13" x14ac:dyDescent="0.2">
      <c r="A14" s="66">
        <v>321</v>
      </c>
      <c r="B14" s="56" t="s">
        <v>216</v>
      </c>
      <c r="C14" s="57">
        <f>POS.DIO!F52+POS.DIO!F109</f>
        <v>4500</v>
      </c>
      <c r="D14" s="58"/>
      <c r="E14" s="58"/>
      <c r="F14" s="58"/>
      <c r="G14" s="58"/>
      <c r="H14" s="58"/>
      <c r="I14" s="58"/>
      <c r="J14" s="58"/>
      <c r="K14" s="58"/>
      <c r="L14" s="60"/>
      <c r="M14" s="69">
        <f t="shared" si="3"/>
        <v>4500</v>
      </c>
    </row>
    <row r="15" spans="1:13" x14ac:dyDescent="0.2">
      <c r="A15" s="66">
        <v>322</v>
      </c>
      <c r="B15" s="61" t="s">
        <v>217</v>
      </c>
      <c r="C15" s="57">
        <f>POS.DIO!F53+POS.DIO!F110</f>
        <v>29000</v>
      </c>
      <c r="D15" s="58"/>
      <c r="E15" s="58">
        <f>POS.DIO!F507+POS.DIO!F533</f>
        <v>750</v>
      </c>
      <c r="F15" s="58">
        <f>POS.DIO!F177+POS.DIO!F191+POS.DIO!F201+POS.DIO!F209+POS.DIO!F218</f>
        <v>22250</v>
      </c>
      <c r="G15" s="58"/>
      <c r="H15" s="58"/>
      <c r="I15" s="58"/>
      <c r="J15" s="58">
        <f>POS.DIO!F490</f>
        <v>800</v>
      </c>
      <c r="K15" s="58">
        <f>POS.DIO!F389</f>
        <v>9000</v>
      </c>
      <c r="L15" s="60"/>
      <c r="M15" s="69">
        <f t="shared" si="3"/>
        <v>61800</v>
      </c>
    </row>
    <row r="16" spans="1:13" x14ac:dyDescent="0.2">
      <c r="A16" s="66">
        <v>323</v>
      </c>
      <c r="B16" s="56" t="s">
        <v>218</v>
      </c>
      <c r="C16" s="57">
        <f>POS.DIO!F54+POS.DIO!F97+POS.DIO!F111</f>
        <v>50355</v>
      </c>
      <c r="D16" s="58"/>
      <c r="E16" s="58">
        <f>POS.DIO!F534</f>
        <v>2000</v>
      </c>
      <c r="F16" s="58">
        <f>POS.DIO!F81+POS.DIO!F132+POS.DIO!F160+POS.DIO!F176+POS.DIO!F184+POS.DIO!F192+POS.DIO!F200+POS.DIO!F210+POS.DIO!F217+POS.DIO!F238+POS.DIO!F283+POS.DIO!F298+POS.DIO!F310+POS.DIO!F345+POS.DIO!F365+POS.DIO!F373</f>
        <v>532750</v>
      </c>
      <c r="G16" s="58"/>
      <c r="H16" s="58"/>
      <c r="I16" s="58">
        <f>POS.DIO!F224+POS.DIO!F230+POS.DIO!F580</f>
        <v>16000</v>
      </c>
      <c r="J16" s="58">
        <f>POS.DIO!F475</f>
        <v>0</v>
      </c>
      <c r="K16" s="58">
        <f>POS.DIO!F390+POS.DIO!F402</f>
        <v>1000</v>
      </c>
      <c r="L16" s="60"/>
      <c r="M16" s="69">
        <f t="shared" si="3"/>
        <v>602105</v>
      </c>
    </row>
    <row r="17" spans="1:13" ht="12" customHeight="1" x14ac:dyDescent="0.2">
      <c r="A17" s="66">
        <v>324</v>
      </c>
      <c r="B17" s="56" t="s">
        <v>219</v>
      </c>
      <c r="C17" s="57">
        <f>POS.DIO!F55</f>
        <v>0</v>
      </c>
      <c r="D17" s="58"/>
      <c r="E17" s="58"/>
      <c r="F17" s="58"/>
      <c r="G17" s="58"/>
      <c r="H17" s="58"/>
      <c r="I17" s="58"/>
      <c r="J17" s="58"/>
      <c r="K17" s="58"/>
      <c r="L17" s="60"/>
      <c r="M17" s="69">
        <f t="shared" si="3"/>
        <v>0</v>
      </c>
    </row>
    <row r="18" spans="1:13" ht="15" customHeight="1" x14ac:dyDescent="0.2">
      <c r="A18" s="66">
        <v>329</v>
      </c>
      <c r="B18" s="61" t="s">
        <v>220</v>
      </c>
      <c r="C18" s="57">
        <f>POS.DIO!F19+POS.DIO!F56</f>
        <v>27500</v>
      </c>
      <c r="D18" s="58"/>
      <c r="E18" s="58"/>
      <c r="F18" s="58"/>
      <c r="G18" s="58"/>
      <c r="H18" s="58"/>
      <c r="I18" s="58"/>
      <c r="J18" s="58"/>
      <c r="K18" s="58"/>
      <c r="L18" s="60"/>
      <c r="M18" s="69">
        <f t="shared" si="3"/>
        <v>27500</v>
      </c>
    </row>
    <row r="19" spans="1:13" x14ac:dyDescent="0.2">
      <c r="A19" s="65">
        <v>34</v>
      </c>
      <c r="B19" s="53" t="s">
        <v>221</v>
      </c>
      <c r="C19" s="54">
        <f>C20</f>
        <v>1600</v>
      </c>
      <c r="D19" s="54">
        <f>D20</f>
        <v>0</v>
      </c>
      <c r="E19" s="54">
        <f t="shared" ref="E19:L19" si="5">E20</f>
        <v>0</v>
      </c>
      <c r="F19" s="54">
        <f t="shared" si="5"/>
        <v>0</v>
      </c>
      <c r="G19" s="54">
        <f t="shared" si="5"/>
        <v>0</v>
      </c>
      <c r="H19" s="54">
        <f t="shared" si="5"/>
        <v>0</v>
      </c>
      <c r="I19" s="54">
        <f t="shared" si="5"/>
        <v>0</v>
      </c>
      <c r="J19" s="54">
        <f t="shared" si="5"/>
        <v>0</v>
      </c>
      <c r="K19" s="54">
        <f t="shared" si="5"/>
        <v>0</v>
      </c>
      <c r="L19" s="54">
        <f t="shared" si="5"/>
        <v>0</v>
      </c>
      <c r="M19" s="69">
        <f t="shared" si="3"/>
        <v>1600</v>
      </c>
    </row>
    <row r="20" spans="1:13" x14ac:dyDescent="0.2">
      <c r="A20" s="66">
        <v>343</v>
      </c>
      <c r="B20" s="56" t="s">
        <v>222</v>
      </c>
      <c r="C20" s="57">
        <f>POS.DIO!F58</f>
        <v>1600</v>
      </c>
      <c r="D20" s="58"/>
      <c r="E20" s="58"/>
      <c r="F20" s="58"/>
      <c r="G20" s="58"/>
      <c r="H20" s="58"/>
      <c r="I20" s="58"/>
      <c r="J20" s="58"/>
      <c r="K20" s="58"/>
      <c r="L20" s="60"/>
      <c r="M20" s="69">
        <f t="shared" si="3"/>
        <v>1600</v>
      </c>
    </row>
    <row r="21" spans="1:13" ht="12" customHeight="1" x14ac:dyDescent="0.2">
      <c r="A21" s="65">
        <v>35</v>
      </c>
      <c r="B21" s="53" t="s">
        <v>223</v>
      </c>
      <c r="C21" s="62">
        <f>C22</f>
        <v>0</v>
      </c>
      <c r="D21" s="62">
        <f t="shared" ref="D21:L21" si="6">D22</f>
        <v>0</v>
      </c>
      <c r="E21" s="62">
        <f t="shared" si="6"/>
        <v>0</v>
      </c>
      <c r="F21" s="62">
        <f t="shared" si="6"/>
        <v>4000</v>
      </c>
      <c r="G21" s="62">
        <f t="shared" si="6"/>
        <v>0</v>
      </c>
      <c r="H21" s="62">
        <f t="shared" si="6"/>
        <v>0</v>
      </c>
      <c r="I21" s="62">
        <f t="shared" si="6"/>
        <v>0</v>
      </c>
      <c r="J21" s="62">
        <f t="shared" si="6"/>
        <v>4000</v>
      </c>
      <c r="K21" s="62">
        <f t="shared" si="6"/>
        <v>0</v>
      </c>
      <c r="L21" s="62">
        <f t="shared" si="6"/>
        <v>0</v>
      </c>
      <c r="M21" s="69">
        <f t="shared" si="3"/>
        <v>8000</v>
      </c>
    </row>
    <row r="22" spans="1:13" ht="13.5" customHeight="1" x14ac:dyDescent="0.2">
      <c r="A22" s="66">
        <v>352</v>
      </c>
      <c r="B22" s="61" t="s">
        <v>224</v>
      </c>
      <c r="C22" s="57"/>
      <c r="D22" s="58"/>
      <c r="E22" s="58"/>
      <c r="F22" s="58">
        <f>POS.DIO!F353</f>
        <v>4000</v>
      </c>
      <c r="G22" s="58"/>
      <c r="H22" s="58"/>
      <c r="I22" s="58"/>
      <c r="J22" s="58">
        <f>POS.DIO!F477</f>
        <v>4000</v>
      </c>
      <c r="K22" s="58"/>
      <c r="L22" s="60"/>
      <c r="M22" s="69">
        <f t="shared" si="3"/>
        <v>8000</v>
      </c>
    </row>
    <row r="23" spans="1:13" ht="13.5" customHeight="1" x14ac:dyDescent="0.2">
      <c r="A23" s="65">
        <v>36</v>
      </c>
      <c r="B23" s="53" t="s">
        <v>225</v>
      </c>
      <c r="C23" s="62">
        <f>C24</f>
        <v>4800</v>
      </c>
      <c r="D23" s="62">
        <f>D24</f>
        <v>0</v>
      </c>
      <c r="E23" s="62">
        <f t="shared" ref="E23:L23" si="7">E24</f>
        <v>0</v>
      </c>
      <c r="F23" s="62">
        <f t="shared" si="7"/>
        <v>0</v>
      </c>
      <c r="G23" s="62">
        <f t="shared" si="7"/>
        <v>0</v>
      </c>
      <c r="H23" s="62">
        <f t="shared" si="7"/>
        <v>0</v>
      </c>
      <c r="I23" s="62">
        <f t="shared" si="7"/>
        <v>0</v>
      </c>
      <c r="J23" s="62">
        <f t="shared" si="7"/>
        <v>0</v>
      </c>
      <c r="K23" s="62">
        <f t="shared" si="7"/>
        <v>51000</v>
      </c>
      <c r="L23" s="62">
        <f t="shared" si="7"/>
        <v>0</v>
      </c>
      <c r="M23" s="69">
        <f t="shared" si="3"/>
        <v>55800</v>
      </c>
    </row>
    <row r="24" spans="1:13" x14ac:dyDescent="0.2">
      <c r="A24" s="66">
        <v>363</v>
      </c>
      <c r="B24" s="61" t="s">
        <v>186</v>
      </c>
      <c r="C24" s="57">
        <f>POS.DIO!F89</f>
        <v>4800</v>
      </c>
      <c r="D24" s="58"/>
      <c r="E24" s="58"/>
      <c r="F24" s="58"/>
      <c r="G24" s="58"/>
      <c r="H24" s="58"/>
      <c r="I24" s="58"/>
      <c r="J24" s="58"/>
      <c r="K24" s="58">
        <f>POS.DIO!F381+POS.DIO!F392+POS.DIO!F417</f>
        <v>51000</v>
      </c>
      <c r="L24" s="60"/>
      <c r="M24" s="69">
        <f t="shared" si="3"/>
        <v>55800</v>
      </c>
    </row>
    <row r="25" spans="1:13" ht="12.75" customHeight="1" x14ac:dyDescent="0.2">
      <c r="A25" s="65">
        <v>37</v>
      </c>
      <c r="B25" s="63" t="s">
        <v>226</v>
      </c>
      <c r="C25" s="62">
        <f>C26</f>
        <v>0</v>
      </c>
      <c r="D25" s="62"/>
      <c r="E25" s="62"/>
      <c r="F25" s="62"/>
      <c r="G25" s="62"/>
      <c r="H25" s="62"/>
      <c r="I25" s="62"/>
      <c r="J25" s="62"/>
      <c r="K25" s="62">
        <f>K26</f>
        <v>18000</v>
      </c>
      <c r="L25" s="62">
        <f>L26</f>
        <v>24500</v>
      </c>
      <c r="M25" s="69">
        <f t="shared" si="3"/>
        <v>42500</v>
      </c>
    </row>
    <row r="26" spans="1:13" x14ac:dyDescent="0.2">
      <c r="A26" s="67">
        <v>372</v>
      </c>
      <c r="B26" s="56" t="s">
        <v>227</v>
      </c>
      <c r="C26" s="57"/>
      <c r="D26" s="58"/>
      <c r="E26" s="58"/>
      <c r="F26" s="58"/>
      <c r="G26" s="58"/>
      <c r="H26" s="58"/>
      <c r="I26" s="58"/>
      <c r="J26" s="58"/>
      <c r="K26" s="58">
        <f>POS.DIO!F423+POS.DIO!F431+POS.DIO!F438</f>
        <v>18000</v>
      </c>
      <c r="L26" s="58">
        <f>POS.DIO!F546+POS.DIO!F555+POS.DIO!F569</f>
        <v>24500</v>
      </c>
      <c r="M26" s="69">
        <f t="shared" si="3"/>
        <v>42500</v>
      </c>
    </row>
    <row r="27" spans="1:13" x14ac:dyDescent="0.2">
      <c r="A27" s="65">
        <v>38</v>
      </c>
      <c r="B27" s="63" t="s">
        <v>228</v>
      </c>
      <c r="C27" s="62">
        <f>SUM(C28,C29:C30)</f>
        <v>7345</v>
      </c>
      <c r="D27" s="62">
        <f>SUM(D28,D29:D30)</f>
        <v>0</v>
      </c>
      <c r="E27" s="62">
        <f t="shared" ref="E27:L27" si="8">SUM(E28,E29:E30)</f>
        <v>13500</v>
      </c>
      <c r="F27" s="62">
        <f>SUM(F28,F29:F30,F31)</f>
        <v>291000</v>
      </c>
      <c r="G27" s="62">
        <f t="shared" si="8"/>
        <v>0</v>
      </c>
      <c r="H27" s="62">
        <f t="shared" si="8"/>
        <v>0</v>
      </c>
      <c r="I27" s="62">
        <f t="shared" si="8"/>
        <v>0</v>
      </c>
      <c r="J27" s="62">
        <f t="shared" si="8"/>
        <v>36000</v>
      </c>
      <c r="K27" s="62">
        <f t="shared" si="8"/>
        <v>0</v>
      </c>
      <c r="L27" s="62">
        <f t="shared" si="8"/>
        <v>2000</v>
      </c>
      <c r="M27" s="69">
        <f t="shared" si="3"/>
        <v>349845</v>
      </c>
    </row>
    <row r="28" spans="1:13" x14ac:dyDescent="0.2">
      <c r="A28" s="67">
        <v>381</v>
      </c>
      <c r="B28" s="56" t="s">
        <v>229</v>
      </c>
      <c r="C28" s="57">
        <f>POS.DIO!F25+POS.DIO!F34</f>
        <v>2257.1999999999998</v>
      </c>
      <c r="D28" s="58"/>
      <c r="E28" s="58">
        <f>POS.DIO!F505+POS.DIO!F536</f>
        <v>6500</v>
      </c>
      <c r="F28" s="58"/>
      <c r="G28" s="58"/>
      <c r="H28" s="58"/>
      <c r="I28" s="58"/>
      <c r="J28" s="58">
        <f>POS.DIO!F447+POS.DIO!F456+POS.DIO!F462+POS.DIO!F479+POS.DIO!F488</f>
        <v>24000</v>
      </c>
      <c r="K28" s="58"/>
      <c r="L28" s="58">
        <f>POS.DIO!F548+POS.DIO!F562</f>
        <v>2000</v>
      </c>
      <c r="M28" s="69">
        <f t="shared" si="3"/>
        <v>34757.199999999997</v>
      </c>
    </row>
    <row r="29" spans="1:13" ht="12" customHeight="1" x14ac:dyDescent="0.2">
      <c r="A29" s="67">
        <v>382</v>
      </c>
      <c r="B29" s="56" t="s">
        <v>230</v>
      </c>
      <c r="C29" s="57"/>
      <c r="D29" s="58"/>
      <c r="E29" s="58">
        <f>POS.DIO!F513</f>
        <v>7000</v>
      </c>
      <c r="F29" s="58"/>
      <c r="G29" s="58"/>
      <c r="H29" s="58"/>
      <c r="I29" s="58"/>
      <c r="J29" s="58">
        <f>POS.DIO!F469</f>
        <v>12000</v>
      </c>
      <c r="K29" s="58"/>
      <c r="L29" s="60">
        <v>0</v>
      </c>
      <c r="M29" s="69">
        <f t="shared" si="3"/>
        <v>19000</v>
      </c>
    </row>
    <row r="30" spans="1:13" x14ac:dyDescent="0.2">
      <c r="A30" s="66">
        <v>385</v>
      </c>
      <c r="B30" s="56" t="s">
        <v>231</v>
      </c>
      <c r="C30" s="57">
        <f>POS.DIO!F73</f>
        <v>5087.8</v>
      </c>
      <c r="D30" s="58"/>
      <c r="E30" s="58"/>
      <c r="F30" s="58"/>
      <c r="G30" s="58"/>
      <c r="H30" s="58"/>
      <c r="I30" s="58"/>
      <c r="J30" s="58"/>
      <c r="K30" s="58"/>
      <c r="L30" s="60"/>
      <c r="M30" s="69">
        <f t="shared" si="3"/>
        <v>5087.8</v>
      </c>
    </row>
    <row r="31" spans="1:13" x14ac:dyDescent="0.2">
      <c r="A31" s="66">
        <v>386</v>
      </c>
      <c r="B31" s="56" t="s">
        <v>180</v>
      </c>
      <c r="C31" s="57"/>
      <c r="D31" s="58"/>
      <c r="E31" s="58"/>
      <c r="F31" s="58">
        <f>POS.DIO!F300+POS.DIO!F312</f>
        <v>291000</v>
      </c>
      <c r="G31" s="58"/>
      <c r="H31" s="58"/>
      <c r="I31" s="58"/>
      <c r="J31" s="58"/>
      <c r="K31" s="58"/>
      <c r="L31" s="60"/>
      <c r="M31" s="69">
        <f t="shared" si="3"/>
        <v>291000</v>
      </c>
    </row>
    <row r="32" spans="1:13" x14ac:dyDescent="0.2">
      <c r="A32" s="65">
        <v>4</v>
      </c>
      <c r="B32" s="63" t="s">
        <v>232</v>
      </c>
      <c r="C32" s="62">
        <f>SUM(C33,C36,C41)</f>
        <v>5000</v>
      </c>
      <c r="D32" s="62">
        <f>SUM(D33,D36,D41)</f>
        <v>0</v>
      </c>
      <c r="E32" s="62">
        <f t="shared" ref="E32:L32" si="9">SUM(E33,E36,E41)</f>
        <v>20350</v>
      </c>
      <c r="F32" s="62">
        <f t="shared" si="9"/>
        <v>816500</v>
      </c>
      <c r="G32" s="62">
        <f t="shared" si="9"/>
        <v>0</v>
      </c>
      <c r="H32" s="62">
        <f t="shared" si="9"/>
        <v>0</v>
      </c>
      <c r="I32" s="62">
        <f t="shared" si="9"/>
        <v>32500</v>
      </c>
      <c r="J32" s="62">
        <f t="shared" si="9"/>
        <v>3500</v>
      </c>
      <c r="K32" s="62">
        <f t="shared" si="9"/>
        <v>10000</v>
      </c>
      <c r="L32" s="62">
        <f t="shared" si="9"/>
        <v>0</v>
      </c>
      <c r="M32" s="69">
        <f t="shared" si="3"/>
        <v>887850</v>
      </c>
    </row>
    <row r="33" spans="1:13" x14ac:dyDescent="0.2">
      <c r="A33" s="65">
        <v>41</v>
      </c>
      <c r="B33" s="63" t="s">
        <v>233</v>
      </c>
      <c r="C33" s="54">
        <f>C35</f>
        <v>0</v>
      </c>
      <c r="D33" s="54">
        <f t="shared" ref="D33:L33" si="10">D35</f>
        <v>0</v>
      </c>
      <c r="E33" s="54">
        <f t="shared" si="10"/>
        <v>0</v>
      </c>
      <c r="F33" s="54">
        <f>F34</f>
        <v>0</v>
      </c>
      <c r="G33" s="54">
        <f t="shared" si="10"/>
        <v>0</v>
      </c>
      <c r="H33" s="54">
        <f t="shared" si="10"/>
        <v>0</v>
      </c>
      <c r="I33" s="54">
        <f t="shared" si="10"/>
        <v>0</v>
      </c>
      <c r="J33" s="54">
        <f t="shared" si="10"/>
        <v>0</v>
      </c>
      <c r="K33" s="54">
        <f t="shared" si="10"/>
        <v>0</v>
      </c>
      <c r="L33" s="54">
        <f t="shared" si="10"/>
        <v>0</v>
      </c>
      <c r="M33" s="69">
        <f t="shared" si="3"/>
        <v>0</v>
      </c>
    </row>
    <row r="34" spans="1:13" s="464" customFormat="1" x14ac:dyDescent="0.2">
      <c r="A34" s="461">
        <v>411</v>
      </c>
      <c r="B34" s="56" t="s">
        <v>255</v>
      </c>
      <c r="C34" s="462"/>
      <c r="D34" s="462"/>
      <c r="E34" s="462"/>
      <c r="F34" s="462"/>
      <c r="G34" s="462"/>
      <c r="H34" s="462"/>
      <c r="I34" s="462"/>
      <c r="J34" s="462"/>
      <c r="K34" s="462"/>
      <c r="L34" s="462"/>
      <c r="M34" s="463">
        <f t="shared" si="3"/>
        <v>0</v>
      </c>
    </row>
    <row r="35" spans="1:13" x14ac:dyDescent="0.2">
      <c r="A35" s="66">
        <v>412</v>
      </c>
      <c r="B35" s="56" t="s">
        <v>234</v>
      </c>
      <c r="C35" s="57"/>
      <c r="D35" s="58"/>
      <c r="E35" s="58"/>
      <c r="F35" s="58"/>
      <c r="G35" s="58"/>
      <c r="H35" s="58"/>
      <c r="I35" s="58"/>
      <c r="J35" s="58"/>
      <c r="K35" s="58"/>
      <c r="L35" s="60"/>
      <c r="M35" s="69">
        <f t="shared" si="3"/>
        <v>0</v>
      </c>
    </row>
    <row r="36" spans="1:13" x14ac:dyDescent="0.2">
      <c r="A36" s="65">
        <v>42</v>
      </c>
      <c r="B36" s="63" t="s">
        <v>233</v>
      </c>
      <c r="C36" s="54">
        <f>SUM(C37,C38,C39,C40)</f>
        <v>5000</v>
      </c>
      <c r="D36" s="54">
        <f t="shared" ref="D36:L36" si="11">SUM(D37,D38,D39,D40)</f>
        <v>0</v>
      </c>
      <c r="E36" s="54">
        <f t="shared" si="11"/>
        <v>20350</v>
      </c>
      <c r="F36" s="54">
        <f t="shared" si="11"/>
        <v>791500</v>
      </c>
      <c r="G36" s="54">
        <f t="shared" si="11"/>
        <v>0</v>
      </c>
      <c r="H36" s="54">
        <f t="shared" si="11"/>
        <v>0</v>
      </c>
      <c r="I36" s="54">
        <f t="shared" si="11"/>
        <v>32500</v>
      </c>
      <c r="J36" s="54">
        <f t="shared" si="11"/>
        <v>3500</v>
      </c>
      <c r="K36" s="54">
        <f t="shared" si="11"/>
        <v>0</v>
      </c>
      <c r="L36" s="54">
        <f t="shared" si="11"/>
        <v>0</v>
      </c>
      <c r="M36" s="69">
        <f t="shared" si="3"/>
        <v>852850</v>
      </c>
    </row>
    <row r="37" spans="1:13" x14ac:dyDescent="0.2">
      <c r="A37" s="66">
        <v>421</v>
      </c>
      <c r="B37" s="56" t="s">
        <v>235</v>
      </c>
      <c r="C37" s="64"/>
      <c r="D37" s="64"/>
      <c r="E37" s="64">
        <f>POS.DIO!F520</f>
        <v>15000</v>
      </c>
      <c r="F37" s="64">
        <f>POS.DIO!F146+POS.DIO!F163+POS.DIO!F250+POS.DIO!F262+POS.DIO!F286+POS.DIO!F315</f>
        <v>783500</v>
      </c>
      <c r="G37" s="64"/>
      <c r="H37" s="64"/>
      <c r="I37" s="64">
        <f>POS.DIO!F583</f>
        <v>5000</v>
      </c>
      <c r="J37" s="64">
        <f>POS.DIO!F497</f>
        <v>3500</v>
      </c>
      <c r="K37" s="64">
        <f>POS.DIO!F405</f>
        <v>0</v>
      </c>
      <c r="L37" s="64"/>
      <c r="M37" s="69">
        <f t="shared" si="3"/>
        <v>807000</v>
      </c>
    </row>
    <row r="38" spans="1:13" x14ac:dyDescent="0.2">
      <c r="A38" s="66">
        <v>422</v>
      </c>
      <c r="B38" s="56" t="s">
        <v>236</v>
      </c>
      <c r="C38" s="64">
        <f>POS.DIO!F114</f>
        <v>5000</v>
      </c>
      <c r="D38" s="64"/>
      <c r="E38" s="64"/>
      <c r="F38" s="64">
        <f>POS.DIO!F122+POS.DIO!F263</f>
        <v>5500</v>
      </c>
      <c r="G38" s="64"/>
      <c r="H38" s="64"/>
      <c r="I38" s="64">
        <f>POS.DIO!F584</f>
        <v>27500</v>
      </c>
      <c r="J38" s="64"/>
      <c r="K38" s="64">
        <f>POS.DIO!F406</f>
        <v>0</v>
      </c>
      <c r="L38" s="64"/>
      <c r="M38" s="69">
        <f t="shared" si="3"/>
        <v>38000</v>
      </c>
    </row>
    <row r="39" spans="1:13" x14ac:dyDescent="0.2">
      <c r="A39" s="66">
        <v>423</v>
      </c>
      <c r="B39" s="56" t="s">
        <v>237</v>
      </c>
      <c r="C39" s="64"/>
      <c r="D39" s="58"/>
      <c r="E39" s="58"/>
      <c r="F39" s="58"/>
      <c r="G39" s="58"/>
      <c r="H39" s="58"/>
      <c r="I39" s="58"/>
      <c r="J39" s="58"/>
      <c r="K39" s="58"/>
      <c r="L39" s="60"/>
      <c r="M39" s="69">
        <f t="shared" si="3"/>
        <v>0</v>
      </c>
    </row>
    <row r="40" spans="1:13" x14ac:dyDescent="0.2">
      <c r="A40" s="66">
        <v>426</v>
      </c>
      <c r="B40" s="56" t="s">
        <v>181</v>
      </c>
      <c r="C40" s="57"/>
      <c r="D40" s="58"/>
      <c r="E40" s="58">
        <f>POS.DIO!F526</f>
        <v>5350</v>
      </c>
      <c r="F40" s="58">
        <f>POS.DIO!F123+POS.DIO!F137+POS.DIO!F251+POS.DIO!F287</f>
        <v>2500</v>
      </c>
      <c r="G40" s="58"/>
      <c r="H40" s="58"/>
      <c r="I40" s="58"/>
      <c r="J40" s="58">
        <v>0</v>
      </c>
      <c r="K40" s="58">
        <f>POS.DIO!F407</f>
        <v>0</v>
      </c>
      <c r="L40" s="60"/>
      <c r="M40" s="69">
        <f t="shared" si="3"/>
        <v>7850</v>
      </c>
    </row>
    <row r="41" spans="1:13" ht="13.5" customHeight="1" x14ac:dyDescent="0.2">
      <c r="A41" s="68">
        <v>45</v>
      </c>
      <c r="B41" s="79" t="s">
        <v>238</v>
      </c>
      <c r="C41" s="54"/>
      <c r="D41" s="54"/>
      <c r="E41" s="54"/>
      <c r="F41" s="54">
        <f>F42</f>
        <v>25000</v>
      </c>
      <c r="G41" s="54"/>
      <c r="H41" s="54"/>
      <c r="I41" s="54"/>
      <c r="J41" s="54"/>
      <c r="K41" s="54">
        <f>SUM(K42)</f>
        <v>10000</v>
      </c>
      <c r="L41" s="54"/>
      <c r="M41" s="69">
        <f t="shared" si="3"/>
        <v>35000</v>
      </c>
    </row>
    <row r="42" spans="1:13" ht="14.25" customHeight="1" x14ac:dyDescent="0.2">
      <c r="A42" s="66">
        <v>451</v>
      </c>
      <c r="B42" s="61" t="s">
        <v>239</v>
      </c>
      <c r="C42" s="57"/>
      <c r="D42" s="58"/>
      <c r="E42" s="58"/>
      <c r="F42" s="58">
        <f>POS.DIO!F135</f>
        <v>25000</v>
      </c>
      <c r="G42" s="58"/>
      <c r="H42" s="58"/>
      <c r="I42" s="58"/>
      <c r="J42" s="58"/>
      <c r="K42" s="58">
        <f>POS.DIO!F409</f>
        <v>10000</v>
      </c>
      <c r="L42" s="60"/>
      <c r="M42" s="69">
        <f>SUM(C42,D42,E42:F42,G42,H42,I42,J42,K42:L42)</f>
        <v>35000</v>
      </c>
    </row>
  </sheetData>
  <mergeCells count="4">
    <mergeCell ref="A2:M2"/>
    <mergeCell ref="A3:M3"/>
    <mergeCell ref="A4:M4"/>
    <mergeCell ref="A6:B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NASLOVNA U EUR</vt:lpstr>
      <vt:lpstr>OPĆI DIO</vt:lpstr>
      <vt:lpstr>POS.DIO</vt:lpstr>
      <vt:lpstr>FUNK.KLASIFIK.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opcina dragalic</dc:creator>
  <cp:lastModifiedBy>Opcina Dragalic</cp:lastModifiedBy>
  <cp:lastPrinted>2025-02-03T09:25:14Z</cp:lastPrinted>
  <dcterms:created xsi:type="dcterms:W3CDTF">2019-07-05T11:16:58Z</dcterms:created>
  <dcterms:modified xsi:type="dcterms:W3CDTF">2025-02-03T12:09:17Z</dcterms:modified>
</cp:coreProperties>
</file>