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6F4C77B6-CE9A-40D2-91BD-C706E3853A2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 U EUR" sheetId="1" r:id="rId1"/>
    <sheet name="OPĆI DIO" sheetId="2" r:id="rId2"/>
    <sheet name="POS.DIO" sheetId="3" r:id="rId3"/>
    <sheet name="FUNK.KLASIFIK.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3" l="1"/>
  <c r="K41" i="6"/>
  <c r="E33" i="6"/>
  <c r="K265" i="3" l="1"/>
  <c r="J249" i="3"/>
  <c r="G630" i="3"/>
  <c r="D628" i="3"/>
  <c r="F40" i="2"/>
  <c r="D618" i="3"/>
  <c r="K287" i="3"/>
  <c r="F55" i="2"/>
  <c r="D294" i="3"/>
  <c r="E294" i="3"/>
  <c r="F294" i="3"/>
  <c r="G294" i="3"/>
  <c r="H294" i="3"/>
  <c r="L563" i="3"/>
  <c r="K563" i="3"/>
  <c r="J563" i="3"/>
  <c r="I563" i="3"/>
  <c r="J562" i="3"/>
  <c r="L554" i="3"/>
  <c r="K554" i="3"/>
  <c r="J554" i="3"/>
  <c r="I554" i="3"/>
  <c r="J553" i="3"/>
  <c r="L542" i="3"/>
  <c r="K542" i="3"/>
  <c r="J542" i="3"/>
  <c r="I542" i="3"/>
  <c r="L541" i="3"/>
  <c r="K541" i="3"/>
  <c r="J541" i="3"/>
  <c r="I541" i="3"/>
  <c r="L540" i="3"/>
  <c r="K540" i="3"/>
  <c r="J540" i="3"/>
  <c r="I540" i="3"/>
  <c r="L539" i="3"/>
  <c r="K539" i="3"/>
  <c r="J539" i="3"/>
  <c r="L531" i="3"/>
  <c r="K531" i="3"/>
  <c r="J531" i="3"/>
  <c r="I531" i="3"/>
  <c r="L517" i="3"/>
  <c r="K517" i="3"/>
  <c r="J517" i="3"/>
  <c r="I517" i="3"/>
  <c r="L524" i="3"/>
  <c r="K524" i="3"/>
  <c r="J524" i="3"/>
  <c r="I524" i="3"/>
  <c r="L508" i="3"/>
  <c r="K508" i="3"/>
  <c r="J508" i="3"/>
  <c r="I508" i="3"/>
  <c r="L507" i="3"/>
  <c r="K507" i="3"/>
  <c r="J507" i="3"/>
  <c r="I507" i="3"/>
  <c r="L506" i="3"/>
  <c r="K506" i="3"/>
  <c r="J506" i="3"/>
  <c r="I506" i="3"/>
  <c r="L495" i="3"/>
  <c r="K495" i="3"/>
  <c r="J495" i="3"/>
  <c r="I495" i="3"/>
  <c r="L482" i="3"/>
  <c r="K482" i="3"/>
  <c r="J482" i="3"/>
  <c r="I482" i="3"/>
  <c r="I481" i="3"/>
  <c r="L451" i="3"/>
  <c r="K451" i="3"/>
  <c r="J451" i="3"/>
  <c r="I451" i="3"/>
  <c r="J450" i="3"/>
  <c r="I450" i="3"/>
  <c r="L434" i="3"/>
  <c r="K434" i="3"/>
  <c r="J434" i="3"/>
  <c r="I434" i="3"/>
  <c r="J433" i="3"/>
  <c r="I433" i="3"/>
  <c r="L421" i="3"/>
  <c r="K421" i="3"/>
  <c r="J421" i="3"/>
  <c r="I421" i="3"/>
  <c r="L420" i="3"/>
  <c r="K420" i="3"/>
  <c r="J420" i="3"/>
  <c r="I420" i="3"/>
  <c r="J419" i="3"/>
  <c r="I419" i="3"/>
  <c r="L413" i="3"/>
  <c r="K413" i="3"/>
  <c r="J413" i="3"/>
  <c r="I413" i="3"/>
  <c r="L397" i="3"/>
  <c r="K397" i="3"/>
  <c r="J397" i="3"/>
  <c r="I397" i="3"/>
  <c r="L396" i="3"/>
  <c r="K396" i="3"/>
  <c r="J396" i="3"/>
  <c r="I396" i="3"/>
  <c r="L395" i="3"/>
  <c r="K395" i="3"/>
  <c r="J395" i="3"/>
  <c r="I395" i="3"/>
  <c r="L389" i="3"/>
  <c r="K389" i="3"/>
  <c r="J389" i="3"/>
  <c r="I389" i="3"/>
  <c r="L388" i="3"/>
  <c r="K388" i="3"/>
  <c r="J388" i="3"/>
  <c r="I388" i="3"/>
  <c r="J387" i="3"/>
  <c r="L360" i="3"/>
  <c r="K360" i="3"/>
  <c r="J360" i="3"/>
  <c r="I360" i="3"/>
  <c r="L359" i="3"/>
  <c r="K359" i="3"/>
  <c r="J359" i="3"/>
  <c r="I359" i="3"/>
  <c r="L375" i="3"/>
  <c r="K375" i="3"/>
  <c r="J375" i="3"/>
  <c r="I375" i="3"/>
  <c r="L358" i="3"/>
  <c r="K358" i="3"/>
  <c r="J358" i="3"/>
  <c r="I358" i="3"/>
  <c r="L357" i="3"/>
  <c r="K357" i="3"/>
  <c r="J357" i="3"/>
  <c r="I357" i="3"/>
  <c r="L356" i="3"/>
  <c r="K356" i="3"/>
  <c r="J356" i="3"/>
  <c r="I356" i="3"/>
  <c r="L347" i="3"/>
  <c r="K347" i="3"/>
  <c r="J347" i="3"/>
  <c r="I347" i="3"/>
  <c r="L346" i="3"/>
  <c r="K346" i="3"/>
  <c r="J346" i="3"/>
  <c r="I346" i="3"/>
  <c r="L345" i="3"/>
  <c r="K345" i="3"/>
  <c r="J345" i="3"/>
  <c r="I345" i="3"/>
  <c r="L331" i="3"/>
  <c r="K331" i="3"/>
  <c r="J331" i="3"/>
  <c r="I331" i="3"/>
  <c r="L330" i="3"/>
  <c r="K330" i="3"/>
  <c r="J330" i="3"/>
  <c r="I330" i="3"/>
  <c r="J329" i="3"/>
  <c r="L312" i="3"/>
  <c r="K312" i="3"/>
  <c r="J312" i="3"/>
  <c r="I312" i="3"/>
  <c r="L311" i="3"/>
  <c r="K311" i="3"/>
  <c r="J311" i="3"/>
  <c r="I311" i="3"/>
  <c r="J310" i="3"/>
  <c r="I310" i="3"/>
  <c r="L323" i="3"/>
  <c r="K323" i="3"/>
  <c r="J323" i="3"/>
  <c r="I323" i="3"/>
  <c r="L322" i="3"/>
  <c r="K322" i="3"/>
  <c r="J322" i="3"/>
  <c r="I322" i="3"/>
  <c r="L321" i="3"/>
  <c r="K321" i="3"/>
  <c r="J321" i="3"/>
  <c r="I321" i="3"/>
  <c r="L320" i="3"/>
  <c r="K320" i="3"/>
  <c r="J320" i="3"/>
  <c r="I320" i="3"/>
  <c r="L304" i="3"/>
  <c r="K304" i="3"/>
  <c r="J304" i="3"/>
  <c r="I304" i="3"/>
  <c r="L303" i="3"/>
  <c r="K303" i="3"/>
  <c r="J303" i="3"/>
  <c r="I303" i="3"/>
  <c r="L302" i="3"/>
  <c r="K302" i="3"/>
  <c r="J302" i="3"/>
  <c r="I302" i="3"/>
  <c r="J300" i="3"/>
  <c r="I300" i="3"/>
  <c r="K286" i="3"/>
  <c r="K285" i="3"/>
  <c r="K284" i="3"/>
  <c r="J271" i="3"/>
  <c r="I271" i="3"/>
  <c r="I270" i="3"/>
  <c r="K269" i="3"/>
  <c r="J268" i="3"/>
  <c r="I268" i="3"/>
  <c r="K258" i="3"/>
  <c r="J258" i="3"/>
  <c r="J257" i="3"/>
  <c r="J232" i="3"/>
  <c r="J256" i="3"/>
  <c r="K255" i="3"/>
  <c r="K254" i="3"/>
  <c r="K243" i="3"/>
  <c r="K242" i="3"/>
  <c r="J242" i="3"/>
  <c r="I242" i="3"/>
  <c r="K241" i="3"/>
  <c r="J241" i="3"/>
  <c r="I241" i="3"/>
  <c r="K240" i="3"/>
  <c r="L239" i="3"/>
  <c r="K239" i="3"/>
  <c r="J239" i="3"/>
  <c r="K238" i="3"/>
  <c r="J238" i="3"/>
  <c r="I238" i="3"/>
  <c r="J225" i="3"/>
  <c r="I224" i="3"/>
  <c r="K223" i="3"/>
  <c r="L215" i="3"/>
  <c r="K215" i="3"/>
  <c r="J215" i="3"/>
  <c r="I215" i="3"/>
  <c r="L214" i="3"/>
  <c r="K214" i="3"/>
  <c r="J214" i="3"/>
  <c r="I214" i="3"/>
  <c r="L213" i="3"/>
  <c r="K213" i="3"/>
  <c r="J213" i="3"/>
  <c r="I213" i="3"/>
  <c r="L212" i="3"/>
  <c r="K212" i="3"/>
  <c r="J212" i="3"/>
  <c r="I212" i="3"/>
  <c r="L211" i="3"/>
  <c r="K211" i="3"/>
  <c r="J211" i="3"/>
  <c r="I211" i="3"/>
  <c r="L210" i="3"/>
  <c r="K210" i="3"/>
  <c r="J210" i="3"/>
  <c r="I210" i="3"/>
  <c r="L193" i="3"/>
  <c r="K193" i="3"/>
  <c r="J193" i="3"/>
  <c r="L166" i="3"/>
  <c r="K166" i="3"/>
  <c r="J166" i="3"/>
  <c r="I166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K134" i="3"/>
  <c r="L456" i="3"/>
  <c r="K456" i="3"/>
  <c r="J456" i="3"/>
  <c r="I456" i="3"/>
  <c r="F638" i="3"/>
  <c r="F637" i="3"/>
  <c r="F636" i="3"/>
  <c r="F634" i="3"/>
  <c r="F633" i="3"/>
  <c r="F632" i="3"/>
  <c r="E638" i="3"/>
  <c r="E637" i="3"/>
  <c r="E636" i="3"/>
  <c r="E634" i="3"/>
  <c r="E633" i="3"/>
  <c r="E632" i="3"/>
  <c r="F630" i="3"/>
  <c r="F629" i="3"/>
  <c r="F628" i="3"/>
  <c r="F625" i="3"/>
  <c r="F624" i="3"/>
  <c r="F623" i="3"/>
  <c r="E630" i="3"/>
  <c r="E629" i="3"/>
  <c r="E628" i="3"/>
  <c r="E625" i="3"/>
  <c r="E624" i="3"/>
  <c r="E623" i="3"/>
  <c r="E622" i="3"/>
  <c r="F620" i="3"/>
  <c r="F619" i="3"/>
  <c r="F618" i="3"/>
  <c r="E620" i="3"/>
  <c r="E619" i="3"/>
  <c r="E618" i="3"/>
  <c r="F617" i="3"/>
  <c r="E617" i="3"/>
  <c r="D620" i="3"/>
  <c r="D633" i="3"/>
  <c r="D619" i="3"/>
  <c r="L43" i="3"/>
  <c r="D617" i="3"/>
  <c r="D622" i="3"/>
  <c r="D629" i="3"/>
  <c r="D623" i="3"/>
  <c r="D626" i="3"/>
  <c r="D630" i="3"/>
  <c r="F123" i="3"/>
  <c r="F547" i="3"/>
  <c r="F62" i="2"/>
  <c r="D638" i="3"/>
  <c r="D637" i="3"/>
  <c r="D636" i="3"/>
  <c r="D625" i="3"/>
  <c r="F369" i="3"/>
  <c r="F65" i="2"/>
  <c r="F22" i="2"/>
  <c r="F263" i="3"/>
  <c r="F262" i="3" s="1"/>
  <c r="F260" i="3"/>
  <c r="F259" i="3" s="1"/>
  <c r="F63" i="2"/>
  <c r="F38" i="2"/>
  <c r="H262" i="3"/>
  <c r="G262" i="3"/>
  <c r="E262" i="3"/>
  <c r="D262" i="3"/>
  <c r="E12" i="2"/>
  <c r="D12" i="2"/>
  <c r="F184" i="3"/>
  <c r="F253" i="3" l="1"/>
  <c r="E20" i="1"/>
  <c r="D22" i="2"/>
  <c r="D55" i="2"/>
  <c r="D54" i="2"/>
  <c r="D53" i="2"/>
  <c r="D52" i="2"/>
  <c r="D51" i="2"/>
  <c r="D49" i="2"/>
  <c r="D48" i="2" s="1"/>
  <c r="D47" i="2"/>
  <c r="D46" i="2"/>
  <c r="D44" i="2"/>
  <c r="D43" i="2" s="1"/>
  <c r="D42" i="2"/>
  <c r="D41" i="2" s="1"/>
  <c r="D40" i="2"/>
  <c r="D39" i="2"/>
  <c r="D38" i="2"/>
  <c r="D37" i="2"/>
  <c r="D36" i="2"/>
  <c r="D34" i="2"/>
  <c r="D33" i="2"/>
  <c r="D32" i="2"/>
  <c r="D66" i="2"/>
  <c r="D65" i="2"/>
  <c r="D63" i="2"/>
  <c r="D62" i="2"/>
  <c r="D61" i="2"/>
  <c r="D58" i="2"/>
  <c r="E38" i="2"/>
  <c r="E49" i="2"/>
  <c r="E63" i="2"/>
  <c r="E61" i="2"/>
  <c r="E53" i="2"/>
  <c r="E40" i="2"/>
  <c r="E544" i="3"/>
  <c r="E543" i="3" s="1"/>
  <c r="E497" i="3"/>
  <c r="E365" i="3"/>
  <c r="E273" i="3"/>
  <c r="E245" i="3"/>
  <c r="E244" i="3" s="1"/>
  <c r="E234" i="3"/>
  <c r="E233" i="3" s="1"/>
  <c r="E231" i="3" s="1"/>
  <c r="E230" i="3" s="1"/>
  <c r="E57" i="3"/>
  <c r="E24" i="3"/>
  <c r="D471" i="3"/>
  <c r="D455" i="3"/>
  <c r="D227" i="3"/>
  <c r="D226" i="3" s="1"/>
  <c r="D222" i="3" s="1"/>
  <c r="D221" i="3" s="1"/>
  <c r="D102" i="3"/>
  <c r="D11" i="3"/>
  <c r="H46" i="2"/>
  <c r="G46" i="2"/>
  <c r="F46" i="2"/>
  <c r="F47" i="2"/>
  <c r="H38" i="2"/>
  <c r="H37" i="2"/>
  <c r="G38" i="2"/>
  <c r="G37" i="2"/>
  <c r="H36" i="2"/>
  <c r="G36" i="2"/>
  <c r="H63" i="2"/>
  <c r="G63" i="2"/>
  <c r="H61" i="2"/>
  <c r="G61" i="2"/>
  <c r="H62" i="2"/>
  <c r="G62" i="2"/>
  <c r="H245" i="3"/>
  <c r="G245" i="3"/>
  <c r="G244" i="3" s="1"/>
  <c r="F61" i="2"/>
  <c r="H234" i="3"/>
  <c r="H231" i="3" s="1"/>
  <c r="H230" i="3" s="1"/>
  <c r="G234" i="3"/>
  <c r="G231" i="3" s="1"/>
  <c r="G230" i="3" s="1"/>
  <c r="F234" i="3"/>
  <c r="F233" i="3" s="1"/>
  <c r="F231" i="3" s="1"/>
  <c r="F230" i="3" s="1"/>
  <c r="D231" i="3"/>
  <c r="D230" i="3" s="1"/>
  <c r="H365" i="3"/>
  <c r="H364" i="3" s="1"/>
  <c r="G365" i="3"/>
  <c r="G364" i="3" s="1"/>
  <c r="F365" i="3"/>
  <c r="F364" i="3" s="1"/>
  <c r="F616" i="3"/>
  <c r="F615" i="3" s="1"/>
  <c r="E616" i="3"/>
  <c r="E615" i="3" s="1"/>
  <c r="F36" i="2"/>
  <c r="I16" i="2"/>
  <c r="I550" i="3"/>
  <c r="J548" i="3"/>
  <c r="K545" i="3"/>
  <c r="H544" i="3"/>
  <c r="G544" i="3"/>
  <c r="H497" i="3"/>
  <c r="G497" i="3"/>
  <c r="F497" i="3"/>
  <c r="D16" i="3"/>
  <c r="D15" i="3" s="1"/>
  <c r="E16" i="3"/>
  <c r="E15" i="3" s="1"/>
  <c r="F16" i="3"/>
  <c r="F15" i="3" s="1"/>
  <c r="G16" i="3"/>
  <c r="G15" i="3" s="1"/>
  <c r="H16" i="3"/>
  <c r="H15" i="3" s="1"/>
  <c r="H12" i="3" s="1"/>
  <c r="I17" i="3"/>
  <c r="J17" i="3"/>
  <c r="K17" i="3"/>
  <c r="L17" i="3"/>
  <c r="D22" i="3"/>
  <c r="D21" i="3" s="1"/>
  <c r="D20" i="3" s="1"/>
  <c r="D19" i="3" s="1"/>
  <c r="D18" i="3" s="1"/>
  <c r="E22" i="3"/>
  <c r="F22" i="3"/>
  <c r="F21" i="3" s="1"/>
  <c r="G22" i="3"/>
  <c r="G21" i="3" s="1"/>
  <c r="H22" i="3"/>
  <c r="H21" i="3" s="1"/>
  <c r="J23" i="3"/>
  <c r="K23" i="3"/>
  <c r="L23" i="3"/>
  <c r="D31" i="3"/>
  <c r="D30" i="3" s="1"/>
  <c r="D29" i="3" s="1"/>
  <c r="D28" i="3" s="1"/>
  <c r="D27" i="3" s="1"/>
  <c r="D26" i="3" s="1"/>
  <c r="E31" i="3"/>
  <c r="E30" i="3" s="1"/>
  <c r="F31" i="3"/>
  <c r="F30" i="3" s="1"/>
  <c r="G31" i="3"/>
  <c r="G30" i="3" s="1"/>
  <c r="H31" i="3"/>
  <c r="H30" i="3" s="1"/>
  <c r="I32" i="3"/>
  <c r="J32" i="3"/>
  <c r="K32" i="3"/>
  <c r="L32" i="3"/>
  <c r="L39" i="3"/>
  <c r="K41" i="3"/>
  <c r="L41" i="3"/>
  <c r="D45" i="3"/>
  <c r="E45" i="3"/>
  <c r="F45" i="3"/>
  <c r="G45" i="3"/>
  <c r="H45" i="3"/>
  <c r="I46" i="3"/>
  <c r="J46" i="3"/>
  <c r="K46" i="3"/>
  <c r="L46" i="3"/>
  <c r="I47" i="3"/>
  <c r="J47" i="3"/>
  <c r="K47" i="3"/>
  <c r="L47" i="3"/>
  <c r="I48" i="3"/>
  <c r="J48" i="3"/>
  <c r="K48" i="3"/>
  <c r="L48" i="3"/>
  <c r="D49" i="3"/>
  <c r="E49" i="3"/>
  <c r="F49" i="3"/>
  <c r="G49" i="3"/>
  <c r="H49" i="3"/>
  <c r="I50" i="3"/>
  <c r="J50" i="3"/>
  <c r="K50" i="3"/>
  <c r="L50" i="3"/>
  <c r="I51" i="3"/>
  <c r="J51" i="3"/>
  <c r="K51" i="3"/>
  <c r="L51" i="3"/>
  <c r="I52" i="3"/>
  <c r="J52" i="3"/>
  <c r="K52" i="3"/>
  <c r="L52" i="3"/>
  <c r="I54" i="3"/>
  <c r="J54" i="3"/>
  <c r="K54" i="3"/>
  <c r="L54" i="3"/>
  <c r="D55" i="3"/>
  <c r="E55" i="3"/>
  <c r="F55" i="3"/>
  <c r="G55" i="3"/>
  <c r="H55" i="3"/>
  <c r="I56" i="3"/>
  <c r="J56" i="3"/>
  <c r="K56" i="3"/>
  <c r="L56" i="3"/>
  <c r="D57" i="3"/>
  <c r="F57" i="3"/>
  <c r="G57" i="3"/>
  <c r="H57" i="3"/>
  <c r="D59" i="3"/>
  <c r="E59" i="3"/>
  <c r="F59" i="3"/>
  <c r="G59" i="3"/>
  <c r="H59" i="3"/>
  <c r="D62" i="3"/>
  <c r="D61" i="3" s="1"/>
  <c r="E62" i="3"/>
  <c r="E61" i="3" s="1"/>
  <c r="D69" i="3"/>
  <c r="D68" i="3" s="1"/>
  <c r="D66" i="3" s="1"/>
  <c r="D65" i="3" s="1"/>
  <c r="D64" i="3" s="1"/>
  <c r="E69" i="3"/>
  <c r="E68" i="3" s="1"/>
  <c r="E66" i="3" s="1"/>
  <c r="E65" i="3" s="1"/>
  <c r="E64" i="3" s="1"/>
  <c r="F69" i="3"/>
  <c r="F68" i="3" s="1"/>
  <c r="F65" i="3" s="1"/>
  <c r="G69" i="3"/>
  <c r="G68" i="3" s="1"/>
  <c r="H69" i="3"/>
  <c r="H68" i="3" s="1"/>
  <c r="J70" i="3"/>
  <c r="D76" i="3"/>
  <c r="D75" i="3" s="1"/>
  <c r="D73" i="3" s="1"/>
  <c r="D72" i="3" s="1"/>
  <c r="D71" i="3" s="1"/>
  <c r="E76" i="3"/>
  <c r="E75" i="3" s="1"/>
  <c r="E73" i="3" s="1"/>
  <c r="E72" i="3" s="1"/>
  <c r="E71" i="3" s="1"/>
  <c r="F76" i="3"/>
  <c r="F75" i="3" s="1"/>
  <c r="G76" i="3"/>
  <c r="G75" i="3" s="1"/>
  <c r="H76" i="3"/>
  <c r="H75" i="3" s="1"/>
  <c r="J77" i="3"/>
  <c r="K77" i="3"/>
  <c r="L77" i="3"/>
  <c r="D83" i="3"/>
  <c r="D82" i="3" s="1"/>
  <c r="D80" i="3" s="1"/>
  <c r="D79" i="3" s="1"/>
  <c r="D78" i="3" s="1"/>
  <c r="E83" i="3"/>
  <c r="E82" i="3" s="1"/>
  <c r="E80" i="3" s="1"/>
  <c r="E79" i="3" s="1"/>
  <c r="E78" i="3" s="1"/>
  <c r="F83" i="3"/>
  <c r="F82" i="3" s="1"/>
  <c r="G83" i="3"/>
  <c r="G82" i="3" s="1"/>
  <c r="H83" i="3"/>
  <c r="H82" i="3" s="1"/>
  <c r="J84" i="3"/>
  <c r="K84" i="3"/>
  <c r="L84" i="3"/>
  <c r="D90" i="3"/>
  <c r="D89" i="3" s="1"/>
  <c r="D87" i="3" s="1"/>
  <c r="D86" i="3" s="1"/>
  <c r="D85" i="3" s="1"/>
  <c r="E90" i="3"/>
  <c r="E89" i="3" s="1"/>
  <c r="F90" i="3"/>
  <c r="F89" i="3" s="1"/>
  <c r="G90" i="3"/>
  <c r="G89" i="3" s="1"/>
  <c r="H90" i="3"/>
  <c r="H89" i="3" s="1"/>
  <c r="H87" i="3" s="1"/>
  <c r="H86" i="3" s="1"/>
  <c r="H85" i="3" s="1"/>
  <c r="I91" i="3"/>
  <c r="J91" i="3"/>
  <c r="K91" i="3"/>
  <c r="I94" i="3"/>
  <c r="L94" i="3"/>
  <c r="I97" i="3"/>
  <c r="J97" i="3"/>
  <c r="K97" i="3"/>
  <c r="L97" i="3"/>
  <c r="D99" i="3"/>
  <c r="E99" i="3"/>
  <c r="F99" i="3"/>
  <c r="G99" i="3"/>
  <c r="H99" i="3"/>
  <c r="I100" i="3"/>
  <c r="J100" i="3"/>
  <c r="K100" i="3"/>
  <c r="L100" i="3"/>
  <c r="I101" i="3"/>
  <c r="J101" i="3"/>
  <c r="K101" i="3"/>
  <c r="L101" i="3"/>
  <c r="E102" i="3"/>
  <c r="F102" i="3"/>
  <c r="G102" i="3"/>
  <c r="H102" i="3"/>
  <c r="I104" i="3"/>
  <c r="J104" i="3"/>
  <c r="K104" i="3"/>
  <c r="L104" i="3"/>
  <c r="I105" i="3"/>
  <c r="J105" i="3"/>
  <c r="K105" i="3"/>
  <c r="L105" i="3"/>
  <c r="D107" i="3"/>
  <c r="D106" i="3" s="1"/>
  <c r="E107" i="3"/>
  <c r="E106" i="3" s="1"/>
  <c r="F107" i="3"/>
  <c r="F106" i="3" s="1"/>
  <c r="G107" i="3"/>
  <c r="G106" i="3" s="1"/>
  <c r="H107" i="3"/>
  <c r="H106" i="3" s="1"/>
  <c r="J108" i="3"/>
  <c r="K108" i="3"/>
  <c r="L108" i="3"/>
  <c r="D114" i="3"/>
  <c r="D113" i="3" s="1"/>
  <c r="D111" i="3" s="1"/>
  <c r="D110" i="3" s="1"/>
  <c r="D109" i="3" s="1"/>
  <c r="E114" i="3"/>
  <c r="E113" i="3" s="1"/>
  <c r="E111" i="3" s="1"/>
  <c r="E110" i="3" s="1"/>
  <c r="E109" i="3" s="1"/>
  <c r="F114" i="3"/>
  <c r="F113" i="3" s="1"/>
  <c r="G114" i="3"/>
  <c r="G113" i="3" s="1"/>
  <c r="H114" i="3"/>
  <c r="H113" i="3" s="1"/>
  <c r="J115" i="3"/>
  <c r="K115" i="3"/>
  <c r="L115" i="3"/>
  <c r="F124" i="3"/>
  <c r="D126" i="3"/>
  <c r="D118" i="3" s="1"/>
  <c r="D117" i="3" s="1"/>
  <c r="F126" i="3"/>
  <c r="G126" i="3"/>
  <c r="G118" i="3" s="1"/>
  <c r="H126" i="3"/>
  <c r="H118" i="3" s="1"/>
  <c r="D127" i="3"/>
  <c r="F127" i="3"/>
  <c r="G127" i="3"/>
  <c r="H127" i="3"/>
  <c r="I128" i="3"/>
  <c r="J128" i="3"/>
  <c r="L128" i="3"/>
  <c r="D129" i="3"/>
  <c r="E129" i="3"/>
  <c r="F129" i="3"/>
  <c r="G129" i="3"/>
  <c r="H129" i="3"/>
  <c r="L130" i="3"/>
  <c r="D136" i="3"/>
  <c r="D135" i="3" s="1"/>
  <c r="D133" i="3" s="1"/>
  <c r="D132" i="3" s="1"/>
  <c r="D131" i="3" s="1"/>
  <c r="E136" i="3"/>
  <c r="E135" i="3" s="1"/>
  <c r="E133" i="3" s="1"/>
  <c r="E132" i="3" s="1"/>
  <c r="E131" i="3" s="1"/>
  <c r="F136" i="3"/>
  <c r="F135" i="3" s="1"/>
  <c r="G136" i="3"/>
  <c r="G135" i="3" s="1"/>
  <c r="H136" i="3"/>
  <c r="H135" i="3" s="1"/>
  <c r="J137" i="3"/>
  <c r="K137" i="3"/>
  <c r="L137" i="3"/>
  <c r="D147" i="3"/>
  <c r="D146" i="3" s="1"/>
  <c r="E147" i="3"/>
  <c r="E146" i="3" s="1"/>
  <c r="F147" i="3"/>
  <c r="F146" i="3" s="1"/>
  <c r="G147" i="3"/>
  <c r="G146" i="3" s="1"/>
  <c r="H147" i="3"/>
  <c r="H146" i="3" s="1"/>
  <c r="I148" i="3"/>
  <c r="J148" i="3"/>
  <c r="K148" i="3"/>
  <c r="L148" i="3"/>
  <c r="J149" i="3"/>
  <c r="K149" i="3"/>
  <c r="L149" i="3"/>
  <c r="D168" i="3"/>
  <c r="D167" i="3" s="1"/>
  <c r="E168" i="3"/>
  <c r="E167" i="3" s="1"/>
  <c r="F168" i="3"/>
  <c r="F167" i="3" s="1"/>
  <c r="G168" i="3"/>
  <c r="G167" i="3" s="1"/>
  <c r="H168" i="3"/>
  <c r="H167" i="3" s="1"/>
  <c r="K169" i="3"/>
  <c r="L169" i="3"/>
  <c r="K174" i="3"/>
  <c r="D177" i="3"/>
  <c r="D176" i="3" s="1"/>
  <c r="D172" i="3" s="1"/>
  <c r="D171" i="3" s="1"/>
  <c r="E177" i="3"/>
  <c r="E176" i="3" s="1"/>
  <c r="F177" i="3"/>
  <c r="F176" i="3" s="1"/>
  <c r="G177" i="3"/>
  <c r="G176" i="3" s="1"/>
  <c r="H177" i="3"/>
  <c r="H176" i="3" s="1"/>
  <c r="I178" i="3"/>
  <c r="J178" i="3"/>
  <c r="K178" i="3"/>
  <c r="L178" i="3"/>
  <c r="I179" i="3"/>
  <c r="J179" i="3"/>
  <c r="K179" i="3"/>
  <c r="L179" i="3"/>
  <c r="D184" i="3"/>
  <c r="D183" i="3" s="1"/>
  <c r="E184" i="3"/>
  <c r="E183" i="3" s="1"/>
  <c r="G184" i="3"/>
  <c r="G183" i="3" s="1"/>
  <c r="H184" i="3"/>
  <c r="H183" i="3" s="1"/>
  <c r="J185" i="3"/>
  <c r="K185" i="3"/>
  <c r="L185" i="3"/>
  <c r="J186" i="3"/>
  <c r="K186" i="3"/>
  <c r="L186" i="3"/>
  <c r="D191" i="3"/>
  <c r="D190" i="3" s="1"/>
  <c r="D189" i="3" s="1"/>
  <c r="D188" i="3" s="1"/>
  <c r="D187" i="3" s="1"/>
  <c r="E191" i="3"/>
  <c r="E190" i="3" s="1"/>
  <c r="E189" i="3" s="1"/>
  <c r="F191" i="3"/>
  <c r="G191" i="3"/>
  <c r="H191" i="3"/>
  <c r="D198" i="3"/>
  <c r="D197" i="3" s="1"/>
  <c r="D196" i="3" s="1"/>
  <c r="D195" i="3" s="1"/>
  <c r="D194" i="3" s="1"/>
  <c r="E198" i="3"/>
  <c r="E197" i="3" s="1"/>
  <c r="E196" i="3" s="1"/>
  <c r="E195" i="3" s="1"/>
  <c r="E194" i="3" s="1"/>
  <c r="F198" i="3"/>
  <c r="F197" i="3" s="1"/>
  <c r="G198" i="3"/>
  <c r="G197" i="3" s="1"/>
  <c r="H198" i="3"/>
  <c r="H197" i="3" s="1"/>
  <c r="J199" i="3"/>
  <c r="K199" i="3"/>
  <c r="L199" i="3"/>
  <c r="D205" i="3"/>
  <c r="D204" i="3" s="1"/>
  <c r="D202" i="3" s="1"/>
  <c r="D201" i="3" s="1"/>
  <c r="D200" i="3" s="1"/>
  <c r="E205" i="3"/>
  <c r="E204" i="3" s="1"/>
  <c r="E202" i="3" s="1"/>
  <c r="E201" i="3" s="1"/>
  <c r="E200" i="3" s="1"/>
  <c r="F205" i="3"/>
  <c r="F204" i="3" s="1"/>
  <c r="G205" i="3"/>
  <c r="G204" i="3" s="1"/>
  <c r="H205" i="3"/>
  <c r="H204" i="3" s="1"/>
  <c r="J206" i="3"/>
  <c r="K206" i="3"/>
  <c r="L206" i="3"/>
  <c r="D217" i="3"/>
  <c r="D216" i="3" s="1"/>
  <c r="E217" i="3"/>
  <c r="E216" i="3" s="1"/>
  <c r="F217" i="3"/>
  <c r="F216" i="3" s="1"/>
  <c r="G217" i="3"/>
  <c r="G216" i="3" s="1"/>
  <c r="H217" i="3"/>
  <c r="H216" i="3" s="1"/>
  <c r="K218" i="3"/>
  <c r="E227" i="3"/>
  <c r="E226" i="3" s="1"/>
  <c r="E222" i="3" s="1"/>
  <c r="E221" i="3" s="1"/>
  <c r="F227" i="3"/>
  <c r="F226" i="3" s="1"/>
  <c r="G227" i="3"/>
  <c r="G226" i="3" s="1"/>
  <c r="H227" i="3"/>
  <c r="H226" i="3" s="1"/>
  <c r="J228" i="3"/>
  <c r="F245" i="3"/>
  <c r="F244" i="3" s="1"/>
  <c r="D248" i="3"/>
  <c r="D247" i="3" s="1"/>
  <c r="D237" i="3" s="1"/>
  <c r="D236" i="3" s="1"/>
  <c r="E248" i="3"/>
  <c r="F248" i="3"/>
  <c r="G248" i="3"/>
  <c r="H248" i="3"/>
  <c r="G253" i="3"/>
  <c r="G252" i="3" s="1"/>
  <c r="D263" i="3"/>
  <c r="D253" i="3" s="1"/>
  <c r="D252" i="3" s="1"/>
  <c r="E263" i="3"/>
  <c r="E252" i="3" s="1"/>
  <c r="G263" i="3"/>
  <c r="K259" i="3" s="1"/>
  <c r="H263" i="3"/>
  <c r="H259" i="3" s="1"/>
  <c r="H253" i="3" s="1"/>
  <c r="J264" i="3"/>
  <c r="K264" i="3"/>
  <c r="D275" i="3"/>
  <c r="D272" i="3" s="1"/>
  <c r="E275" i="3"/>
  <c r="F275" i="3"/>
  <c r="F272" i="3" s="1"/>
  <c r="G275" i="3"/>
  <c r="G272" i="3" s="1"/>
  <c r="H275" i="3"/>
  <c r="H272" i="3" s="1"/>
  <c r="J276" i="3"/>
  <c r="D278" i="3"/>
  <c r="D277" i="3" s="1"/>
  <c r="E278" i="3"/>
  <c r="E277" i="3" s="1"/>
  <c r="F278" i="3"/>
  <c r="F277" i="3" s="1"/>
  <c r="G278" i="3"/>
  <c r="G277" i="3" s="1"/>
  <c r="H278" i="3"/>
  <c r="H277" i="3" s="1"/>
  <c r="I279" i="3"/>
  <c r="J279" i="3"/>
  <c r="K279" i="3"/>
  <c r="D289" i="3"/>
  <c r="D288" i="3" s="1"/>
  <c r="E289" i="3"/>
  <c r="E288" i="3" s="1"/>
  <c r="F289" i="3"/>
  <c r="F288" i="3" s="1"/>
  <c r="G289" i="3"/>
  <c r="G288" i="3" s="1"/>
  <c r="H289" i="3"/>
  <c r="H288" i="3" s="1"/>
  <c r="D292" i="3"/>
  <c r="E292" i="3"/>
  <c r="E291" i="3" s="1"/>
  <c r="F292" i="3"/>
  <c r="G292" i="3"/>
  <c r="H292" i="3"/>
  <c r="F299" i="3"/>
  <c r="F298" i="3" s="1"/>
  <c r="D306" i="3"/>
  <c r="D305" i="3" s="1"/>
  <c r="D299" i="3" s="1"/>
  <c r="D298" i="3" s="1"/>
  <c r="E306" i="3"/>
  <c r="E305" i="3" s="1"/>
  <c r="F306" i="3"/>
  <c r="F305" i="3" s="1"/>
  <c r="G306" i="3"/>
  <c r="G305" i="3" s="1"/>
  <c r="H306" i="3"/>
  <c r="H305" i="3" s="1"/>
  <c r="J307" i="3"/>
  <c r="K307" i="3"/>
  <c r="L307" i="3"/>
  <c r="D314" i="3"/>
  <c r="E314" i="3"/>
  <c r="F314" i="3"/>
  <c r="G314" i="3"/>
  <c r="H314" i="3"/>
  <c r="I315" i="3"/>
  <c r="J315" i="3"/>
  <c r="K315" i="3"/>
  <c r="L315" i="3"/>
  <c r="D316" i="3"/>
  <c r="E316" i="3"/>
  <c r="F316" i="3"/>
  <c r="G316" i="3"/>
  <c r="H316" i="3"/>
  <c r="D325" i="3"/>
  <c r="D324" i="3" s="1"/>
  <c r="D319" i="3" s="1"/>
  <c r="D318" i="3" s="1"/>
  <c r="E325" i="3"/>
  <c r="E324" i="3" s="1"/>
  <c r="F325" i="3"/>
  <c r="F324" i="3" s="1"/>
  <c r="G325" i="3"/>
  <c r="G324" i="3" s="1"/>
  <c r="H325" i="3"/>
  <c r="H324" i="3" s="1"/>
  <c r="I326" i="3"/>
  <c r="J326" i="3"/>
  <c r="K326" i="3"/>
  <c r="L326" i="3"/>
  <c r="D333" i="3"/>
  <c r="D332" i="3" s="1"/>
  <c r="D329" i="3" s="1"/>
  <c r="E333" i="3"/>
  <c r="E332" i="3" s="1"/>
  <c r="E328" i="3" s="1"/>
  <c r="E327" i="3" s="1"/>
  <c r="F333" i="3"/>
  <c r="F332" i="3" s="1"/>
  <c r="F328" i="3" s="1"/>
  <c r="F327" i="3" s="1"/>
  <c r="G333" i="3"/>
  <c r="G332" i="3" s="1"/>
  <c r="H333" i="3"/>
  <c r="H332" i="3" s="1"/>
  <c r="K334" i="3"/>
  <c r="D341" i="3"/>
  <c r="D340" i="3" s="1"/>
  <c r="D339" i="3" s="1"/>
  <c r="D338" i="3" s="1"/>
  <c r="D337" i="3" s="1"/>
  <c r="E341" i="3"/>
  <c r="E340" i="3" s="1"/>
  <c r="F341" i="3"/>
  <c r="F340" i="3" s="1"/>
  <c r="G341" i="3"/>
  <c r="G340" i="3" s="1"/>
  <c r="H341" i="3"/>
  <c r="H340" i="3" s="1"/>
  <c r="J342" i="3"/>
  <c r="K342" i="3"/>
  <c r="L342" i="3"/>
  <c r="D349" i="3"/>
  <c r="E349" i="3"/>
  <c r="F349" i="3"/>
  <c r="G349" i="3"/>
  <c r="H349" i="3"/>
  <c r="D352" i="3"/>
  <c r="E352" i="3"/>
  <c r="F352" i="3"/>
  <c r="G352" i="3"/>
  <c r="H352" i="3"/>
  <c r="J353" i="3"/>
  <c r="K353" i="3"/>
  <c r="L353" i="3"/>
  <c r="D362" i="3"/>
  <c r="D361" i="3" s="1"/>
  <c r="E362" i="3"/>
  <c r="E361" i="3" s="1"/>
  <c r="F362" i="3"/>
  <c r="F361" i="3" s="1"/>
  <c r="G362" i="3"/>
  <c r="G361" i="3" s="1"/>
  <c r="H362" i="3"/>
  <c r="H361" i="3" s="1"/>
  <c r="D365" i="3"/>
  <c r="D364" i="3" s="1"/>
  <c r="I366" i="3"/>
  <c r="J366" i="3"/>
  <c r="D377" i="3"/>
  <c r="D376" i="3" s="1"/>
  <c r="D374" i="3" s="1"/>
  <c r="D373" i="3" s="1"/>
  <c r="D372" i="3" s="1"/>
  <c r="E377" i="3"/>
  <c r="E376" i="3" s="1"/>
  <c r="E373" i="3" s="1"/>
  <c r="F377" i="3"/>
  <c r="F376" i="3" s="1"/>
  <c r="F373" i="3" s="1"/>
  <c r="G377" i="3"/>
  <c r="G376" i="3" s="1"/>
  <c r="H377" i="3"/>
  <c r="H376" i="3" s="1"/>
  <c r="I378" i="3"/>
  <c r="J378" i="3"/>
  <c r="K378" i="3"/>
  <c r="L378" i="3"/>
  <c r="D383" i="3"/>
  <c r="D382" i="3" s="1"/>
  <c r="D381" i="3" s="1"/>
  <c r="D380" i="3" s="1"/>
  <c r="D379" i="3" s="1"/>
  <c r="E383" i="3"/>
  <c r="E382" i="3" s="1"/>
  <c r="F383" i="3"/>
  <c r="F382" i="3" s="1"/>
  <c r="G383" i="3"/>
  <c r="G382" i="3" s="1"/>
  <c r="H383" i="3"/>
  <c r="H382" i="3" s="1"/>
  <c r="I384" i="3"/>
  <c r="J384" i="3"/>
  <c r="K384" i="3"/>
  <c r="L384" i="3"/>
  <c r="D391" i="3"/>
  <c r="D390" i="3" s="1"/>
  <c r="D387" i="3" s="1"/>
  <c r="E391" i="3"/>
  <c r="E390" i="3" s="1"/>
  <c r="E386" i="3" s="1"/>
  <c r="F391" i="3"/>
  <c r="F390" i="3" s="1"/>
  <c r="G391" i="3"/>
  <c r="G390" i="3" s="1"/>
  <c r="H391" i="3"/>
  <c r="H390" i="3" s="1"/>
  <c r="I392" i="3"/>
  <c r="J392" i="3"/>
  <c r="K392" i="3"/>
  <c r="L392" i="3"/>
  <c r="D394" i="3"/>
  <c r="D393" i="3" s="1"/>
  <c r="G394" i="3"/>
  <c r="G393" i="3" s="1"/>
  <c r="H394" i="3"/>
  <c r="H393" i="3" s="1"/>
  <c r="D399" i="3"/>
  <c r="D398" i="3" s="1"/>
  <c r="E399" i="3"/>
  <c r="E398" i="3" s="1"/>
  <c r="E394" i="3" s="1"/>
  <c r="E393" i="3" s="1"/>
  <c r="F399" i="3"/>
  <c r="F398" i="3" s="1"/>
  <c r="F394" i="3" s="1"/>
  <c r="G399" i="3"/>
  <c r="G398" i="3" s="1"/>
  <c r="H399" i="3"/>
  <c r="H398" i="3" s="1"/>
  <c r="K400" i="3"/>
  <c r="D406" i="3"/>
  <c r="D405" i="3" s="1"/>
  <c r="D404" i="3" s="1"/>
  <c r="D403" i="3" s="1"/>
  <c r="D402" i="3" s="1"/>
  <c r="D401" i="3" s="1"/>
  <c r="E406" i="3"/>
  <c r="E405" i="3" s="1"/>
  <c r="F406" i="3"/>
  <c r="F405" i="3" s="1"/>
  <c r="G406" i="3"/>
  <c r="G405" i="3" s="1"/>
  <c r="H406" i="3"/>
  <c r="H405" i="3" s="1"/>
  <c r="I407" i="3"/>
  <c r="J407" i="3"/>
  <c r="K407" i="3"/>
  <c r="L407" i="3"/>
  <c r="D415" i="3"/>
  <c r="D414" i="3" s="1"/>
  <c r="D411" i="3" s="1"/>
  <c r="D410" i="3" s="1"/>
  <c r="E415" i="3"/>
  <c r="E414" i="3" s="1"/>
  <c r="F415" i="3"/>
  <c r="F414" i="3" s="1"/>
  <c r="F411" i="3" s="1"/>
  <c r="G415" i="3"/>
  <c r="G414" i="3" s="1"/>
  <c r="H415" i="3"/>
  <c r="H414" i="3" s="1"/>
  <c r="I416" i="3"/>
  <c r="J416" i="3"/>
  <c r="K416" i="3"/>
  <c r="L416" i="3"/>
  <c r="D423" i="3"/>
  <c r="D422" i="3" s="1"/>
  <c r="D418" i="3" s="1"/>
  <c r="D417" i="3" s="1"/>
  <c r="E423" i="3"/>
  <c r="E422" i="3" s="1"/>
  <c r="E418" i="3" s="1"/>
  <c r="F423" i="3"/>
  <c r="F422" i="3" s="1"/>
  <c r="F418" i="3" s="1"/>
  <c r="G423" i="3"/>
  <c r="G422" i="3" s="1"/>
  <c r="H423" i="3"/>
  <c r="H422" i="3" s="1"/>
  <c r="I424" i="3"/>
  <c r="J424" i="3"/>
  <c r="K424" i="3"/>
  <c r="L424" i="3"/>
  <c r="D429" i="3"/>
  <c r="D428" i="3" s="1"/>
  <c r="D427" i="3" s="1"/>
  <c r="D426" i="3" s="1"/>
  <c r="D425" i="3" s="1"/>
  <c r="E429" i="3"/>
  <c r="E428" i="3" s="1"/>
  <c r="E427" i="3" s="1"/>
  <c r="F429" i="3"/>
  <c r="F428" i="3" s="1"/>
  <c r="G429" i="3"/>
  <c r="G428" i="3" s="1"/>
  <c r="G427" i="3" s="1"/>
  <c r="H429" i="3"/>
  <c r="H428" i="3" s="1"/>
  <c r="H427" i="3" s="1"/>
  <c r="J430" i="3"/>
  <c r="D436" i="3"/>
  <c r="D435" i="3" s="1"/>
  <c r="D432" i="3" s="1"/>
  <c r="D431" i="3" s="1"/>
  <c r="E436" i="3"/>
  <c r="E435" i="3" s="1"/>
  <c r="E432" i="3" s="1"/>
  <c r="E431" i="3" s="1"/>
  <c r="F436" i="3"/>
  <c r="F435" i="3" s="1"/>
  <c r="G436" i="3"/>
  <c r="G435" i="3" s="1"/>
  <c r="H436" i="3"/>
  <c r="H435" i="3" s="1"/>
  <c r="J437" i="3"/>
  <c r="K437" i="3"/>
  <c r="D442" i="3"/>
  <c r="E442" i="3"/>
  <c r="F442" i="3"/>
  <c r="G442" i="3"/>
  <c r="H442" i="3"/>
  <c r="J443" i="3"/>
  <c r="K443" i="3"/>
  <c r="L443" i="3"/>
  <c r="D444" i="3"/>
  <c r="D441" i="3" s="1"/>
  <c r="D440" i="3" s="1"/>
  <c r="D439" i="3" s="1"/>
  <c r="D438" i="3" s="1"/>
  <c r="E444" i="3"/>
  <c r="E441" i="3" s="1"/>
  <c r="E440" i="3" s="1"/>
  <c r="F444" i="3"/>
  <c r="G444" i="3"/>
  <c r="H444" i="3"/>
  <c r="K445" i="3"/>
  <c r="L445" i="3"/>
  <c r="D453" i="3"/>
  <c r="E453" i="3"/>
  <c r="F453" i="3"/>
  <c r="G453" i="3"/>
  <c r="H453" i="3"/>
  <c r="I454" i="3"/>
  <c r="J454" i="3"/>
  <c r="K454" i="3"/>
  <c r="L454" i="3"/>
  <c r="E455" i="3"/>
  <c r="I455" i="3" s="1"/>
  <c r="F455" i="3"/>
  <c r="G455" i="3"/>
  <c r="H455" i="3"/>
  <c r="D461" i="3"/>
  <c r="D460" i="3" s="1"/>
  <c r="D459" i="3" s="1"/>
  <c r="D458" i="3" s="1"/>
  <c r="D457" i="3" s="1"/>
  <c r="E461" i="3"/>
  <c r="E460" i="3" s="1"/>
  <c r="E459" i="3" s="1"/>
  <c r="F461" i="3"/>
  <c r="F460" i="3" s="1"/>
  <c r="F459" i="3" s="1"/>
  <c r="G461" i="3"/>
  <c r="G460" i="3" s="1"/>
  <c r="H461" i="3"/>
  <c r="H460" i="3" s="1"/>
  <c r="D469" i="3"/>
  <c r="E469" i="3"/>
  <c r="J469" i="3" s="1"/>
  <c r="G469" i="3"/>
  <c r="H469" i="3"/>
  <c r="I470" i="3"/>
  <c r="J470" i="3"/>
  <c r="K470" i="3"/>
  <c r="L470" i="3"/>
  <c r="E471" i="3"/>
  <c r="F471" i="3"/>
  <c r="G471" i="3"/>
  <c r="H471" i="3"/>
  <c r="D477" i="3"/>
  <c r="D476" i="3" s="1"/>
  <c r="D475" i="3" s="1"/>
  <c r="D474" i="3" s="1"/>
  <c r="D473" i="3" s="1"/>
  <c r="E477" i="3"/>
  <c r="E476" i="3" s="1"/>
  <c r="G477" i="3"/>
  <c r="G476" i="3" s="1"/>
  <c r="H477" i="3"/>
  <c r="H476" i="3" s="1"/>
  <c r="I478" i="3"/>
  <c r="J478" i="3"/>
  <c r="K478" i="3"/>
  <c r="L478" i="3"/>
  <c r="D484" i="3"/>
  <c r="D483" i="3" s="1"/>
  <c r="E484" i="3"/>
  <c r="E483" i="3" s="1"/>
  <c r="F484" i="3"/>
  <c r="F483" i="3" s="1"/>
  <c r="G484" i="3"/>
  <c r="G483" i="3" s="1"/>
  <c r="H484" i="3"/>
  <c r="H483" i="3" s="1"/>
  <c r="I485" i="3"/>
  <c r="J485" i="3"/>
  <c r="K485" i="3"/>
  <c r="L485" i="3"/>
  <c r="D490" i="3"/>
  <c r="D489" i="3" s="1"/>
  <c r="D488" i="3" s="1"/>
  <c r="D487" i="3" s="1"/>
  <c r="D486" i="3" s="1"/>
  <c r="E490" i="3"/>
  <c r="E489" i="3" s="1"/>
  <c r="F490" i="3"/>
  <c r="F489" i="3" s="1"/>
  <c r="G490" i="3"/>
  <c r="G489" i="3" s="1"/>
  <c r="H490" i="3"/>
  <c r="H489" i="3" s="1"/>
  <c r="I491" i="3"/>
  <c r="J491" i="3"/>
  <c r="K491" i="3"/>
  <c r="L491" i="3"/>
  <c r="D497" i="3"/>
  <c r="J498" i="3"/>
  <c r="K498" i="3"/>
  <c r="L498" i="3"/>
  <c r="D500" i="3"/>
  <c r="E500" i="3"/>
  <c r="F500" i="3"/>
  <c r="G500" i="3"/>
  <c r="G496" i="3" s="1"/>
  <c r="H500" i="3"/>
  <c r="I501" i="3"/>
  <c r="J501" i="3"/>
  <c r="K501" i="3"/>
  <c r="L501" i="3"/>
  <c r="D510" i="3"/>
  <c r="D509" i="3" s="1"/>
  <c r="D505" i="3" s="1"/>
  <c r="D504" i="3" s="1"/>
  <c r="E510" i="3"/>
  <c r="F510" i="3"/>
  <c r="G510" i="3"/>
  <c r="H510" i="3"/>
  <c r="I511" i="3"/>
  <c r="J511" i="3"/>
  <c r="K511" i="3"/>
  <c r="L511" i="3"/>
  <c r="E512" i="3"/>
  <c r="F512" i="3"/>
  <c r="G512" i="3"/>
  <c r="H512" i="3"/>
  <c r="D519" i="3"/>
  <c r="D518" i="3" s="1"/>
  <c r="D515" i="3" s="1"/>
  <c r="D514" i="3" s="1"/>
  <c r="E519" i="3"/>
  <c r="E518" i="3" s="1"/>
  <c r="F519" i="3"/>
  <c r="G519" i="3"/>
  <c r="G518" i="3" s="1"/>
  <c r="H519" i="3"/>
  <c r="H518" i="3" s="1"/>
  <c r="I520" i="3"/>
  <c r="J520" i="3"/>
  <c r="K520" i="3"/>
  <c r="L520" i="3"/>
  <c r="D526" i="3"/>
  <c r="D525" i="3" s="1"/>
  <c r="D522" i="3" s="1"/>
  <c r="D521" i="3" s="1"/>
  <c r="E526" i="3"/>
  <c r="E525" i="3" s="1"/>
  <c r="F526" i="3"/>
  <c r="F525" i="3" s="1"/>
  <c r="F522" i="3" s="1"/>
  <c r="G526" i="3"/>
  <c r="G525" i="3" s="1"/>
  <c r="H526" i="3"/>
  <c r="H525" i="3" s="1"/>
  <c r="I527" i="3"/>
  <c r="J527" i="3"/>
  <c r="K527" i="3"/>
  <c r="L527" i="3"/>
  <c r="D533" i="3"/>
  <c r="D532" i="3" s="1"/>
  <c r="D529" i="3" s="1"/>
  <c r="D528" i="3" s="1"/>
  <c r="E533" i="3"/>
  <c r="E532" i="3" s="1"/>
  <c r="F533" i="3"/>
  <c r="F532" i="3" s="1"/>
  <c r="F529" i="3" s="1"/>
  <c r="G533" i="3"/>
  <c r="G532" i="3" s="1"/>
  <c r="H533" i="3"/>
  <c r="H532" i="3" s="1"/>
  <c r="I534" i="3"/>
  <c r="J534" i="3"/>
  <c r="K534" i="3"/>
  <c r="L534" i="3"/>
  <c r="F544" i="3"/>
  <c r="F543" i="3" s="1"/>
  <c r="D547" i="3"/>
  <c r="D546" i="3" s="1"/>
  <c r="D539" i="3" s="1"/>
  <c r="E547" i="3"/>
  <c r="J547" i="3" s="1"/>
  <c r="F546" i="3"/>
  <c r="G547" i="3"/>
  <c r="G546" i="3" s="1"/>
  <c r="H547" i="3"/>
  <c r="H546" i="3" s="1"/>
  <c r="K548" i="3"/>
  <c r="L548" i="3"/>
  <c r="D556" i="3"/>
  <c r="D555" i="3" s="1"/>
  <c r="D553" i="3" s="1"/>
  <c r="E556" i="3"/>
  <c r="E555" i="3" s="1"/>
  <c r="E552" i="3" s="1"/>
  <c r="E551" i="3" s="1"/>
  <c r="F556" i="3"/>
  <c r="F555" i="3" s="1"/>
  <c r="F552" i="3" s="1"/>
  <c r="G556" i="3"/>
  <c r="G555" i="3" s="1"/>
  <c r="G553" i="3" s="1"/>
  <c r="H556" i="3"/>
  <c r="H555" i="3" s="1"/>
  <c r="H553" i="3" s="1"/>
  <c r="J557" i="3"/>
  <c r="D565" i="3"/>
  <c r="D564" i="3" s="1"/>
  <c r="D562" i="3" s="1"/>
  <c r="E565" i="3"/>
  <c r="E564" i="3" s="1"/>
  <c r="E561" i="3" s="1"/>
  <c r="E560" i="3" s="1"/>
  <c r="E559" i="3" s="1"/>
  <c r="F565" i="3"/>
  <c r="F564" i="3" s="1"/>
  <c r="F561" i="3" s="1"/>
  <c r="G565" i="3"/>
  <c r="G564" i="3" s="1"/>
  <c r="G562" i="3" s="1"/>
  <c r="H565" i="3"/>
  <c r="H564" i="3" s="1"/>
  <c r="H562" i="3" s="1"/>
  <c r="J566" i="3"/>
  <c r="D616" i="3"/>
  <c r="D615" i="3" s="1"/>
  <c r="D624" i="3"/>
  <c r="D621" i="3" s="1"/>
  <c r="D632" i="3"/>
  <c r="D634" i="3"/>
  <c r="J45" i="3" l="1"/>
  <c r="E496" i="3"/>
  <c r="E494" i="3" s="1"/>
  <c r="J314" i="3"/>
  <c r="L510" i="3"/>
  <c r="I102" i="3"/>
  <c r="L444" i="3"/>
  <c r="L455" i="3"/>
  <c r="L442" i="3"/>
  <c r="J49" i="3"/>
  <c r="L55" i="3"/>
  <c r="J244" i="3"/>
  <c r="E118" i="3"/>
  <c r="E117" i="3" s="1"/>
  <c r="D50" i="2"/>
  <c r="J352" i="3"/>
  <c r="L129" i="3"/>
  <c r="L453" i="3"/>
  <c r="J510" i="3"/>
  <c r="J453" i="3"/>
  <c r="K383" i="3"/>
  <c r="K147" i="3"/>
  <c r="J106" i="3"/>
  <c r="K99" i="3"/>
  <c r="K45" i="3"/>
  <c r="D10" i="3"/>
  <c r="D9" i="3" s="1"/>
  <c r="D8" i="3" s="1"/>
  <c r="D7" i="3" s="1"/>
  <c r="D64" i="2"/>
  <c r="I365" i="3"/>
  <c r="K277" i="3"/>
  <c r="I277" i="3"/>
  <c r="L168" i="3"/>
  <c r="L102" i="3"/>
  <c r="K526" i="3"/>
  <c r="L114" i="3"/>
  <c r="L477" i="3"/>
  <c r="K364" i="3"/>
  <c r="K352" i="3"/>
  <c r="J99" i="3"/>
  <c r="I49" i="3"/>
  <c r="L45" i="3"/>
  <c r="H233" i="3"/>
  <c r="J526" i="3"/>
  <c r="I510" i="3"/>
  <c r="L469" i="3"/>
  <c r="J383" i="3"/>
  <c r="L314" i="3"/>
  <c r="J147" i="3"/>
  <c r="J415" i="3"/>
  <c r="I383" i="3"/>
  <c r="J305" i="3"/>
  <c r="K205" i="3"/>
  <c r="K168" i="3"/>
  <c r="I147" i="3"/>
  <c r="J126" i="3"/>
  <c r="K114" i="3"/>
  <c r="K102" i="3"/>
  <c r="D35" i="2"/>
  <c r="D45" i="2"/>
  <c r="K510" i="3"/>
  <c r="K477" i="3"/>
  <c r="I415" i="3"/>
  <c r="J205" i="3"/>
  <c r="J168" i="3"/>
  <c r="L136" i="3"/>
  <c r="L127" i="3"/>
  <c r="J114" i="3"/>
  <c r="J102" i="3"/>
  <c r="I90" i="3"/>
  <c r="J31" i="3"/>
  <c r="J497" i="3"/>
  <c r="I469" i="3"/>
  <c r="K455" i="3"/>
  <c r="K444" i="3"/>
  <c r="E272" i="3"/>
  <c r="E267" i="3" s="1"/>
  <c r="E266" i="3" s="1"/>
  <c r="E251" i="3" s="1"/>
  <c r="L198" i="3"/>
  <c r="J519" i="3"/>
  <c r="J455" i="3"/>
  <c r="K453" i="3"/>
  <c r="J442" i="3"/>
  <c r="J277" i="3"/>
  <c r="J127" i="3"/>
  <c r="K106" i="3"/>
  <c r="L99" i="3"/>
  <c r="L16" i="3"/>
  <c r="G233" i="3"/>
  <c r="I519" i="3"/>
  <c r="K490" i="3"/>
  <c r="H247" i="3"/>
  <c r="H237" i="3" s="1"/>
  <c r="H236" i="3" s="1"/>
  <c r="L248" i="3"/>
  <c r="K198" i="3"/>
  <c r="L83" i="3"/>
  <c r="K55" i="3"/>
  <c r="K16" i="3"/>
  <c r="K497" i="3"/>
  <c r="J490" i="3"/>
  <c r="J341" i="3"/>
  <c r="L325" i="3"/>
  <c r="K306" i="3"/>
  <c r="G247" i="3"/>
  <c r="K248" i="3"/>
  <c r="K83" i="3"/>
  <c r="I55" i="3"/>
  <c r="E21" i="3"/>
  <c r="J21" i="3" s="1"/>
  <c r="J16" i="3"/>
  <c r="L497" i="3"/>
  <c r="I453" i="3"/>
  <c r="K244" i="3"/>
  <c r="D60" i="2"/>
  <c r="I490" i="3"/>
  <c r="J436" i="3"/>
  <c r="L423" i="3"/>
  <c r="L391" i="3"/>
  <c r="J327" i="3"/>
  <c r="K325" i="3"/>
  <c r="J306" i="3"/>
  <c r="F247" i="3"/>
  <c r="J248" i="3"/>
  <c r="I127" i="3"/>
  <c r="J83" i="3"/>
  <c r="F496" i="3"/>
  <c r="F493" i="3" s="1"/>
  <c r="F492" i="3" s="1"/>
  <c r="K423" i="3"/>
  <c r="E247" i="3"/>
  <c r="I248" i="3"/>
  <c r="I45" i="3"/>
  <c r="L31" i="3"/>
  <c r="J365" i="3"/>
  <c r="D31" i="2"/>
  <c r="L526" i="3"/>
  <c r="K442" i="3"/>
  <c r="L352" i="3"/>
  <c r="I314" i="3"/>
  <c r="I99" i="3"/>
  <c r="K49" i="3"/>
  <c r="K31" i="3"/>
  <c r="L500" i="3"/>
  <c r="K469" i="3"/>
  <c r="K391" i="3"/>
  <c r="L49" i="3"/>
  <c r="I31" i="3"/>
  <c r="K533" i="3"/>
  <c r="K500" i="3"/>
  <c r="L484" i="3"/>
  <c r="I477" i="3"/>
  <c r="I423" i="3"/>
  <c r="K406" i="3"/>
  <c r="J391" i="3"/>
  <c r="L377" i="3"/>
  <c r="E364" i="3"/>
  <c r="E355" i="3" s="1"/>
  <c r="E354" i="3" s="1"/>
  <c r="I325" i="3"/>
  <c r="K314" i="3"/>
  <c r="K227" i="3"/>
  <c r="K217" i="3"/>
  <c r="J198" i="3"/>
  <c r="L177" i="3"/>
  <c r="K136" i="3"/>
  <c r="L107" i="3"/>
  <c r="L76" i="3"/>
  <c r="J55" i="3"/>
  <c r="L22" i="3"/>
  <c r="L533" i="3"/>
  <c r="D496" i="3"/>
  <c r="D493" i="3" s="1"/>
  <c r="D492" i="3" s="1"/>
  <c r="J423" i="3"/>
  <c r="J325" i="3"/>
  <c r="J533" i="3"/>
  <c r="L519" i="3"/>
  <c r="J500" i="3"/>
  <c r="K484" i="3"/>
  <c r="H441" i="3"/>
  <c r="H440" i="3" s="1"/>
  <c r="J406" i="3"/>
  <c r="K399" i="3"/>
  <c r="I391" i="3"/>
  <c r="K377" i="3"/>
  <c r="K278" i="3"/>
  <c r="J227" i="3"/>
  <c r="J217" i="3"/>
  <c r="L184" i="3"/>
  <c r="K177" i="3"/>
  <c r="J136" i="3"/>
  <c r="L126" i="3"/>
  <c r="K107" i="3"/>
  <c r="K76" i="3"/>
  <c r="J69" i="3"/>
  <c r="K22" i="3"/>
  <c r="J477" i="3"/>
  <c r="L406" i="3"/>
  <c r="I16" i="3"/>
  <c r="J556" i="3"/>
  <c r="L547" i="3"/>
  <c r="I533" i="3"/>
  <c r="K519" i="3"/>
  <c r="I500" i="3"/>
  <c r="J484" i="3"/>
  <c r="G441" i="3"/>
  <c r="G440" i="3" s="1"/>
  <c r="L415" i="3"/>
  <c r="I406" i="3"/>
  <c r="J377" i="3"/>
  <c r="L341" i="3"/>
  <c r="J278" i="3"/>
  <c r="J275" i="3"/>
  <c r="K263" i="3"/>
  <c r="I217" i="3"/>
  <c r="K184" i="3"/>
  <c r="J177" i="3"/>
  <c r="J107" i="3"/>
  <c r="K90" i="3"/>
  <c r="J76" i="3"/>
  <c r="J22" i="3"/>
  <c r="I526" i="3"/>
  <c r="J565" i="3"/>
  <c r="K547" i="3"/>
  <c r="H496" i="3"/>
  <c r="H494" i="3" s="1"/>
  <c r="L490" i="3"/>
  <c r="I484" i="3"/>
  <c r="F441" i="3"/>
  <c r="J441" i="3" s="1"/>
  <c r="K436" i="3"/>
  <c r="J429" i="3"/>
  <c r="K415" i="3"/>
  <c r="K398" i="3"/>
  <c r="L383" i="3"/>
  <c r="I377" i="3"/>
  <c r="K341" i="3"/>
  <c r="K333" i="3"/>
  <c r="L306" i="3"/>
  <c r="I278" i="3"/>
  <c r="J263" i="3"/>
  <c r="L205" i="3"/>
  <c r="J184" i="3"/>
  <c r="I177" i="3"/>
  <c r="L147" i="3"/>
  <c r="I126" i="3"/>
  <c r="L106" i="3"/>
  <c r="J90" i="3"/>
  <c r="H561" i="3"/>
  <c r="H560" i="3" s="1"/>
  <c r="H559" i="3" s="1"/>
  <c r="L562" i="3"/>
  <c r="G561" i="3"/>
  <c r="G560" i="3" s="1"/>
  <c r="G559" i="3" s="1"/>
  <c r="K562" i="3"/>
  <c r="D561" i="3"/>
  <c r="D560" i="3" s="1"/>
  <c r="D559" i="3" s="1"/>
  <c r="I562" i="3"/>
  <c r="H552" i="3"/>
  <c r="H551" i="3" s="1"/>
  <c r="L553" i="3"/>
  <c r="G552" i="3"/>
  <c r="G551" i="3" s="1"/>
  <c r="K553" i="3"/>
  <c r="D552" i="3"/>
  <c r="D551" i="3" s="1"/>
  <c r="I553" i="3"/>
  <c r="D538" i="3"/>
  <c r="D537" i="3" s="1"/>
  <c r="I539" i="3"/>
  <c r="F458" i="3"/>
  <c r="F457" i="3" s="1"/>
  <c r="J459" i="3"/>
  <c r="E458" i="3"/>
  <c r="E457" i="3" s="1"/>
  <c r="I459" i="3"/>
  <c r="E439" i="3"/>
  <c r="E438" i="3" s="1"/>
  <c r="I440" i="3"/>
  <c r="H426" i="3"/>
  <c r="H425" i="3" s="1"/>
  <c r="L427" i="3"/>
  <c r="G426" i="3"/>
  <c r="G425" i="3" s="1"/>
  <c r="E426" i="3"/>
  <c r="E425" i="3" s="1"/>
  <c r="I427" i="3"/>
  <c r="D386" i="3"/>
  <c r="D385" i="3" s="1"/>
  <c r="D371" i="3" s="1"/>
  <c r="I387" i="3"/>
  <c r="D328" i="3"/>
  <c r="D327" i="3" s="1"/>
  <c r="I329" i="3"/>
  <c r="H190" i="3"/>
  <c r="L191" i="3"/>
  <c r="G190" i="3"/>
  <c r="K191" i="3"/>
  <c r="F190" i="3"/>
  <c r="J190" i="3" s="1"/>
  <c r="J191" i="3"/>
  <c r="E188" i="3"/>
  <c r="E187" i="3" s="1"/>
  <c r="I187" i="3" s="1"/>
  <c r="I189" i="3"/>
  <c r="F44" i="3"/>
  <c r="F518" i="3"/>
  <c r="K518" i="3" s="1"/>
  <c r="F515" i="3"/>
  <c r="F514" i="3" s="1"/>
  <c r="D480" i="3"/>
  <c r="D479" i="3" s="1"/>
  <c r="E164" i="3"/>
  <c r="E163" i="3" s="1"/>
  <c r="D468" i="3"/>
  <c r="D467" i="3" s="1"/>
  <c r="D466" i="3" s="1"/>
  <c r="D465" i="3" s="1"/>
  <c r="D452" i="3"/>
  <c r="D449" i="3" s="1"/>
  <c r="D448" i="3" s="1"/>
  <c r="D447" i="3" s="1"/>
  <c r="D446" i="3" s="1"/>
  <c r="H244" i="3"/>
  <c r="H117" i="3"/>
  <c r="E546" i="3"/>
  <c r="E538" i="3" s="1"/>
  <c r="I547" i="3"/>
  <c r="K544" i="3"/>
  <c r="G543" i="3"/>
  <c r="H543" i="3"/>
  <c r="F560" i="3"/>
  <c r="J564" i="3"/>
  <c r="F551" i="3"/>
  <c r="K546" i="3"/>
  <c r="F538" i="3"/>
  <c r="H530" i="3"/>
  <c r="L532" i="3"/>
  <c r="G530" i="3"/>
  <c r="K530" i="3" s="1"/>
  <c r="K532" i="3"/>
  <c r="F528" i="3"/>
  <c r="J532" i="3"/>
  <c r="E530" i="3"/>
  <c r="I532" i="3"/>
  <c r="H523" i="3"/>
  <c r="L525" i="3"/>
  <c r="G523" i="3"/>
  <c r="K523" i="3" s="1"/>
  <c r="K525" i="3"/>
  <c r="F521" i="3"/>
  <c r="J525" i="3"/>
  <c r="E523" i="3"/>
  <c r="I525" i="3"/>
  <c r="H516" i="3"/>
  <c r="L518" i="3"/>
  <c r="G516" i="3"/>
  <c r="K516" i="3" s="1"/>
  <c r="E516" i="3"/>
  <c r="I518" i="3"/>
  <c r="H509" i="3"/>
  <c r="G509" i="3"/>
  <c r="F509" i="3"/>
  <c r="E509" i="3"/>
  <c r="D503" i="3"/>
  <c r="G494" i="3"/>
  <c r="K494" i="3" s="1"/>
  <c r="E493" i="3"/>
  <c r="E492" i="3" s="1"/>
  <c r="H488" i="3"/>
  <c r="L489" i="3"/>
  <c r="G488" i="3"/>
  <c r="K489" i="3"/>
  <c r="F488" i="3"/>
  <c r="J489" i="3"/>
  <c r="E486" i="3"/>
  <c r="I486" i="3" s="1"/>
  <c r="E488" i="3"/>
  <c r="I489" i="3"/>
  <c r="H481" i="3"/>
  <c r="L483" i="3"/>
  <c r="G481" i="3"/>
  <c r="K483" i="3"/>
  <c r="F481" i="3"/>
  <c r="D635" i="3" s="1"/>
  <c r="J483" i="3"/>
  <c r="E480" i="3"/>
  <c r="E479" i="3" s="1"/>
  <c r="I483" i="3"/>
  <c r="H475" i="3"/>
  <c r="L476" i="3"/>
  <c r="G475" i="3"/>
  <c r="K476" i="3"/>
  <c r="J476" i="3"/>
  <c r="E475" i="3"/>
  <c r="I476" i="3"/>
  <c r="H468" i="3"/>
  <c r="G468" i="3"/>
  <c r="E468" i="3"/>
  <c r="H459" i="3"/>
  <c r="G459" i="3"/>
  <c r="K459" i="3" s="1"/>
  <c r="H452" i="3"/>
  <c r="G452" i="3"/>
  <c r="F452" i="3"/>
  <c r="E452" i="3"/>
  <c r="H432" i="3"/>
  <c r="H433" i="3"/>
  <c r="G432" i="3"/>
  <c r="G433" i="3"/>
  <c r="K433" i="3" s="1"/>
  <c r="K435" i="3"/>
  <c r="F432" i="3"/>
  <c r="F431" i="3" s="1"/>
  <c r="J431" i="3" s="1"/>
  <c r="J435" i="3"/>
  <c r="F427" i="3"/>
  <c r="J428" i="3"/>
  <c r="H419" i="3"/>
  <c r="L422" i="3"/>
  <c r="G419" i="3"/>
  <c r="K419" i="3" s="1"/>
  <c r="K422" i="3"/>
  <c r="F417" i="3"/>
  <c r="J422" i="3"/>
  <c r="E417" i="3"/>
  <c r="I417" i="3" s="1"/>
  <c r="I422" i="3"/>
  <c r="H412" i="3"/>
  <c r="L414" i="3"/>
  <c r="G412" i="3"/>
  <c r="K412" i="3" s="1"/>
  <c r="K414" i="3"/>
  <c r="F410" i="3"/>
  <c r="J414" i="3"/>
  <c r="E412" i="3"/>
  <c r="I414" i="3"/>
  <c r="D409" i="3"/>
  <c r="D408" i="3" s="1"/>
  <c r="H404" i="3"/>
  <c r="L405" i="3"/>
  <c r="G404" i="3"/>
  <c r="K405" i="3"/>
  <c r="F404" i="3"/>
  <c r="J405" i="3"/>
  <c r="E404" i="3"/>
  <c r="I405" i="3"/>
  <c r="F393" i="3"/>
  <c r="K393" i="3" s="1"/>
  <c r="K394" i="3"/>
  <c r="H387" i="3"/>
  <c r="L390" i="3"/>
  <c r="G387" i="3"/>
  <c r="K387" i="3" s="1"/>
  <c r="K390" i="3"/>
  <c r="F386" i="3"/>
  <c r="F385" i="3" s="1"/>
  <c r="J390" i="3"/>
  <c r="E385" i="3"/>
  <c r="I390" i="3"/>
  <c r="H381" i="3"/>
  <c r="L382" i="3"/>
  <c r="G381" i="3"/>
  <c r="K382" i="3"/>
  <c r="F381" i="3"/>
  <c r="F380" i="3" s="1"/>
  <c r="F379" i="3" s="1"/>
  <c r="J382" i="3"/>
  <c r="E381" i="3"/>
  <c r="E380" i="3" s="1"/>
  <c r="E379" i="3" s="1"/>
  <c r="I379" i="3" s="1"/>
  <c r="I382" i="3"/>
  <c r="H374" i="3"/>
  <c r="L376" i="3"/>
  <c r="G374" i="3"/>
  <c r="K376" i="3"/>
  <c r="F372" i="3"/>
  <c r="J376" i="3"/>
  <c r="I376" i="3"/>
  <c r="H355" i="3"/>
  <c r="H354" i="3" s="1"/>
  <c r="G355" i="3"/>
  <c r="F355" i="3"/>
  <c r="D355" i="3"/>
  <c r="D354" i="3" s="1"/>
  <c r="H348" i="3"/>
  <c r="H344" i="3" s="1"/>
  <c r="G348" i="3"/>
  <c r="G344" i="3" s="1"/>
  <c r="F348" i="3"/>
  <c r="E348" i="3"/>
  <c r="E344" i="3" s="1"/>
  <c r="D348" i="3"/>
  <c r="D344" i="3" s="1"/>
  <c r="H339" i="3"/>
  <c r="L340" i="3"/>
  <c r="G339" i="3"/>
  <c r="K340" i="3"/>
  <c r="F339" i="3"/>
  <c r="J340" i="3"/>
  <c r="E339" i="3"/>
  <c r="H329" i="3"/>
  <c r="G329" i="3"/>
  <c r="K329" i="3" s="1"/>
  <c r="K332" i="3"/>
  <c r="H319" i="3"/>
  <c r="L324" i="3"/>
  <c r="G319" i="3"/>
  <c r="K324" i="3"/>
  <c r="F319" i="3"/>
  <c r="F318" i="3" s="1"/>
  <c r="J324" i="3"/>
  <c r="E319" i="3"/>
  <c r="E318" i="3" s="1"/>
  <c r="I318" i="3" s="1"/>
  <c r="I324" i="3"/>
  <c r="H313" i="3"/>
  <c r="G313" i="3"/>
  <c r="F313" i="3"/>
  <c r="E313" i="3"/>
  <c r="D313" i="3"/>
  <c r="D309" i="3" s="1"/>
  <c r="D308" i="3" s="1"/>
  <c r="H299" i="3"/>
  <c r="H300" i="3"/>
  <c r="L305" i="3"/>
  <c r="G299" i="3"/>
  <c r="G300" i="3"/>
  <c r="K305" i="3"/>
  <c r="E299" i="3"/>
  <c r="E298" i="3" s="1"/>
  <c r="J298" i="3" s="1"/>
  <c r="H291" i="3"/>
  <c r="H283" i="3" s="1"/>
  <c r="G291" i="3"/>
  <c r="G283" i="3" s="1"/>
  <c r="F291" i="3"/>
  <c r="D291" i="3"/>
  <c r="D282" i="3" s="1"/>
  <c r="D281" i="3" s="1"/>
  <c r="D280" i="3" s="1"/>
  <c r="E281" i="3"/>
  <c r="E280" i="3" s="1"/>
  <c r="E282" i="3"/>
  <c r="H267" i="3"/>
  <c r="H266" i="3" s="1"/>
  <c r="G267" i="3"/>
  <c r="F267" i="3"/>
  <c r="F266" i="3" s="1"/>
  <c r="D267" i="3"/>
  <c r="D266" i="3" s="1"/>
  <c r="D251" i="3" s="1"/>
  <c r="H252" i="3"/>
  <c r="H222" i="3"/>
  <c r="H224" i="3"/>
  <c r="G222" i="3"/>
  <c r="K226" i="3"/>
  <c r="F222" i="3"/>
  <c r="F221" i="3" s="1"/>
  <c r="J221" i="3" s="1"/>
  <c r="J226" i="3"/>
  <c r="H209" i="3"/>
  <c r="D209" i="3"/>
  <c r="D208" i="3" s="1"/>
  <c r="D207" i="3" s="1"/>
  <c r="H202" i="3"/>
  <c r="L204" i="3"/>
  <c r="G202" i="3"/>
  <c r="K204" i="3"/>
  <c r="F201" i="3"/>
  <c r="F200" i="3" s="1"/>
  <c r="J200" i="3" s="1"/>
  <c r="J204" i="3"/>
  <c r="H196" i="3"/>
  <c r="L197" i="3"/>
  <c r="G196" i="3"/>
  <c r="K197" i="3"/>
  <c r="F195" i="3"/>
  <c r="F194" i="3" s="1"/>
  <c r="J194" i="3" s="1"/>
  <c r="F196" i="3"/>
  <c r="J197" i="3"/>
  <c r="H180" i="3"/>
  <c r="H182" i="3"/>
  <c r="L183" i="3"/>
  <c r="G180" i="3"/>
  <c r="G182" i="3"/>
  <c r="F181" i="3"/>
  <c r="F183" i="3"/>
  <c r="E180" i="3"/>
  <c r="E182" i="3"/>
  <c r="D180" i="3"/>
  <c r="D182" i="3"/>
  <c r="D181" i="3" s="1"/>
  <c r="H172" i="3"/>
  <c r="L176" i="3"/>
  <c r="G172" i="3"/>
  <c r="K176" i="3"/>
  <c r="F172" i="3"/>
  <c r="F171" i="3" s="1"/>
  <c r="J176" i="3"/>
  <c r="E172" i="3"/>
  <c r="E171" i="3" s="1"/>
  <c r="I171" i="3" s="1"/>
  <c r="I176" i="3"/>
  <c r="H165" i="3"/>
  <c r="L167" i="3"/>
  <c r="G165" i="3"/>
  <c r="K167" i="3"/>
  <c r="F165" i="3"/>
  <c r="J167" i="3"/>
  <c r="D164" i="3"/>
  <c r="D163" i="3" s="1"/>
  <c r="D165" i="3"/>
  <c r="H140" i="3"/>
  <c r="H141" i="3"/>
  <c r="L146" i="3"/>
  <c r="G140" i="3"/>
  <c r="G141" i="3"/>
  <c r="K146" i="3"/>
  <c r="F141" i="3"/>
  <c r="J146" i="3"/>
  <c r="E140" i="3"/>
  <c r="E141" i="3"/>
  <c r="I146" i="3"/>
  <c r="D140" i="3"/>
  <c r="D141" i="3"/>
  <c r="H133" i="3"/>
  <c r="L135" i="3"/>
  <c r="G133" i="3"/>
  <c r="K135" i="3"/>
  <c r="F132" i="3"/>
  <c r="F131" i="3" s="1"/>
  <c r="J131" i="3" s="1"/>
  <c r="J135" i="3"/>
  <c r="G117" i="3"/>
  <c r="F118" i="3"/>
  <c r="H111" i="3"/>
  <c r="L113" i="3"/>
  <c r="G111" i="3"/>
  <c r="K113" i="3"/>
  <c r="F110" i="3"/>
  <c r="F109" i="3" s="1"/>
  <c r="J109" i="3" s="1"/>
  <c r="J113" i="3"/>
  <c r="H98" i="3"/>
  <c r="F98" i="3"/>
  <c r="G98" i="3"/>
  <c r="E98" i="3"/>
  <c r="D98" i="3"/>
  <c r="D93" i="3" s="1"/>
  <c r="D92" i="3" s="1"/>
  <c r="G87" i="3"/>
  <c r="K89" i="3"/>
  <c r="F86" i="3"/>
  <c r="J89" i="3"/>
  <c r="E87" i="3"/>
  <c r="I89" i="3"/>
  <c r="H80" i="3"/>
  <c r="L82" i="3"/>
  <c r="G80" i="3"/>
  <c r="K82" i="3"/>
  <c r="F79" i="3"/>
  <c r="J80" i="3"/>
  <c r="J82" i="3"/>
  <c r="H73" i="3"/>
  <c r="L75" i="3"/>
  <c r="G73" i="3"/>
  <c r="K75" i="3"/>
  <c r="F72" i="3"/>
  <c r="J73" i="3"/>
  <c r="J75" i="3"/>
  <c r="H66" i="3"/>
  <c r="G66" i="3"/>
  <c r="J68" i="3"/>
  <c r="H44" i="3"/>
  <c r="G44" i="3"/>
  <c r="E44" i="3"/>
  <c r="D44" i="3"/>
  <c r="D38" i="3" s="1"/>
  <c r="D37" i="3" s="1"/>
  <c r="H29" i="3"/>
  <c r="L30" i="3"/>
  <c r="G29" i="3"/>
  <c r="K30" i="3"/>
  <c r="F28" i="3"/>
  <c r="F29" i="3"/>
  <c r="J30" i="3"/>
  <c r="E29" i="3"/>
  <c r="E28" i="3" s="1"/>
  <c r="E27" i="3" s="1"/>
  <c r="I30" i="3"/>
  <c r="H20" i="3"/>
  <c r="L21" i="3"/>
  <c r="G20" i="3"/>
  <c r="K21" i="3"/>
  <c r="F19" i="3"/>
  <c r="F18" i="3" s="1"/>
  <c r="F20" i="3"/>
  <c r="L15" i="3"/>
  <c r="G12" i="3"/>
  <c r="K15" i="3"/>
  <c r="F11" i="3"/>
  <c r="F10" i="3" s="1"/>
  <c r="J15" i="3"/>
  <c r="E12" i="3"/>
  <c r="E11" i="3" s="1"/>
  <c r="E10" i="3" s="1"/>
  <c r="I15" i="3"/>
  <c r="L441" i="3" l="1"/>
  <c r="J272" i="3"/>
  <c r="J496" i="3"/>
  <c r="K496" i="3"/>
  <c r="D464" i="3"/>
  <c r="D463" i="3" s="1"/>
  <c r="F9" i="3"/>
  <c r="E20" i="3"/>
  <c r="E19" i="3" s="1"/>
  <c r="E18" i="3" s="1"/>
  <c r="J18" i="3" s="1"/>
  <c r="D30" i="2"/>
  <c r="K441" i="3"/>
  <c r="J518" i="3"/>
  <c r="D57" i="2"/>
  <c r="D297" i="3"/>
  <c r="D296" i="3" s="1"/>
  <c r="J247" i="3"/>
  <c r="F188" i="3"/>
  <c r="F187" i="3" s="1"/>
  <c r="J187" i="3" s="1"/>
  <c r="L247" i="3"/>
  <c r="F189" i="3"/>
  <c r="J189" i="3" s="1"/>
  <c r="I479" i="3"/>
  <c r="I496" i="3"/>
  <c r="E237" i="3"/>
  <c r="E236" i="3" s="1"/>
  <c r="I247" i="3"/>
  <c r="G237" i="3"/>
  <c r="G236" i="3" s="1"/>
  <c r="L236" i="3" s="1"/>
  <c r="K247" i="3"/>
  <c r="I385" i="3"/>
  <c r="F237" i="3"/>
  <c r="F236" i="3" s="1"/>
  <c r="D536" i="3"/>
  <c r="D535" i="3" s="1"/>
  <c r="F440" i="3"/>
  <c r="F439" i="3" s="1"/>
  <c r="F438" i="3" s="1"/>
  <c r="J438" i="3" s="1"/>
  <c r="L496" i="3"/>
  <c r="I364" i="3"/>
  <c r="J364" i="3"/>
  <c r="D36" i="3"/>
  <c r="I492" i="3"/>
  <c r="E181" i="3"/>
  <c r="I182" i="3"/>
  <c r="I180" i="3"/>
  <c r="G181" i="3"/>
  <c r="K181" i="3" s="1"/>
  <c r="H181" i="3"/>
  <c r="L182" i="3"/>
  <c r="L180" i="3"/>
  <c r="L224" i="3"/>
  <c r="F622" i="3"/>
  <c r="K300" i="3"/>
  <c r="L300" i="3"/>
  <c r="L329" i="3"/>
  <c r="L387" i="3"/>
  <c r="E403" i="3"/>
  <c r="E402" i="3" s="1"/>
  <c r="E401" i="3" s="1"/>
  <c r="I401" i="3" s="1"/>
  <c r="I404" i="3"/>
  <c r="F403" i="3"/>
  <c r="F402" i="3" s="1"/>
  <c r="F401" i="3" s="1"/>
  <c r="J404" i="3"/>
  <c r="K404" i="3"/>
  <c r="L404" i="3"/>
  <c r="E411" i="3"/>
  <c r="E410" i="3" s="1"/>
  <c r="I410" i="3" s="1"/>
  <c r="J412" i="3"/>
  <c r="I412" i="3"/>
  <c r="L412" i="3"/>
  <c r="L419" i="3"/>
  <c r="J427" i="3"/>
  <c r="K427" i="3"/>
  <c r="L433" i="3"/>
  <c r="L440" i="3"/>
  <c r="L459" i="3"/>
  <c r="E474" i="3"/>
  <c r="E473" i="3" s="1"/>
  <c r="I473" i="3" s="1"/>
  <c r="I475" i="3"/>
  <c r="D631" i="3"/>
  <c r="J475" i="3"/>
  <c r="K475" i="3"/>
  <c r="E635" i="3"/>
  <c r="E631" i="3" s="1"/>
  <c r="L475" i="3"/>
  <c r="F635" i="3"/>
  <c r="F631" i="3" s="1"/>
  <c r="F480" i="3"/>
  <c r="F479" i="3" s="1"/>
  <c r="J479" i="3" s="1"/>
  <c r="J481" i="3"/>
  <c r="K481" i="3"/>
  <c r="L481" i="3"/>
  <c r="E487" i="3"/>
  <c r="I488" i="3"/>
  <c r="F487" i="3"/>
  <c r="F486" i="3" s="1"/>
  <c r="J486" i="3" s="1"/>
  <c r="J488" i="3"/>
  <c r="K488" i="3"/>
  <c r="L488" i="3"/>
  <c r="J494" i="3"/>
  <c r="I494" i="3"/>
  <c r="L494" i="3"/>
  <c r="E515" i="3"/>
  <c r="E514" i="3" s="1"/>
  <c r="I514" i="3" s="1"/>
  <c r="J516" i="3"/>
  <c r="I516" i="3"/>
  <c r="L516" i="3"/>
  <c r="E522" i="3"/>
  <c r="E521" i="3" s="1"/>
  <c r="I521" i="3" s="1"/>
  <c r="J523" i="3"/>
  <c r="I523" i="3"/>
  <c r="L523" i="3"/>
  <c r="E529" i="3"/>
  <c r="E528" i="3" s="1"/>
  <c r="I528" i="3" s="1"/>
  <c r="J530" i="3"/>
  <c r="I530" i="3"/>
  <c r="L530" i="3"/>
  <c r="G189" i="3"/>
  <c r="K190" i="3"/>
  <c r="H189" i="3"/>
  <c r="L190" i="3"/>
  <c r="G282" i="3"/>
  <c r="G281" i="3" s="1"/>
  <c r="G280" i="3" s="1"/>
  <c r="K283" i="3"/>
  <c r="H282" i="3"/>
  <c r="H281" i="3" s="1"/>
  <c r="H280" i="3" s="1"/>
  <c r="F164" i="3"/>
  <c r="F163" i="3" s="1"/>
  <c r="J163" i="3" s="1"/>
  <c r="F282" i="3"/>
  <c r="F281" i="3" s="1"/>
  <c r="F280" i="3" s="1"/>
  <c r="F426" i="3"/>
  <c r="F425" i="3" s="1"/>
  <c r="J425" i="3" s="1"/>
  <c r="H208" i="3"/>
  <c r="F64" i="3"/>
  <c r="J64" i="3" s="1"/>
  <c r="E338" i="3"/>
  <c r="F338" i="3"/>
  <c r="J339" i="3"/>
  <c r="E343" i="3"/>
  <c r="I344" i="3"/>
  <c r="H538" i="3"/>
  <c r="K543" i="3"/>
  <c r="G538" i="3"/>
  <c r="E537" i="3"/>
  <c r="E536" i="3" s="1"/>
  <c r="E535" i="3" s="1"/>
  <c r="I546" i="3"/>
  <c r="J546" i="3"/>
  <c r="I10" i="3"/>
  <c r="J12" i="3"/>
  <c r="G11" i="3"/>
  <c r="K12" i="3"/>
  <c r="H11" i="3"/>
  <c r="L12" i="3"/>
  <c r="G19" i="3"/>
  <c r="K20" i="3"/>
  <c r="H19" i="3"/>
  <c r="L20" i="3"/>
  <c r="E26" i="3"/>
  <c r="I26" i="3" s="1"/>
  <c r="I27" i="3"/>
  <c r="J29" i="3"/>
  <c r="F27" i="3"/>
  <c r="J28" i="3"/>
  <c r="G28" i="3"/>
  <c r="K29" i="3"/>
  <c r="H28" i="3"/>
  <c r="L29" i="3"/>
  <c r="E38" i="3"/>
  <c r="E37" i="3" s="1"/>
  <c r="I44" i="3"/>
  <c r="F38" i="3"/>
  <c r="F37" i="3" s="1"/>
  <c r="J44" i="3"/>
  <c r="G38" i="3"/>
  <c r="K44" i="3"/>
  <c r="H37" i="3"/>
  <c r="H38" i="3"/>
  <c r="L44" i="3"/>
  <c r="G65" i="3"/>
  <c r="H65" i="3"/>
  <c r="F71" i="3"/>
  <c r="J71" i="3" s="1"/>
  <c r="J72" i="3"/>
  <c r="G72" i="3"/>
  <c r="H72" i="3"/>
  <c r="H71" i="3" s="1"/>
  <c r="L73" i="3"/>
  <c r="F78" i="3"/>
  <c r="J78" i="3" s="1"/>
  <c r="J79" i="3"/>
  <c r="G79" i="3"/>
  <c r="H79" i="3"/>
  <c r="L80" i="3"/>
  <c r="E86" i="3"/>
  <c r="J86" i="3" s="1"/>
  <c r="I87" i="3"/>
  <c r="J87" i="3"/>
  <c r="F85" i="3"/>
  <c r="G86" i="3"/>
  <c r="E93" i="3"/>
  <c r="I98" i="3"/>
  <c r="G93" i="3"/>
  <c r="K98" i="3"/>
  <c r="F93" i="3"/>
  <c r="J98" i="3"/>
  <c r="H93" i="3"/>
  <c r="L98" i="3"/>
  <c r="G110" i="3"/>
  <c r="H110" i="3"/>
  <c r="L111" i="3"/>
  <c r="F117" i="3"/>
  <c r="K117" i="3" s="1"/>
  <c r="K118" i="3"/>
  <c r="G132" i="3"/>
  <c r="K133" i="3"/>
  <c r="H132" i="3"/>
  <c r="L133" i="3"/>
  <c r="D138" i="3"/>
  <c r="D139" i="3"/>
  <c r="E139" i="3"/>
  <c r="I140" i="3"/>
  <c r="J140" i="3"/>
  <c r="K141" i="3"/>
  <c r="K140" i="3"/>
  <c r="L141" i="3"/>
  <c r="L140" i="3"/>
  <c r="G164" i="3"/>
  <c r="K165" i="3"/>
  <c r="H164" i="3"/>
  <c r="L165" i="3"/>
  <c r="J171" i="3"/>
  <c r="G171" i="3"/>
  <c r="K171" i="3" s="1"/>
  <c r="K172" i="3"/>
  <c r="H171" i="3"/>
  <c r="L172" i="3"/>
  <c r="F180" i="3"/>
  <c r="F182" i="3"/>
  <c r="J183" i="3"/>
  <c r="K183" i="3"/>
  <c r="G195" i="3"/>
  <c r="K196" i="3"/>
  <c r="H195" i="3"/>
  <c r="L196" i="3"/>
  <c r="G201" i="3"/>
  <c r="K202" i="3"/>
  <c r="H201" i="3"/>
  <c r="L202" i="3"/>
  <c r="E209" i="3"/>
  <c r="E208" i="3" s="1"/>
  <c r="I216" i="3"/>
  <c r="F209" i="3"/>
  <c r="F208" i="3" s="1"/>
  <c r="J216" i="3"/>
  <c r="G209" i="3"/>
  <c r="K216" i="3"/>
  <c r="G221" i="3"/>
  <c r="K221" i="3" s="1"/>
  <c r="K222" i="3"/>
  <c r="H221" i="3"/>
  <c r="L222" i="3"/>
  <c r="I251" i="3"/>
  <c r="F252" i="3"/>
  <c r="K253" i="3"/>
  <c r="I266" i="3"/>
  <c r="J266" i="3"/>
  <c r="G266" i="3"/>
  <c r="K267" i="3"/>
  <c r="H251" i="3"/>
  <c r="G298" i="3"/>
  <c r="K299" i="3"/>
  <c r="H298" i="3"/>
  <c r="L299" i="3"/>
  <c r="E309" i="3"/>
  <c r="E308" i="3" s="1"/>
  <c r="I313" i="3"/>
  <c r="F309" i="3"/>
  <c r="F308" i="3" s="1"/>
  <c r="J313" i="3"/>
  <c r="G310" i="3"/>
  <c r="K313" i="3"/>
  <c r="H310" i="3"/>
  <c r="L313" i="3"/>
  <c r="J318" i="3"/>
  <c r="G318" i="3"/>
  <c r="K318" i="3" s="1"/>
  <c r="K319" i="3"/>
  <c r="H318" i="3"/>
  <c r="L319" i="3"/>
  <c r="G328" i="3"/>
  <c r="H328" i="3"/>
  <c r="G338" i="3"/>
  <c r="K339" i="3"/>
  <c r="H338" i="3"/>
  <c r="L339" i="3"/>
  <c r="F344" i="3"/>
  <c r="J348" i="3"/>
  <c r="K348" i="3"/>
  <c r="L348" i="3"/>
  <c r="F354" i="3"/>
  <c r="J354" i="3" s="1"/>
  <c r="J355" i="3"/>
  <c r="G354" i="3"/>
  <c r="K355" i="3"/>
  <c r="I374" i="3"/>
  <c r="J373" i="3"/>
  <c r="J374" i="3"/>
  <c r="F371" i="3"/>
  <c r="G373" i="3"/>
  <c r="K374" i="3"/>
  <c r="H373" i="3"/>
  <c r="L374" i="3"/>
  <c r="J379" i="3"/>
  <c r="G380" i="3"/>
  <c r="K381" i="3"/>
  <c r="H380" i="3"/>
  <c r="L381" i="3"/>
  <c r="J385" i="3"/>
  <c r="G386" i="3"/>
  <c r="H386" i="3"/>
  <c r="G403" i="3"/>
  <c r="H403" i="3"/>
  <c r="G411" i="3"/>
  <c r="H411" i="3"/>
  <c r="J417" i="3"/>
  <c r="G418" i="3"/>
  <c r="H418" i="3"/>
  <c r="G431" i="3"/>
  <c r="K431" i="3" s="1"/>
  <c r="K432" i="3"/>
  <c r="H431" i="3"/>
  <c r="G439" i="3"/>
  <c r="H439" i="3"/>
  <c r="E449" i="3"/>
  <c r="E448" i="3" s="1"/>
  <c r="I452" i="3"/>
  <c r="F449" i="3"/>
  <c r="F448" i="3" s="1"/>
  <c r="J452" i="3"/>
  <c r="G450" i="3"/>
  <c r="K450" i="3" s="1"/>
  <c r="K452" i="3"/>
  <c r="H449" i="3"/>
  <c r="H450" i="3"/>
  <c r="L452" i="3"/>
  <c r="G458" i="3"/>
  <c r="H458" i="3"/>
  <c r="E466" i="3"/>
  <c r="E465" i="3" s="1"/>
  <c r="E467" i="3"/>
  <c r="I467" i="3" s="1"/>
  <c r="I468" i="3"/>
  <c r="J468" i="3"/>
  <c r="G467" i="3"/>
  <c r="K468" i="3"/>
  <c r="H467" i="3"/>
  <c r="L468" i="3"/>
  <c r="G474" i="3"/>
  <c r="H474" i="3"/>
  <c r="G480" i="3"/>
  <c r="H480" i="3"/>
  <c r="G487" i="3"/>
  <c r="H487" i="3"/>
  <c r="J492" i="3"/>
  <c r="G493" i="3"/>
  <c r="H493" i="3"/>
  <c r="E505" i="3"/>
  <c r="E504" i="3" s="1"/>
  <c r="I509" i="3"/>
  <c r="F505" i="3"/>
  <c r="F504" i="3" s="1"/>
  <c r="J509" i="3"/>
  <c r="G505" i="3"/>
  <c r="K509" i="3"/>
  <c r="H505" i="3"/>
  <c r="L509" i="3"/>
  <c r="G515" i="3"/>
  <c r="H515" i="3"/>
  <c r="G522" i="3"/>
  <c r="H522" i="3"/>
  <c r="G529" i="3"/>
  <c r="H529" i="3"/>
  <c r="F537" i="3"/>
  <c r="J538" i="3"/>
  <c r="F559" i="3"/>
  <c r="J559" i="3" s="1"/>
  <c r="J560" i="3"/>
  <c r="E36" i="2"/>
  <c r="E37" i="2"/>
  <c r="F37" i="2"/>
  <c r="F51" i="2"/>
  <c r="H51" i="2"/>
  <c r="E62" i="2"/>
  <c r="E46" i="2"/>
  <c r="H66" i="2"/>
  <c r="G66" i="2"/>
  <c r="F66" i="2"/>
  <c r="E66" i="2"/>
  <c r="E10" i="1"/>
  <c r="D15" i="2"/>
  <c r="D8" i="2"/>
  <c r="D18" i="2"/>
  <c r="D614" i="3" l="1"/>
  <c r="D644" i="3" s="1"/>
  <c r="E9" i="3"/>
  <c r="J9" i="3" s="1"/>
  <c r="L237" i="3"/>
  <c r="J473" i="3"/>
  <c r="J401" i="3"/>
  <c r="K236" i="3"/>
  <c r="L171" i="3"/>
  <c r="L467" i="3"/>
  <c r="K354" i="3"/>
  <c r="J514" i="3"/>
  <c r="J440" i="3"/>
  <c r="K237" i="3"/>
  <c r="J521" i="3"/>
  <c r="E207" i="3"/>
  <c r="I207" i="3" s="1"/>
  <c r="E409" i="3"/>
  <c r="E408" i="3" s="1"/>
  <c r="L38" i="3"/>
  <c r="J410" i="3"/>
  <c r="K467" i="3"/>
  <c r="K440" i="3"/>
  <c r="L181" i="3"/>
  <c r="J528" i="3"/>
  <c r="J467" i="3"/>
  <c r="L450" i="3"/>
  <c r="J402" i="3"/>
  <c r="I536" i="3"/>
  <c r="I402" i="3"/>
  <c r="F409" i="3"/>
  <c r="F408" i="3" s="1"/>
  <c r="L318" i="3"/>
  <c r="L310" i="3"/>
  <c r="F626" i="3"/>
  <c r="F621" i="3" s="1"/>
  <c r="K310" i="3"/>
  <c r="E626" i="3"/>
  <c r="E621" i="3" s="1"/>
  <c r="J182" i="3"/>
  <c r="K182" i="3"/>
  <c r="F139" i="3"/>
  <c r="J180" i="3"/>
  <c r="K180" i="3"/>
  <c r="H188" i="3"/>
  <c r="L189" i="3"/>
  <c r="G188" i="3"/>
  <c r="K189" i="3"/>
  <c r="F614" i="3"/>
  <c r="E614" i="3"/>
  <c r="D7" i="2"/>
  <c r="F207" i="3"/>
  <c r="H207" i="3"/>
  <c r="F343" i="3"/>
  <c r="J343" i="3" s="1"/>
  <c r="J344" i="3"/>
  <c r="D343" i="3"/>
  <c r="I343" i="3" s="1"/>
  <c r="D336" i="3"/>
  <c r="F337" i="3"/>
  <c r="J338" i="3"/>
  <c r="E337" i="3"/>
  <c r="H537" i="3"/>
  <c r="L538" i="3"/>
  <c r="G537" i="3"/>
  <c r="K538" i="3"/>
  <c r="F536" i="3"/>
  <c r="J537" i="3"/>
  <c r="H528" i="3"/>
  <c r="L529" i="3"/>
  <c r="G528" i="3"/>
  <c r="K528" i="3" s="1"/>
  <c r="K529" i="3"/>
  <c r="H521" i="3"/>
  <c r="L522" i="3"/>
  <c r="G521" i="3"/>
  <c r="K521" i="3" s="1"/>
  <c r="K522" i="3"/>
  <c r="H514" i="3"/>
  <c r="L515" i="3"/>
  <c r="G514" i="3"/>
  <c r="K514" i="3" s="1"/>
  <c r="K515" i="3"/>
  <c r="H504" i="3"/>
  <c r="L505" i="3"/>
  <c r="G504" i="3"/>
  <c r="K505" i="3"/>
  <c r="F503" i="3"/>
  <c r="J504" i="3"/>
  <c r="E503" i="3"/>
  <c r="I504" i="3"/>
  <c r="H492" i="3"/>
  <c r="L493" i="3"/>
  <c r="G492" i="3"/>
  <c r="K492" i="3" s="1"/>
  <c r="K493" i="3"/>
  <c r="H486" i="3"/>
  <c r="L487" i="3"/>
  <c r="G486" i="3"/>
  <c r="K486" i="3" s="1"/>
  <c r="K487" i="3"/>
  <c r="H479" i="3"/>
  <c r="L480" i="3"/>
  <c r="G479" i="3"/>
  <c r="K479" i="3" s="1"/>
  <c r="K480" i="3"/>
  <c r="H473" i="3"/>
  <c r="L474" i="3"/>
  <c r="G473" i="3"/>
  <c r="K473" i="3" s="1"/>
  <c r="K474" i="3"/>
  <c r="H466" i="3"/>
  <c r="G466" i="3"/>
  <c r="J466" i="3"/>
  <c r="E464" i="3"/>
  <c r="I465" i="3"/>
  <c r="H457" i="3"/>
  <c r="G457" i="3"/>
  <c r="H448" i="3"/>
  <c r="G449" i="3"/>
  <c r="F447" i="3"/>
  <c r="J448" i="3"/>
  <c r="E447" i="3"/>
  <c r="I448" i="3"/>
  <c r="H438" i="3"/>
  <c r="L439" i="3"/>
  <c r="G438" i="3"/>
  <c r="K438" i="3" s="1"/>
  <c r="K439" i="3"/>
  <c r="H417" i="3"/>
  <c r="L418" i="3"/>
  <c r="G417" i="3"/>
  <c r="K417" i="3" s="1"/>
  <c r="K418" i="3"/>
  <c r="H410" i="3"/>
  <c r="L411" i="3"/>
  <c r="G410" i="3"/>
  <c r="K411" i="3"/>
  <c r="H402" i="3"/>
  <c r="L403" i="3"/>
  <c r="G402" i="3"/>
  <c r="K403" i="3"/>
  <c r="H385" i="3"/>
  <c r="L386" i="3"/>
  <c r="G385" i="3"/>
  <c r="K385" i="3" s="1"/>
  <c r="K386" i="3"/>
  <c r="H379" i="3"/>
  <c r="L380" i="3"/>
  <c r="G379" i="3"/>
  <c r="K379" i="3" s="1"/>
  <c r="K380" i="3"/>
  <c r="H372" i="3"/>
  <c r="L373" i="3"/>
  <c r="G372" i="3"/>
  <c r="K373" i="3"/>
  <c r="E372" i="3"/>
  <c r="I373" i="3"/>
  <c r="H337" i="3"/>
  <c r="L338" i="3"/>
  <c r="G337" i="3"/>
  <c r="K338" i="3"/>
  <c r="H327" i="3"/>
  <c r="G327" i="3"/>
  <c r="K327" i="3" s="1"/>
  <c r="K328" i="3"/>
  <c r="H309" i="3"/>
  <c r="G309" i="3"/>
  <c r="J308" i="3"/>
  <c r="F297" i="3"/>
  <c r="F296" i="3" s="1"/>
  <c r="I308" i="3"/>
  <c r="E297" i="3"/>
  <c r="E296" i="3" s="1"/>
  <c r="L298" i="3"/>
  <c r="K298" i="3"/>
  <c r="G251" i="3"/>
  <c r="K266" i="3"/>
  <c r="F251" i="3"/>
  <c r="J251" i="3" s="1"/>
  <c r="K252" i="3"/>
  <c r="L221" i="3"/>
  <c r="G208" i="3"/>
  <c r="G207" i="3" s="1"/>
  <c r="K209" i="3"/>
  <c r="J208" i="3"/>
  <c r="I208" i="3"/>
  <c r="H200" i="3"/>
  <c r="L201" i="3"/>
  <c r="G200" i="3"/>
  <c r="K200" i="3" s="1"/>
  <c r="K201" i="3"/>
  <c r="H194" i="3"/>
  <c r="L195" i="3"/>
  <c r="G194" i="3"/>
  <c r="K194" i="3" s="1"/>
  <c r="K195" i="3"/>
  <c r="H163" i="3"/>
  <c r="L164" i="3"/>
  <c r="G163" i="3"/>
  <c r="K164" i="3"/>
  <c r="I139" i="3"/>
  <c r="H131" i="3"/>
  <c r="L132" i="3"/>
  <c r="G131" i="3"/>
  <c r="K131" i="3" s="1"/>
  <c r="K132" i="3"/>
  <c r="H109" i="3"/>
  <c r="L110" i="3"/>
  <c r="G109" i="3"/>
  <c r="K109" i="3" s="1"/>
  <c r="K110" i="3"/>
  <c r="H92" i="3"/>
  <c r="L93" i="3"/>
  <c r="F92" i="3"/>
  <c r="F36" i="3" s="1"/>
  <c r="J93" i="3"/>
  <c r="G92" i="3"/>
  <c r="K93" i="3"/>
  <c r="E92" i="3"/>
  <c r="I92" i="3" s="1"/>
  <c r="I93" i="3"/>
  <c r="G85" i="3"/>
  <c r="K85" i="3" s="1"/>
  <c r="K86" i="3"/>
  <c r="E85" i="3"/>
  <c r="I86" i="3"/>
  <c r="H78" i="3"/>
  <c r="L79" i="3"/>
  <c r="G78" i="3"/>
  <c r="K78" i="3" s="1"/>
  <c r="K79" i="3"/>
  <c r="L72" i="3"/>
  <c r="G71" i="3"/>
  <c r="K71" i="3" s="1"/>
  <c r="K72" i="3"/>
  <c r="H64" i="3"/>
  <c r="G64" i="3"/>
  <c r="G37" i="3"/>
  <c r="K38" i="3"/>
  <c r="J37" i="3"/>
  <c r="I37" i="3"/>
  <c r="H27" i="3"/>
  <c r="L28" i="3"/>
  <c r="G27" i="3"/>
  <c r="K28" i="3"/>
  <c r="F26" i="3"/>
  <c r="J27" i="3"/>
  <c r="H18" i="3"/>
  <c r="L19" i="3"/>
  <c r="G18" i="3"/>
  <c r="K18" i="3" s="1"/>
  <c r="K19" i="3"/>
  <c r="H10" i="3"/>
  <c r="L11" i="3"/>
  <c r="G10" i="3"/>
  <c r="K11" i="3"/>
  <c r="E51" i="2"/>
  <c r="F49" i="2"/>
  <c r="H40" i="2"/>
  <c r="G40" i="2"/>
  <c r="G22" i="1"/>
  <c r="E138" i="3" l="1"/>
  <c r="I9" i="3"/>
  <c r="E8" i="3"/>
  <c r="I8" i="3" s="1"/>
  <c r="F644" i="3"/>
  <c r="F336" i="3"/>
  <c r="F335" i="3" s="1"/>
  <c r="H36" i="3"/>
  <c r="J409" i="3"/>
  <c r="K92" i="3"/>
  <c r="I409" i="3"/>
  <c r="F138" i="3"/>
  <c r="E36" i="3"/>
  <c r="J36" i="3" s="1"/>
  <c r="J139" i="3"/>
  <c r="G187" i="3"/>
  <c r="K187" i="3" s="1"/>
  <c r="K188" i="3"/>
  <c r="H187" i="3"/>
  <c r="H139" i="3" s="1"/>
  <c r="L188" i="3"/>
  <c r="E644" i="3"/>
  <c r="E9" i="1"/>
  <c r="E11" i="1" s="1"/>
  <c r="E13" i="1"/>
  <c r="E336" i="3"/>
  <c r="J337" i="3"/>
  <c r="D335" i="3"/>
  <c r="D35" i="3"/>
  <c r="D34" i="3" s="1"/>
  <c r="D6" i="3" s="1"/>
  <c r="E7" i="3"/>
  <c r="G9" i="3"/>
  <c r="K10" i="3"/>
  <c r="H9" i="3"/>
  <c r="L10" i="3"/>
  <c r="L18" i="3"/>
  <c r="J26" i="3"/>
  <c r="F8" i="3"/>
  <c r="G26" i="3"/>
  <c r="K26" i="3" s="1"/>
  <c r="K27" i="3"/>
  <c r="H26" i="3"/>
  <c r="L27" i="3"/>
  <c r="G36" i="3"/>
  <c r="K37" i="3"/>
  <c r="L37" i="3"/>
  <c r="L71" i="3"/>
  <c r="L78" i="3"/>
  <c r="I85" i="3"/>
  <c r="J85" i="3"/>
  <c r="J92" i="3"/>
  <c r="L92" i="3"/>
  <c r="L109" i="3"/>
  <c r="L131" i="3"/>
  <c r="K163" i="3"/>
  <c r="L163" i="3"/>
  <c r="L194" i="3"/>
  <c r="L200" i="3"/>
  <c r="J207" i="3"/>
  <c r="K207" i="3"/>
  <c r="K208" i="3"/>
  <c r="L207" i="3"/>
  <c r="K251" i="3"/>
  <c r="I297" i="3"/>
  <c r="J297" i="3"/>
  <c r="G308" i="3"/>
  <c r="K309" i="3"/>
  <c r="H308" i="3"/>
  <c r="L309" i="3"/>
  <c r="K337" i="3"/>
  <c r="L337" i="3"/>
  <c r="G343" i="3"/>
  <c r="K344" i="3"/>
  <c r="H343" i="3"/>
  <c r="L344" i="3"/>
  <c r="E371" i="3"/>
  <c r="I372" i="3"/>
  <c r="J372" i="3"/>
  <c r="G371" i="3"/>
  <c r="K371" i="3" s="1"/>
  <c r="K372" i="3"/>
  <c r="H371" i="3"/>
  <c r="L372" i="3"/>
  <c r="L379" i="3"/>
  <c r="L385" i="3"/>
  <c r="G401" i="3"/>
  <c r="K401" i="3" s="1"/>
  <c r="K402" i="3"/>
  <c r="H401" i="3"/>
  <c r="L402" i="3"/>
  <c r="G409" i="3"/>
  <c r="K410" i="3"/>
  <c r="H409" i="3"/>
  <c r="L410" i="3"/>
  <c r="L417" i="3"/>
  <c r="L438" i="3"/>
  <c r="E446" i="3"/>
  <c r="I447" i="3"/>
  <c r="F446" i="3"/>
  <c r="J447" i="3"/>
  <c r="G448" i="3"/>
  <c r="K448" i="3" s="1"/>
  <c r="K449" i="3"/>
  <c r="L449" i="3"/>
  <c r="H447" i="3"/>
  <c r="E463" i="3"/>
  <c r="I464" i="3"/>
  <c r="F464" i="3"/>
  <c r="J465" i="3"/>
  <c r="G465" i="3"/>
  <c r="K466" i="3"/>
  <c r="H465" i="3"/>
  <c r="L466" i="3"/>
  <c r="L473" i="3"/>
  <c r="L479" i="3"/>
  <c r="L486" i="3"/>
  <c r="L492" i="3"/>
  <c r="E502" i="3"/>
  <c r="I503" i="3"/>
  <c r="F502" i="3"/>
  <c r="J503" i="3"/>
  <c r="G503" i="3"/>
  <c r="K504" i="3"/>
  <c r="H503" i="3"/>
  <c r="L504" i="3"/>
  <c r="L514" i="3"/>
  <c r="L521" i="3"/>
  <c r="L528" i="3"/>
  <c r="F535" i="3"/>
  <c r="J536" i="3"/>
  <c r="G536" i="3"/>
  <c r="K537" i="3"/>
  <c r="H536" i="3"/>
  <c r="L537" i="3"/>
  <c r="J336" i="3" l="1"/>
  <c r="F35" i="3"/>
  <c r="G447" i="3"/>
  <c r="L447" i="3" s="1"/>
  <c r="I36" i="3"/>
  <c r="L448" i="3"/>
  <c r="L36" i="3"/>
  <c r="L401" i="3"/>
  <c r="G139" i="3"/>
  <c r="L139" i="3" s="1"/>
  <c r="L371" i="3"/>
  <c r="L187" i="3"/>
  <c r="L26" i="3"/>
  <c r="E12" i="1"/>
  <c r="E14" i="1" s="1"/>
  <c r="E15" i="1" s="1"/>
  <c r="I336" i="3"/>
  <c r="E35" i="3"/>
  <c r="L536" i="3"/>
  <c r="H535" i="3"/>
  <c r="K536" i="3"/>
  <c r="G535" i="3"/>
  <c r="H502" i="3"/>
  <c r="L503" i="3"/>
  <c r="G502" i="3"/>
  <c r="K503" i="3"/>
  <c r="H464" i="3"/>
  <c r="L465" i="3"/>
  <c r="G464" i="3"/>
  <c r="K465" i="3"/>
  <c r="F463" i="3"/>
  <c r="J464" i="3"/>
  <c r="H446" i="3"/>
  <c r="H408" i="3"/>
  <c r="L409" i="3"/>
  <c r="G408" i="3"/>
  <c r="K409" i="3"/>
  <c r="I371" i="3"/>
  <c r="J371" i="3"/>
  <c r="E335" i="3"/>
  <c r="I335" i="3" s="1"/>
  <c r="L343" i="3"/>
  <c r="H336" i="3"/>
  <c r="K343" i="3"/>
  <c r="G336" i="3"/>
  <c r="L308" i="3"/>
  <c r="H297" i="3"/>
  <c r="K308" i="3"/>
  <c r="G297" i="3"/>
  <c r="H138" i="3"/>
  <c r="K36" i="3"/>
  <c r="F7" i="3"/>
  <c r="J8" i="3"/>
  <c r="H8" i="3"/>
  <c r="L9" i="3"/>
  <c r="G8" i="3"/>
  <c r="K9" i="3"/>
  <c r="I7" i="3"/>
  <c r="K447" i="3" l="1"/>
  <c r="G446" i="3"/>
  <c r="K139" i="3"/>
  <c r="G138" i="3"/>
  <c r="J335" i="3"/>
  <c r="H35" i="3"/>
  <c r="H34" i="3" s="1"/>
  <c r="H296" i="3"/>
  <c r="G35" i="3"/>
  <c r="K35" i="3" s="1"/>
  <c r="G296" i="3"/>
  <c r="G7" i="3"/>
  <c r="K8" i="3"/>
  <c r="H7" i="3"/>
  <c r="L8" i="3"/>
  <c r="J7" i="3"/>
  <c r="K297" i="3"/>
  <c r="L297" i="3"/>
  <c r="G335" i="3"/>
  <c r="K335" i="3" s="1"/>
  <c r="K336" i="3"/>
  <c r="H335" i="3"/>
  <c r="L336" i="3"/>
  <c r="E34" i="3"/>
  <c r="I35" i="3"/>
  <c r="F34" i="3"/>
  <c r="J35" i="3"/>
  <c r="G463" i="3"/>
  <c r="K464" i="3"/>
  <c r="H463" i="3"/>
  <c r="L464" i="3"/>
  <c r="G51" i="2"/>
  <c r="F8" i="2"/>
  <c r="L335" i="3" l="1"/>
  <c r="L35" i="3"/>
  <c r="G34" i="3"/>
  <c r="L34" i="3" s="1"/>
  <c r="J34" i="3"/>
  <c r="F6" i="3"/>
  <c r="I34" i="3"/>
  <c r="E6" i="3"/>
  <c r="I6" i="3" s="1"/>
  <c r="H6" i="3"/>
  <c r="L7" i="3"/>
  <c r="K7" i="3"/>
  <c r="H8" i="2"/>
  <c r="G6" i="3" l="1"/>
  <c r="K6" i="3" s="1"/>
  <c r="K34" i="3"/>
  <c r="J6" i="3"/>
  <c r="L6" i="3" l="1"/>
  <c r="F42" i="2"/>
  <c r="F64" i="2" l="1"/>
  <c r="F54" i="2"/>
  <c r="F53" i="2"/>
  <c r="F52" i="2"/>
  <c r="F48" i="2"/>
  <c r="F44" i="2"/>
  <c r="F43" i="2" s="1"/>
  <c r="F39" i="2"/>
  <c r="F34" i="2"/>
  <c r="F33" i="2"/>
  <c r="F32" i="2"/>
  <c r="F35" i="2" l="1"/>
  <c r="F50" i="2"/>
  <c r="F31" i="2"/>
  <c r="F60" i="2"/>
  <c r="F45" i="2"/>
  <c r="H47" i="2"/>
  <c r="G47" i="2"/>
  <c r="E47" i="2"/>
  <c r="F58" i="2" l="1"/>
  <c r="F57" i="2" s="1"/>
  <c r="G13" i="1" s="1"/>
  <c r="E58" i="2"/>
  <c r="E65" i="2" l="1"/>
  <c r="E64" i="2" s="1"/>
  <c r="E55" i="2"/>
  <c r="E54" i="2"/>
  <c r="E52" i="2"/>
  <c r="E48" i="2"/>
  <c r="E44" i="2"/>
  <c r="E43" i="2" s="1"/>
  <c r="E42" i="2"/>
  <c r="E41" i="2" s="1"/>
  <c r="E39" i="2"/>
  <c r="E34" i="2"/>
  <c r="E33" i="2"/>
  <c r="E32" i="2"/>
  <c r="E26" i="2"/>
  <c r="E25" i="2" s="1"/>
  <c r="E18" i="2"/>
  <c r="E15" i="2"/>
  <c r="E8" i="2"/>
  <c r="F10" i="1" l="1"/>
  <c r="E7" i="2"/>
  <c r="E50" i="2"/>
  <c r="E31" i="2"/>
  <c r="E45" i="2"/>
  <c r="E35" i="2"/>
  <c r="E60" i="2"/>
  <c r="E57" i="2" s="1"/>
  <c r="M34" i="6"/>
  <c r="F33" i="6"/>
  <c r="F13" i="1" l="1"/>
  <c r="F9" i="1"/>
  <c r="F11" i="1" s="1"/>
  <c r="E30" i="2"/>
  <c r="H26" i="2"/>
  <c r="K27" i="2"/>
  <c r="J27" i="2"/>
  <c r="G26" i="2"/>
  <c r="F26" i="2"/>
  <c r="F12" i="1" l="1"/>
  <c r="F14" i="1" s="1"/>
  <c r="F15" i="1" s="1"/>
  <c r="F24" i="1" s="1"/>
  <c r="F27" i="6" l="1"/>
  <c r="M31" i="6"/>
  <c r="J15" i="1" l="1"/>
  <c r="H32" i="2"/>
  <c r="G32" i="2"/>
  <c r="H33" i="2"/>
  <c r="G33" i="2"/>
  <c r="H34" i="2"/>
  <c r="G34" i="2"/>
  <c r="H39" i="2"/>
  <c r="G39" i="2"/>
  <c r="H42" i="2"/>
  <c r="H41" i="2" s="1"/>
  <c r="G42" i="2"/>
  <c r="G41" i="2" s="1"/>
  <c r="H44" i="2"/>
  <c r="H43" i="2" s="1"/>
  <c r="G44" i="2"/>
  <c r="G43" i="2" s="1"/>
  <c r="H49" i="2"/>
  <c r="H48" i="2" s="1"/>
  <c r="G49" i="2"/>
  <c r="G48" i="2" s="1"/>
  <c r="H52" i="2"/>
  <c r="G52" i="2"/>
  <c r="H53" i="2"/>
  <c r="G53" i="2"/>
  <c r="H54" i="2"/>
  <c r="G54" i="2"/>
  <c r="H55" i="2"/>
  <c r="G55" i="2"/>
  <c r="I22" i="1"/>
  <c r="H22" i="1"/>
  <c r="H12" i="2"/>
  <c r="H25" i="2"/>
  <c r="G25" i="2"/>
  <c r="G8" i="2"/>
  <c r="G12" i="2"/>
  <c r="H15" i="2"/>
  <c r="G15" i="2"/>
  <c r="H18" i="2"/>
  <c r="G18" i="2"/>
  <c r="H65" i="2"/>
  <c r="H64" i="2" s="1"/>
  <c r="G65" i="2"/>
  <c r="G64" i="2" s="1"/>
  <c r="H10" i="1" l="1"/>
  <c r="I10" i="1"/>
  <c r="H7" i="2"/>
  <c r="H50" i="2"/>
  <c r="H45" i="2"/>
  <c r="G35" i="2"/>
  <c r="G31" i="2"/>
  <c r="G50" i="2"/>
  <c r="G45" i="2"/>
  <c r="H31" i="2"/>
  <c r="G60" i="2"/>
  <c r="G57" i="2" s="1"/>
  <c r="H60" i="2"/>
  <c r="H57" i="2" s="1"/>
  <c r="H35" i="2"/>
  <c r="G7" i="2"/>
  <c r="F41" i="6"/>
  <c r="M41" i="6" s="1"/>
  <c r="L25" i="6"/>
  <c r="K25" i="6"/>
  <c r="M42" i="6"/>
  <c r="M40" i="6"/>
  <c r="M39" i="6"/>
  <c r="M38" i="6"/>
  <c r="M37" i="6"/>
  <c r="M35" i="6"/>
  <c r="M30" i="6"/>
  <c r="M29" i="6"/>
  <c r="M28" i="6"/>
  <c r="M26" i="6"/>
  <c r="M24" i="6"/>
  <c r="M22" i="6"/>
  <c r="M20" i="6"/>
  <c r="M18" i="6"/>
  <c r="M17" i="6"/>
  <c r="M16" i="6"/>
  <c r="M15" i="6"/>
  <c r="M14" i="6"/>
  <c r="M12" i="6"/>
  <c r="M11" i="6"/>
  <c r="M10" i="6"/>
  <c r="C36" i="6"/>
  <c r="L36" i="6"/>
  <c r="K36" i="6"/>
  <c r="J36" i="6"/>
  <c r="I36" i="6"/>
  <c r="H36" i="6"/>
  <c r="G36" i="6"/>
  <c r="F36" i="6"/>
  <c r="E36" i="6"/>
  <c r="D36" i="6"/>
  <c r="L33" i="6"/>
  <c r="K33" i="6"/>
  <c r="J33" i="6"/>
  <c r="I33" i="6"/>
  <c r="H33" i="6"/>
  <c r="G33" i="6"/>
  <c r="D33" i="6"/>
  <c r="D27" i="6"/>
  <c r="L27" i="6"/>
  <c r="K27" i="6"/>
  <c r="J27" i="6"/>
  <c r="I27" i="6"/>
  <c r="H27" i="6"/>
  <c r="G27" i="6"/>
  <c r="E27" i="6"/>
  <c r="D23" i="6"/>
  <c r="L23" i="6"/>
  <c r="K23" i="6"/>
  <c r="J23" i="6"/>
  <c r="I23" i="6"/>
  <c r="H23" i="6"/>
  <c r="G23" i="6"/>
  <c r="F23" i="6"/>
  <c r="E23" i="6"/>
  <c r="L21" i="6"/>
  <c r="K21" i="6"/>
  <c r="J21" i="6"/>
  <c r="I21" i="6"/>
  <c r="H21" i="6"/>
  <c r="G21" i="6"/>
  <c r="F21" i="6"/>
  <c r="E21" i="6"/>
  <c r="D21" i="6"/>
  <c r="D19" i="6"/>
  <c r="L19" i="6"/>
  <c r="K19" i="6"/>
  <c r="J19" i="6"/>
  <c r="I19" i="6"/>
  <c r="H19" i="6"/>
  <c r="G19" i="6"/>
  <c r="F19" i="6"/>
  <c r="E19" i="6"/>
  <c r="L13" i="6"/>
  <c r="K13" i="6"/>
  <c r="J13" i="6"/>
  <c r="I13" i="6"/>
  <c r="H13" i="6"/>
  <c r="G13" i="6"/>
  <c r="F13" i="6"/>
  <c r="E13" i="6"/>
  <c r="D13" i="6"/>
  <c r="L9" i="6"/>
  <c r="K9" i="6"/>
  <c r="J9" i="6"/>
  <c r="I9" i="6"/>
  <c r="H9" i="6"/>
  <c r="G9" i="6"/>
  <c r="F9" i="6"/>
  <c r="E9" i="6"/>
  <c r="D9" i="6"/>
  <c r="C33" i="6"/>
  <c r="C27" i="6"/>
  <c r="C25" i="6"/>
  <c r="C23" i="6"/>
  <c r="C21" i="6"/>
  <c r="C19" i="6"/>
  <c r="C13" i="6"/>
  <c r="C9" i="6"/>
  <c r="E32" i="6" l="1"/>
  <c r="H9" i="1"/>
  <c r="H11" i="1" s="1"/>
  <c r="I13" i="1"/>
  <c r="H13" i="1"/>
  <c r="I9" i="1"/>
  <c r="I11" i="1" s="1"/>
  <c r="G32" i="6"/>
  <c r="I32" i="6"/>
  <c r="K32" i="6"/>
  <c r="M19" i="6"/>
  <c r="D8" i="6"/>
  <c r="F8" i="6"/>
  <c r="M21" i="6"/>
  <c r="M33" i="6"/>
  <c r="H32" i="6"/>
  <c r="J32" i="6"/>
  <c r="L32" i="6"/>
  <c r="H8" i="6"/>
  <c r="M9" i="6"/>
  <c r="C32" i="6"/>
  <c r="M23" i="6"/>
  <c r="D32" i="6"/>
  <c r="D6" i="6" s="1"/>
  <c r="M13" i="6"/>
  <c r="M36" i="6"/>
  <c r="M25" i="6"/>
  <c r="M27" i="6"/>
  <c r="H30" i="2"/>
  <c r="G30" i="2"/>
  <c r="F32" i="6"/>
  <c r="C8" i="6"/>
  <c r="J8" i="6"/>
  <c r="L8" i="6"/>
  <c r="E8" i="6"/>
  <c r="G8" i="6"/>
  <c r="I8" i="6"/>
  <c r="I6" i="6" s="1"/>
  <c r="K8" i="6"/>
  <c r="J6" i="6" l="1"/>
  <c r="H6" i="6"/>
  <c r="G6" i="6"/>
  <c r="F6" i="6"/>
  <c r="E6" i="6"/>
  <c r="K6" i="6"/>
  <c r="H12" i="1"/>
  <c r="H14" i="1" s="1"/>
  <c r="H15" i="1" s="1"/>
  <c r="H24" i="1" s="1"/>
  <c r="I12" i="1"/>
  <c r="I14" i="1" s="1"/>
  <c r="I15" i="1" s="1"/>
  <c r="I24" i="1" s="1"/>
  <c r="M32" i="6"/>
  <c r="L6" i="6"/>
  <c r="M8" i="6"/>
  <c r="C6" i="6"/>
  <c r="F25" i="2"/>
  <c r="G10" i="1" s="1"/>
  <c r="M6" i="6" l="1"/>
  <c r="M5" i="6"/>
  <c r="F15" i="2"/>
  <c r="K16" i="2"/>
  <c r="K15" i="2" l="1"/>
  <c r="J24" i="1"/>
  <c r="K23" i="1"/>
  <c r="J23" i="1"/>
  <c r="M14" i="1"/>
  <c r="J14" i="1"/>
  <c r="M13" i="1"/>
  <c r="J13" i="1"/>
  <c r="M12" i="1"/>
  <c r="J12" i="1"/>
  <c r="M11" i="1"/>
  <c r="J11" i="1"/>
  <c r="M9" i="1"/>
  <c r="J9" i="1"/>
  <c r="L65" i="2"/>
  <c r="L21" i="2"/>
  <c r="K21" i="2"/>
  <c r="J21" i="2"/>
  <c r="I21" i="2"/>
  <c r="I9" i="2"/>
  <c r="L20" i="2"/>
  <c r="K20" i="2"/>
  <c r="J20" i="2"/>
  <c r="I20" i="2"/>
  <c r="L19" i="2"/>
  <c r="K19" i="2"/>
  <c r="J19" i="2"/>
  <c r="L64" i="2"/>
  <c r="I64" i="2"/>
  <c r="L63" i="2"/>
  <c r="I63" i="2"/>
  <c r="I57" i="2"/>
  <c r="L62" i="2"/>
  <c r="I62" i="2"/>
  <c r="L61" i="2"/>
  <c r="I61" i="2"/>
  <c r="L60" i="2"/>
  <c r="I60" i="2"/>
  <c r="L57" i="2"/>
  <c r="L52" i="2"/>
  <c r="I52" i="2"/>
  <c r="L51" i="2"/>
  <c r="I51" i="2"/>
  <c r="L50" i="2"/>
  <c r="I50" i="2"/>
  <c r="L49" i="2"/>
  <c r="I49" i="2"/>
  <c r="L48" i="2"/>
  <c r="I48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18" i="2"/>
  <c r="I18" i="2"/>
  <c r="L17" i="2"/>
  <c r="K17" i="2"/>
  <c r="J17" i="2"/>
  <c r="I17" i="2"/>
  <c r="L16" i="2"/>
  <c r="J16" i="2"/>
  <c r="L15" i="2"/>
  <c r="J15" i="2"/>
  <c r="I15" i="2"/>
  <c r="J14" i="2"/>
  <c r="J13" i="2"/>
  <c r="I13" i="2"/>
  <c r="I11" i="2"/>
  <c r="J11" i="2"/>
  <c r="J10" i="2"/>
  <c r="I10" i="2"/>
  <c r="L12" i="2"/>
  <c r="I12" i="2"/>
  <c r="J9" i="2"/>
  <c r="L8" i="2"/>
  <c r="I8" i="2"/>
  <c r="L7" i="2"/>
  <c r="I7" i="2"/>
  <c r="F12" i="2" l="1"/>
  <c r="F7" i="2" s="1"/>
  <c r="F18" i="2"/>
  <c r="K12" i="2" l="1"/>
  <c r="J12" i="2"/>
  <c r="K18" i="2"/>
  <c r="J18" i="2"/>
  <c r="J8" i="2"/>
  <c r="K8" i="2"/>
  <c r="K55" i="2"/>
  <c r="K63" i="2" l="1"/>
  <c r="J63" i="2"/>
  <c r="J55" i="2"/>
  <c r="K49" i="2"/>
  <c r="J49" i="2"/>
  <c r="K51" i="2"/>
  <c r="J51" i="2"/>
  <c r="K40" i="2"/>
  <c r="J40" i="2"/>
  <c r="J37" i="2"/>
  <c r="K37" i="2"/>
  <c r="K61" i="2"/>
  <c r="J61" i="2"/>
  <c r="K52" i="2"/>
  <c r="J52" i="2"/>
  <c r="J47" i="2"/>
  <c r="F41" i="2"/>
  <c r="F30" i="2" s="1"/>
  <c r="K42" i="2"/>
  <c r="J42" i="2"/>
  <c r="K62" i="2"/>
  <c r="J62" i="2"/>
  <c r="J36" i="2"/>
  <c r="K36" i="2"/>
  <c r="J46" i="2"/>
  <c r="K46" i="2"/>
  <c r="K38" i="2"/>
  <c r="J38" i="2"/>
  <c r="K44" i="2"/>
  <c r="J44" i="2"/>
  <c r="J54" i="2"/>
  <c r="K32" i="2"/>
  <c r="J32" i="2"/>
  <c r="K33" i="2"/>
  <c r="J33" i="2"/>
  <c r="K34" i="2"/>
  <c r="J34" i="2"/>
  <c r="K60" i="2" l="1"/>
  <c r="J60" i="2"/>
  <c r="K41" i="2"/>
  <c r="J41" i="2"/>
  <c r="K48" i="2"/>
  <c r="J48" i="2"/>
  <c r="J45" i="2"/>
  <c r="K45" i="2"/>
  <c r="K35" i="2"/>
  <c r="J35" i="2"/>
  <c r="J43" i="2"/>
  <c r="K43" i="2"/>
  <c r="K50" i="2"/>
  <c r="J50" i="2"/>
  <c r="K31" i="2"/>
  <c r="J31" i="2"/>
  <c r="K57" i="2" l="1"/>
  <c r="J57" i="2"/>
  <c r="K30" i="2"/>
  <c r="J30" i="2"/>
  <c r="G12" i="1"/>
  <c r="K13" i="1" l="1"/>
  <c r="L13" i="1"/>
  <c r="L12" i="1"/>
  <c r="K12" i="1"/>
  <c r="G14" i="1"/>
  <c r="L14" i="1" l="1"/>
  <c r="K14" i="1"/>
  <c r="J26" i="2" l="1"/>
  <c r="K26" i="2" l="1"/>
  <c r="J25" i="2" l="1"/>
  <c r="K25" i="2"/>
  <c r="L10" i="1"/>
  <c r="J7" i="2" l="1"/>
  <c r="K7" i="2"/>
  <c r="G9" i="1"/>
  <c r="K9" i="1" l="1"/>
  <c r="G11" i="1"/>
  <c r="L9" i="1"/>
  <c r="K11" i="1" l="1"/>
  <c r="G15" i="1"/>
  <c r="G24" i="1" s="1"/>
  <c r="L11" i="1"/>
  <c r="K24" i="1" l="1"/>
  <c r="J555" i="3"/>
</calcChain>
</file>

<file path=xl/sharedStrings.xml><?xml version="1.0" encoding="utf-8"?>
<sst xmlns="http://schemas.openxmlformats.org/spreadsheetml/2006/main" count="805" uniqueCount="435">
  <si>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2/1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</si>
  <si>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3/2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</si>
  <si>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4/3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</si>
  <si>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5/4</t>
    </r>
  </si>
  <si>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</si>
  <si>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</si>
  <si>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</si>
  <si>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</si>
  <si>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</si>
  <si>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</si>
  <si>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</si>
  <si>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</si>
  <si>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</si>
  <si>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</si>
  <si>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</si>
  <si>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</si>
  <si>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</si>
  <si>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</si>
  <si>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</si>
  <si>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12"/>
        <rFont val="Times New Roman"/>
        <family val="1"/>
      </rPr>
      <t>OPĆI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DIO</t>
    </r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</si>
  <si>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</si>
  <si>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</si>
  <si>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5"/>
        <rFont val="Times New Roman"/>
        <family val="1"/>
      </rPr>
      <t>BROJ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KONTA</t>
    </r>
  </si>
  <si>
    <r>
      <rPr>
        <b/>
        <sz val="7.5"/>
        <rFont val="Times New Roman"/>
        <family val="1"/>
      </rPr>
      <t>VRSTA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PRIHODA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/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RASHODA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</si>
  <si>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</si>
  <si>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</si>
  <si>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 i prirez na dohodak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</si>
  <si>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</si>
  <si>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</si>
  <si>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</si>
  <si>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</si>
  <si>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</si>
  <si>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</si>
  <si>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</si>
  <si>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</si>
  <si>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</si>
  <si>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</si>
  <si>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</si>
  <si>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7.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</si>
  <si>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</si>
  <si>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</si>
  <si>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</si>
  <si>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</si>
  <si>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</si>
  <si>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</si>
  <si>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</si>
  <si>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</si>
  <si>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</si>
  <si>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</si>
  <si>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</si>
  <si>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</si>
  <si>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</si>
  <si>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</si>
  <si>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</si>
  <si>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</si>
  <si>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</si>
  <si>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</si>
  <si>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</si>
  <si>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</si>
  <si>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</si>
  <si>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</si>
  <si>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</si>
  <si>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</si>
  <si>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</si>
  <si>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</si>
  <si>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4.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</si>
  <si>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</si>
  <si>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</si>
  <si>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</si>
  <si>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</si>
  <si>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</si>
  <si>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</si>
  <si>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</si>
  <si>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</si>
  <si>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</si>
  <si>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</si>
  <si>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2/1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</si>
  <si>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3/2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</si>
  <si>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4/3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</si>
  <si>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5/4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</si>
  <si>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</si>
  <si>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</si>
  <si>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</si>
  <si>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</si>
  <si>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</si>
  <si>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</si>
  <si>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</si>
  <si>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</si>
  <si>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</si>
  <si>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</si>
  <si>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</si>
  <si>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</si>
  <si>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</si>
  <si>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</si>
  <si>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</si>
  <si>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</si>
  <si>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</si>
  <si>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</si>
  <si>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</si>
  <si>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</si>
  <si>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</si>
  <si>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</si>
  <si>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</si>
  <si>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</si>
  <si>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</si>
  <si>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</si>
  <si>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</si>
  <si>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</si>
  <si>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</si>
  <si>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</si>
  <si>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</si>
  <si>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</si>
  <si>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</si>
  <si>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</si>
  <si>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</si>
  <si>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RAZRUŠENIH
</t>
    </r>
    <r>
      <rPr>
        <b/>
        <sz val="9.5"/>
        <rFont val="Times New Roman"/>
        <family val="1"/>
      </rPr>
      <t>DOMOVA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</si>
  <si>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</si>
  <si>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</si>
  <si>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</si>
  <si>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</si>
  <si>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</si>
  <si>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</si>
  <si>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</si>
  <si>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</si>
  <si>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</si>
  <si>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</si>
  <si>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</si>
  <si>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</si>
  <si>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</si>
  <si>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</si>
  <si>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</si>
  <si>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</si>
  <si>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</si>
  <si>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</si>
  <si>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</si>
  <si>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sz val="9.5"/>
        <rFont val="Times New Roman"/>
        <family val="1"/>
      </rPr>
      <t>Kazne, penali i naknade štete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</si>
  <si>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</si>
  <si>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</si>
  <si>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</si>
  <si>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</si>
  <si>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</si>
  <si>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</si>
  <si>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</si>
  <si>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</si>
  <si>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</si>
  <si>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</si>
  <si>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</si>
  <si>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</si>
  <si>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</si>
  <si>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</si>
  <si>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</si>
  <si>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</si>
  <si>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</si>
  <si>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</si>
  <si>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</si>
  <si>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</si>
  <si>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</si>
  <si>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</si>
  <si>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</si>
  <si>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</si>
  <si>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</si>
  <si>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</si>
  <si>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</si>
  <si>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</si>
  <si>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</si>
  <si>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</si>
  <si>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</si>
  <si>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</si>
  <si>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</si>
  <si>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</si>
  <si>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</si>
  <si>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</si>
  <si>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</si>
  <si>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</si>
  <si>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</si>
  <si>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</si>
  <si>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</si>
  <si>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</si>
  <si>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</si>
  <si>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</si>
  <si>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</si>
  <si>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</si>
  <si>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</si>
  <si>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</si>
  <si>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</si>
  <si>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</si>
  <si>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</si>
  <si>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</si>
  <si>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</si>
  <si>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</si>
  <si>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</si>
  <si>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</si>
  <si>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</si>
  <si>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</si>
  <si>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</si>
  <si>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</si>
  <si>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</si>
  <si>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</si>
  <si>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</si>
  <si>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</si>
  <si>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</si>
  <si>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r>
      <t xml:space="preserve">                                                                                                                 </t>
    </r>
    <r>
      <rPr>
        <b/>
        <sz val="9"/>
        <rFont val="Times New Roman"/>
        <family val="1"/>
      </rPr>
      <t>Članak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2.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</si>
  <si>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rFont val="Times New Roman"/>
        <family val="1"/>
      </rPr>
      <t>Članak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1.</t>
    </r>
  </si>
  <si>
    <t>Pomoći unutar općeg proračuna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</si>
  <si>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</si>
  <si>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</si>
  <si>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</si>
  <si>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1.</t>
  </si>
  <si>
    <t>2.</t>
  </si>
  <si>
    <t>3.</t>
  </si>
  <si>
    <t>4.</t>
  </si>
  <si>
    <t>5.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</si>
  <si>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</si>
  <si>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</si>
  <si>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</si>
  <si>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</si>
  <si>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</si>
  <si>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PLAN PRORAČUNA PO FUNKCIJSKOJ KLASIFIKACIJI</t>
  </si>
  <si>
    <t>UKUPNI RASHODI</t>
  </si>
  <si>
    <t xml:space="preserve">Račun </t>
  </si>
  <si>
    <t>Opće javne usluge                      01</t>
  </si>
  <si>
    <t>Obrana                        02</t>
  </si>
  <si>
    <t>Javni red i sigurnost                   03</t>
  </si>
  <si>
    <t>Ekonomski poslovi                             04</t>
  </si>
  <si>
    <t>Zaštita okoliša                            05</t>
  </si>
  <si>
    <t>Usluge unapređenja stanovanja i zajednice                      06</t>
  </si>
  <si>
    <t>Zdravstvo                      07</t>
  </si>
  <si>
    <t>Rekreacija, kultura i religija                      08</t>
  </si>
  <si>
    <t>Obrazovanje                  09</t>
  </si>
  <si>
    <t>Socijalna zaštita                 10</t>
  </si>
  <si>
    <t>UKUPNO</t>
  </si>
  <si>
    <t>Rashodi za zaposlene</t>
  </si>
  <si>
    <t>Plaće</t>
  </si>
  <si>
    <t>Ostali rashodi za zaposlene</t>
  </si>
  <si>
    <t>Materijalni rashodi</t>
  </si>
  <si>
    <t>Naknade troš.zaposlenima</t>
  </si>
  <si>
    <t>Rashodi za materijal i energiju</t>
  </si>
  <si>
    <t xml:space="preserve">Rashodi za usluge </t>
  </si>
  <si>
    <t>Naknade troš.osob.izvan rad.odn.</t>
  </si>
  <si>
    <t>Ostali nespomenuti rashodi rashodi poslovanja</t>
  </si>
  <si>
    <t>Financijski rashodi</t>
  </si>
  <si>
    <t>Ostali financijski rashodi</t>
  </si>
  <si>
    <t>Subvencije</t>
  </si>
  <si>
    <t>Subvencije trg.društ., obrt., mal. I sred.pod.izvan jav.sekt.</t>
  </si>
  <si>
    <t>Pomoći dane u inoz. I unutar općeg proračuna</t>
  </si>
  <si>
    <t>Naknade građanima i kućanstvima na temelju osiguranja i druge nak.</t>
  </si>
  <si>
    <t>Ostale naknade građanima i kućanstvima iz proračuna</t>
  </si>
  <si>
    <t xml:space="preserve">Ostali rashodi </t>
  </si>
  <si>
    <t xml:space="preserve">Tekuće donacije </t>
  </si>
  <si>
    <t xml:space="preserve">Kapitalne donacije </t>
  </si>
  <si>
    <t>Izvanredni rashodi</t>
  </si>
  <si>
    <t>Rashodi za nabavu nefinancijske imovine</t>
  </si>
  <si>
    <t>Rashodi za nabavu neproizvedene imovine</t>
  </si>
  <si>
    <t>Nematerijalna imovina</t>
  </si>
  <si>
    <t>Građevinski objekti</t>
  </si>
  <si>
    <t>Postrojenja i oprema</t>
  </si>
  <si>
    <t xml:space="preserve">Prijevozna sredstva </t>
  </si>
  <si>
    <t>Rashodi za dodatna ulaganja na nefinancijskoj imovini</t>
  </si>
  <si>
    <t>Dodatna ulaganja na građevinskim objektima</t>
  </si>
  <si>
    <t xml:space="preserve">              FUNKCIJASKA  KLASIFIKACIJA                                                                                                                                              EKONOMSKA KLAFIFIKACIJA</t>
  </si>
  <si>
    <t>6. PRIHODI POSLOVANJA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</si>
  <si>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</si>
  <si>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</si>
  <si>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</si>
  <si>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</si>
  <si>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</si>
  <si>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</si>
  <si>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 xml:space="preserve">Izvor 8.     NAMJENSKI PRIMICI (Povrat depozita, zaduživanje..) 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</si>
  <si>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</si>
  <si>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</si>
  <si>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</si>
  <si>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</si>
  <si>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3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VLASTITI PRIHODI -iznajmljivanje opreme služnost..</t>
    </r>
  </si>
  <si>
    <t>Prihodi od prodaje materijalne imov. - kuće i stanovi</t>
  </si>
  <si>
    <t>Materijalna imovina - prirodnqa bogatstva</t>
  </si>
  <si>
    <t>Glava 03  KOMUNALNA INFRASTRUKTURA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</si>
  <si>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ZA POSEBNE NAMJENE - Komunalna naknada</t>
    </r>
  </si>
  <si>
    <t>Izvor 4.2. PRIHODI ZA POSEBNE NAMJENE - Komunalni doprinos</t>
  </si>
  <si>
    <t>Izvor 4.1. PRIHODI ZA POSEBNE NAMJENE - Šumski doprinos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</si>
  <si>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</si>
  <si>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</si>
  <si>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</si>
  <si>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</si>
  <si>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</si>
  <si>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</si>
  <si>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</si>
  <si>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</si>
  <si>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</si>
  <si>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t>Izvor 5.3. TEKUĆE POMOĆI - županijski proračun</t>
  </si>
  <si>
    <t>Izvor 4.3. PRIHODI ZA POSEBNE NAMJENE - Prihodi od legalizacije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</si>
  <si>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PRIHODI ZA OPĆE NAMJENE - Šumski doprinos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</si>
  <si>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</si>
  <si>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</si>
  <si>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</si>
  <si>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Izvor 5.3. Županijski proračun</t>
  </si>
  <si>
    <t>Izvor 5.1. HZZ</t>
  </si>
  <si>
    <t>Izvor 4.1. Šumski doprinos</t>
  </si>
  <si>
    <t>Izvor 4.2. Komunalni doprinos</t>
  </si>
  <si>
    <t>Izvor 3.1. Iznajmljivanje opreme, služnost…</t>
  </si>
  <si>
    <t>Izvor 4.3. Prihod od legalizacije</t>
  </si>
  <si>
    <t>Izvor 4.4. Komunalna naknada</t>
  </si>
  <si>
    <t>Izvor 4.6. Prihod od prodaje kuća i stanova na PPDS</t>
  </si>
  <si>
    <t>Izvor 3.2. Zakup polj.zemlj. Prijenos iz prethodnih godina</t>
  </si>
  <si>
    <t>Izvor 4.5. Zakup poljoprivrednog zemljišta</t>
  </si>
  <si>
    <t>UKUPNO:</t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</si>
  <si>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</si>
  <si>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</si>
  <si>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</si>
  <si>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</si>
  <si>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</si>
  <si>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u/>
        <sz val="8"/>
        <rFont val="Times New Roman"/>
        <family val="1"/>
        <charset val="238"/>
      </rPr>
      <t>VRSTE IZVORA FINANCIRANJA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</si>
  <si>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</si>
  <si>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t xml:space="preserve">Izvor 3.3. Prihodi od prodaje nefinacnijske imovine 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</si>
  <si>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</si>
  <si>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</si>
  <si>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Izvor 4.4. PRIHODI ZA POSEBNE NAMJENE - komunalni doprinos</t>
  </si>
  <si>
    <t>Kazne , penali i naknade šteta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</si>
  <si>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</si>
  <si>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Rashodi za dodatna ulag.na nefin.imov</t>
  </si>
  <si>
    <t>Dodatna ulaganja na postrojenju i opremi</t>
  </si>
  <si>
    <t>Izvor 4.1. PRIHODI ZA OPĆE NAMJENE - Šumski doprinos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</si>
  <si>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</si>
  <si>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</si>
  <si>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</si>
  <si>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</si>
  <si>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</si>
  <si>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</si>
  <si>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 xml:space="preserve">Izvor 3.3. Prihod od prodaje nefinancijske imovine </t>
  </si>
  <si>
    <r>
      <t>Rashodi za usluge - usluge tekućeg i inv.održ</t>
    </r>
    <r>
      <rPr>
        <sz val="9.5"/>
        <rFont val="Times New Roman"/>
        <family val="1"/>
        <charset val="238"/>
      </rPr>
      <t xml:space="preserve"> - nadzor građenja</t>
    </r>
  </si>
  <si>
    <t>2024.g.</t>
  </si>
  <si>
    <t>Izvor 9.     VLASTITA SREDSTVA</t>
  </si>
  <si>
    <t>Izvor 9.1. Prijenos sredstava iz prethodnih godina</t>
  </si>
  <si>
    <r>
      <t>Izvor</t>
    </r>
    <r>
      <rPr>
        <b/>
        <sz val="9.5"/>
        <rFont val="Times New Roman"/>
        <family val="1"/>
        <charset val="1"/>
      </rPr>
      <t xml:space="preserve"> 9.1. Prijenos sredstava iz prethodnih godina</t>
    </r>
  </si>
  <si>
    <r>
      <t xml:space="preserve"> </t>
    </r>
    <r>
      <rPr>
        <b/>
        <sz val="8"/>
        <rFont val="Times New Roman"/>
        <family val="1"/>
      </rPr>
      <t>Članak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5.</t>
    </r>
  </si>
  <si>
    <t>BRODSKO POSAVSKA ŽUPANIJA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</si>
  <si>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</si>
  <si>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</si>
  <si>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Zakup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</si>
  <si>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</si>
  <si>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t>Naknade troškova zaposlenima</t>
  </si>
  <si>
    <t>Izvor 5.6. Državni proračun -  SDUDM</t>
  </si>
  <si>
    <t>Izvor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</si>
  <si>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</si>
  <si>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r>
      <rPr>
        <b/>
        <sz val="7.5"/>
        <rFont val="Times New Roman"/>
        <family val="1"/>
      </rPr>
      <t>Projekcija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2025.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</si>
  <si>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</si>
  <si>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t>HZZ Javni radovi</t>
  </si>
  <si>
    <t>PROCJENA ZA 2025. u EUR</t>
  </si>
  <si>
    <t>2025.g.</t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</si>
  <si>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</si>
  <si>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K101702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OB NG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</si>
  <si>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Izvor 4.7. Prihod od koncesije polj-.zemljišta</t>
  </si>
  <si>
    <t>U članku 2. prihodi i rashodi te primici i izdaci po ekonomskoj klasifikaciji utvrđuje se u Računu prihoda i rashoda i Računu financiranja za 2023. godinu kako slijedi:</t>
  </si>
  <si>
    <t>Izvor 5.4. Ministarstvo financija - FISKALNO IZRAVNANJE</t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</si>
  <si>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</si>
  <si>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</si>
  <si>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</si>
  <si>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</si>
  <si>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t>Plan za  2023.               u    €</t>
  </si>
  <si>
    <r>
      <rPr>
        <b/>
        <sz val="7"/>
        <rFont val="Times New Roman"/>
        <family val="1"/>
      </rPr>
      <t>Projekcija</t>
    </r>
    <r>
      <rPr>
        <sz val="7"/>
        <rFont val="Times New Roman"/>
        <family val="1"/>
      </rPr>
      <t xml:space="preserve"> </t>
    </r>
    <r>
      <rPr>
        <b/>
        <sz val="7"/>
        <rFont val="Times New Roman"/>
        <family val="1"/>
      </rPr>
      <t>za</t>
    </r>
    <r>
      <rPr>
        <sz val="7"/>
        <rFont val="Times New Roman"/>
        <family val="1"/>
      </rPr>
      <t xml:space="preserve">  </t>
    </r>
    <r>
      <rPr>
        <b/>
        <sz val="7"/>
        <rFont val="Times New Roman"/>
        <family val="1"/>
      </rPr>
      <t>2025.</t>
    </r>
    <r>
      <rPr>
        <sz val="7"/>
        <rFont val="Times New Roman"/>
        <family val="1"/>
      </rPr>
      <t xml:space="preserve">     u   €</t>
    </r>
  </si>
  <si>
    <r>
      <rPr>
        <b/>
        <sz val="7"/>
        <rFont val="Times New Roman"/>
        <family val="1"/>
      </rPr>
      <t>Projekcija</t>
    </r>
    <r>
      <rPr>
        <sz val="7"/>
        <rFont val="Times New Roman"/>
        <family val="1"/>
      </rPr>
      <t xml:space="preserve"> </t>
    </r>
    <r>
      <rPr>
        <b/>
        <sz val="7"/>
        <rFont val="Times New Roman"/>
        <family val="1"/>
      </rPr>
      <t>za</t>
    </r>
    <r>
      <rPr>
        <sz val="7"/>
        <rFont val="Times New Roman"/>
        <family val="1"/>
      </rPr>
      <t xml:space="preserve">  </t>
    </r>
    <r>
      <rPr>
        <b/>
        <sz val="7"/>
        <rFont val="Times New Roman"/>
        <family val="1"/>
      </rPr>
      <t>2026.</t>
    </r>
    <r>
      <rPr>
        <sz val="7"/>
        <rFont val="Times New Roman"/>
        <family val="1"/>
      </rPr>
      <t xml:space="preserve">      u   €</t>
    </r>
  </si>
  <si>
    <t>Rashodi za usluge - usluge tekućeg i inv.održ - nadzor građenja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</si>
  <si>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sz val="10"/>
        <color rgb="FF000000"/>
        <rFont val="Times New Roman"/>
        <charset val="204"/>
      </rPr>
      <t>I</t>
    </r>
  </si>
  <si>
    <t>AKTIVNOST – A100904 : PODMIRENJE DIJELA TROŠKOVA U VEZI S PROVEDBOM ZAKONA O POLJOPRIVREDNOM ZEMLJIŠTU</t>
  </si>
  <si>
    <t>PLAN ZA 2023. u EUR</t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</si>
  <si>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2024.</t>
    </r>
    <r>
      <rPr>
        <sz val="7.5"/>
        <rFont val="Times New Roman"/>
        <family val="1"/>
      </rPr>
      <t xml:space="preserve"> u EUR</t>
    </r>
  </si>
  <si>
    <t>PROCJENA ZA 2026. u EUR</t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</si>
  <si>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 </t>
    </r>
    <r>
      <rPr>
        <b/>
        <sz val="7.5"/>
        <rFont val="Times New Roman"/>
        <family val="1"/>
      </rPr>
      <t>2023.</t>
    </r>
  </si>
  <si>
    <r>
      <rPr>
        <b/>
        <sz val="10"/>
        <rFont val="Times New Roman"/>
        <family val="1"/>
      </rPr>
      <t>Plan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za</t>
    </r>
    <r>
      <rPr>
        <sz val="10"/>
        <rFont val="Times New Roman"/>
        <family val="1"/>
      </rPr>
      <t xml:space="preserve">  </t>
    </r>
    <r>
      <rPr>
        <b/>
        <sz val="10"/>
        <rFont val="Times New Roman"/>
        <family val="1"/>
      </rPr>
      <t>2024.</t>
    </r>
  </si>
  <si>
    <r>
      <rPr>
        <b/>
        <sz val="7.5"/>
        <rFont val="Times New Roman"/>
        <family val="1"/>
      </rPr>
      <t>Projekcija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2026.</t>
    </r>
  </si>
  <si>
    <t>Kazne, upravne mjere i ostali prihodi</t>
  </si>
  <si>
    <t>Ostali prihodi - kazne</t>
  </si>
  <si>
    <t>Kom.mjera za 2024</t>
  </si>
  <si>
    <r>
      <rPr>
        <b/>
        <sz val="7.5"/>
        <rFont val="Times New Roman"/>
        <family val="1"/>
      </rPr>
      <t>Izvršenje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2022.</t>
    </r>
    <r>
      <rPr>
        <sz val="7.5"/>
        <rFont val="Times New Roman"/>
        <family val="1"/>
      </rPr>
      <t xml:space="preserve">     </t>
    </r>
  </si>
  <si>
    <t>IZVRŠENJE  2022.</t>
  </si>
  <si>
    <t>Izvršenje za  2022.       u   €</t>
  </si>
  <si>
    <t>2026.g.</t>
  </si>
  <si>
    <t>Fond za zaštitu okoliša</t>
  </si>
  <si>
    <t>Izvor 5.2. Državni proračun - kapitalne pomoći</t>
  </si>
  <si>
    <t>Izvor 5.2.  DRŽAVNI PRORAČUN - kapitalne pomoći</t>
  </si>
  <si>
    <t>Izvor 5.6. Državni proračun -SDUDM</t>
  </si>
  <si>
    <t>Izvor 5.7. Pomoći iz gradskih proračuna</t>
  </si>
  <si>
    <t>Izvor 5.8. Pomoći iz općinskih proračuna</t>
  </si>
  <si>
    <t>TEKUĆI PROJEKT – T100701: NABAVKE KOMUNALNE OPREME I UREĐAJA</t>
  </si>
  <si>
    <t>Pomoći iz gradskih proračuna</t>
  </si>
  <si>
    <t>Država kapitalna ulaganja</t>
  </si>
  <si>
    <t xml:space="preserve">Izgradnja Trga </t>
  </si>
  <si>
    <t>Izgradnja nerazvrstanih cesta</t>
  </si>
  <si>
    <t>Izgradnja društvenog doma Poljane</t>
  </si>
  <si>
    <t>Šumski doprinos za 2024.</t>
  </si>
  <si>
    <t xml:space="preserve">Izvor  3.3. Prihod od prodaje nefinancijske imovine </t>
  </si>
  <si>
    <t>Izvor 4.8. Naknada od prenamjene poljopr.zemljišta</t>
  </si>
  <si>
    <t>Izvor  4.8. PRIHOD ZA POSEBNE NAMJENE – Naknada od prenamjene polj. z</t>
  </si>
  <si>
    <t>Izvor 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</si>
  <si>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</si>
  <si>
    <r>
      <t>Izvor</t>
    </r>
    <r>
      <rPr>
        <b/>
        <sz val="9.5"/>
        <rFont val="Times New Roman"/>
        <family val="1"/>
        <charset val="1"/>
      </rPr>
      <t xml:space="preserve">  9.1. Prijenos sredstava iz prethodnih godina</t>
    </r>
  </si>
  <si>
    <t>Izvor  5.4. Drtžavni proračun - Fiskalno izravnanje</t>
  </si>
  <si>
    <t>Izvor 4.9. Vodni doprinos (8%)</t>
  </si>
  <si>
    <t>Pomoći iz općinskih proračuna</t>
  </si>
  <si>
    <t>"Proračun Općine Dragalić za 2024.godinu sastoji se od:</t>
  </si>
  <si>
    <r>
      <rPr>
        <b/>
        <sz val="13.5"/>
        <rFont val="Times New Roman"/>
        <family val="1"/>
      </rPr>
      <t>PRORAČUN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OPĆINE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  <r>
      <rPr>
        <sz val="13.5"/>
        <rFont val="Times New Roman"/>
        <family val="1"/>
      </rPr>
      <t xml:space="preserve">  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2024.</t>
    </r>
    <r>
      <rPr>
        <sz val="13.5"/>
        <rFont val="Times New Roman"/>
        <family val="1"/>
      </rPr>
      <t xml:space="preserve"> i </t>
    </r>
    <r>
      <rPr>
        <b/>
        <sz val="13.5"/>
        <rFont val="Times New Roman"/>
        <family val="1"/>
      </rPr>
      <t>PROJEKCIJU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PRORAČUNA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2025.</t>
    </r>
    <r>
      <rPr>
        <sz val="13.5"/>
        <rFont val="Times New Roman"/>
        <family val="1"/>
      </rPr>
      <t xml:space="preserve"> i </t>
    </r>
    <r>
      <rPr>
        <b/>
        <sz val="13.5"/>
        <rFont val="Times New Roman"/>
        <family val="1"/>
      </rPr>
      <t>2026.</t>
    </r>
  </si>
  <si>
    <t>Ovaj Proračun stupa na snagu danom objavljivanja u "Službenom glasniku", a primjenjivat će se za 2024. godinu.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</si>
  <si>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9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PO POSEBNIM PROPISIMA - Vodni doprinos (8%)</t>
    </r>
  </si>
  <si>
    <t>Vodni doprinos 8%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</si>
  <si>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3</t>
    </r>
    <r>
      <rPr>
        <b/>
        <sz val="9.5"/>
        <rFont val="Arial"/>
        <family val="2"/>
      </rPr>
      <t>.2.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 - Prijenos sredstava iz predhodnih god.</t>
    </r>
  </si>
  <si>
    <t>Plan za  2024.                         u  €</t>
  </si>
  <si>
    <t>Izvor 3.4. Administrativne pristojbe</t>
  </si>
  <si>
    <t>Izvor 3.5. Ostali prihodi - kazne</t>
  </si>
  <si>
    <t>Izvor 3.5.  Ostali prihodi - kazne</t>
  </si>
  <si>
    <t>Pomoći unutar općeg proračuna   32959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</si>
  <si>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4.7.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Koncesija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</si>
  <si>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t xml:space="preserve">Rashodi i izdaci u Proračunu, u iznosu </t>
    </r>
    <r>
      <rPr>
        <b/>
        <sz val="11"/>
        <rFont val="Times New Roman"/>
        <family val="1"/>
        <charset val="238"/>
      </rPr>
      <t>2.161.880,00 €</t>
    </r>
    <r>
      <rPr>
        <sz val="11"/>
        <rFont val="Times New Roman"/>
        <family val="1"/>
        <charset val="238"/>
      </rPr>
      <t xml:space="preserve">  raspoređuju se po organizacijskoj, ekonomskoj i programskoj klasifikaciji u Posebnom dijelu Proračuna kako slijedi:</t>
    </r>
  </si>
  <si>
    <t>Članak 4.</t>
  </si>
  <si>
    <t>Članak 3.</t>
  </si>
  <si>
    <r>
      <rPr>
        <b/>
        <sz val="8"/>
        <rFont val="Arial"/>
        <family val="2"/>
      </rPr>
      <t>Dragalić,</t>
    </r>
    <r>
      <rPr>
        <b/>
        <sz val="8"/>
        <rFont val="Times New Roman"/>
        <family val="1"/>
      </rPr>
      <t xml:space="preserve"> 29</t>
    </r>
    <r>
      <rPr>
        <b/>
        <sz val="8"/>
        <rFont val="Arial"/>
        <family val="2"/>
      </rPr>
      <t>.12.2023.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</si>
  <si>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</si>
  <si>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PREDSJEDNICA OPĆINSKOG VIJEĆA</t>
  </si>
  <si>
    <t>Vesna Peterlik, v.r.</t>
  </si>
  <si>
    <t>OPĆINSKO VIJEĆE</t>
  </si>
  <si>
    <t>REPUBLIKA  HRVATSKA</t>
  </si>
  <si>
    <r>
      <rPr>
        <b/>
        <sz val="8"/>
        <rFont val="Arial"/>
        <family val="2"/>
      </rPr>
      <t>KLASA:</t>
    </r>
    <r>
      <rPr>
        <b/>
        <sz val="8"/>
        <rFont val="Times New Roman"/>
        <family val="1"/>
      </rPr>
      <t xml:space="preserve"> </t>
    </r>
    <r>
      <rPr>
        <b/>
        <sz val="8"/>
        <rFont val="Times New Roman"/>
        <family val="2"/>
        <charset val="238"/>
      </rPr>
      <t>400-01/23-01/05</t>
    </r>
  </si>
  <si>
    <t>URBROJ: 2178-27-03-23-2</t>
  </si>
  <si>
    <t>Na temelju članka 42. stavak 1. Zakona o proračunu ("Narodne novine", broj 144/21) i članka 34. stavak 1., podstavak 4. Statuta Općine Dragalić ("Službeni glasnik", broj 3/18 i 4/21) OPĆINSKO VIJEĆE OPĆINE DRAGALIĆ na  18. sjednici održanoj  29.12.2023. godine donijelo je</t>
  </si>
  <si>
    <t>Raspodjela prihoda i stavljanje sredstava na raspolaganje vršit će se u pravilu ravnomjerno tijekom godine na sve korisnike sredstava i to prema dinamici ostvarivanja prihoda odnosno prema rokovima dospijeća plaćanja obveza za koje su sredstva osigurana u Proračunu.</t>
  </si>
  <si>
    <t>AKTIVNOST – A101103 : SUFINANCIRANJE NABAVE OBRAZOVNOG MATERIJALA UČENICIMA O.Š.</t>
  </si>
  <si>
    <t>AKTIVNOST - A100402 : ODRŽAVANJE ČISTOĆE JAVNIH POVRŠINA</t>
  </si>
  <si>
    <t>FUNKCIJSKA KLASIFIKACIJA 04 Ekonomski poslovi</t>
  </si>
  <si>
    <t>Izvor 1.1. OPĆI PRIHODI I PRIMICI</t>
  </si>
  <si>
    <t>AKTIVNOST - A100403 : ODRŽAVANJE GRAĐEVINA, UREĐAJA I PREDMETA JAVNE NAMJENE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</si>
  <si>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</si>
  <si>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</si>
  <si>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t>AKTIVNOST – A100406 : ODRŽAVANJE GROBLJA</t>
  </si>
  <si>
    <t>AKTIVNOST - A100407: PROVOĐENJE MJERA DEZINFEKCIJE, DEZINSEKCIJE I DERATIZACIJE</t>
  </si>
  <si>
    <t>AKTIVNOST – A100408 : SAKUPLJANJE NAPUŠTENIH I IZGUBLJENIH ŽIVOTINJA I NJIHOVO ZBRINJAVANJE</t>
  </si>
  <si>
    <t>AKTIVNOST – A100409 : ODRŽAVANJE GRAĐEVINA JAVNE ODVODNJE OBORINSKIH VODA</t>
  </si>
  <si>
    <t>01.01.2024. do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</si>
</sst>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109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000000"/>
      <name val="Times New Roman"/>
      <family val="2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2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2"/>
    </font>
    <font>
      <sz val="9.5"/>
      <name val="Times New Roman"/>
      <family val="2"/>
      <charset val="204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11"/>
      <color rgb="FF000000"/>
      <name val="Times New Roman"/>
      <family val="2"/>
    </font>
    <font>
      <b/>
      <sz val="8"/>
      <color rgb="FF000000"/>
      <name val="Times New Roman"/>
      <family val="1"/>
      <charset val="238"/>
    </font>
    <font>
      <sz val="10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6.5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sz val="10"/>
      <color rgb="FF000000"/>
      <name val="Times New Roman"/>
      <family val="2"/>
      <charset val="204"/>
    </font>
    <font>
      <b/>
      <sz val="9"/>
      <color rgb="FF000000"/>
      <name val="Times New Roman"/>
      <family val="2"/>
    </font>
    <font>
      <sz val="8.5"/>
      <name val="Times New Roman"/>
      <family val="2"/>
    </font>
    <font>
      <sz val="9"/>
      <color rgb="FF000000"/>
      <name val="Times New Roman"/>
      <family val="2"/>
    </font>
    <font>
      <sz val="9.3000000000000007"/>
      <color rgb="FF000000"/>
      <name val="Times New Roman"/>
      <family val="2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9.5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Down="1">
      <left/>
      <right/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3" fillId="0" borderId="0" applyFont="0" applyFill="0" applyBorder="0" applyAlignment="0" applyProtection="0"/>
    <xf numFmtId="0" fontId="88" fillId="0" borderId="0"/>
  </cellStyleXfs>
  <cellXfs count="75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2" fontId="1" fillId="0" borderId="1" xfId="0" applyNumberFormat="1" applyFont="1" applyBorder="1" applyAlignment="1">
      <alignment horizontal="right" vertical="top" shrinkToFit="1"/>
    </xf>
    <xf numFmtId="1" fontId="1" fillId="2" borderId="1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 indent="12"/>
    </xf>
    <xf numFmtId="164" fontId="4" fillId="0" borderId="1" xfId="0" applyNumberFormat="1" applyFont="1" applyBorder="1" applyAlignment="1">
      <alignment horizontal="center" vertical="top" shrinkToFit="1"/>
    </xf>
    <xf numFmtId="1" fontId="1" fillId="3" borderId="1" xfId="0" applyNumberFormat="1" applyFont="1" applyFill="1" applyBorder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2" fontId="1" fillId="3" borderId="1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64" fontId="9" fillId="2" borderId="1" xfId="0" applyNumberFormat="1" applyFont="1" applyFill="1" applyBorder="1" applyAlignment="1">
      <alignment horizontal="center" vertical="top" shrinkToFit="1"/>
    </xf>
    <xf numFmtId="4" fontId="10" fillId="4" borderId="1" xfId="0" applyNumberFormat="1" applyFont="1" applyFill="1" applyBorder="1" applyAlignment="1">
      <alignment horizontal="right" vertical="top" shrinkToFit="1"/>
    </xf>
    <xf numFmtId="1" fontId="10" fillId="4" borderId="1" xfId="0" applyNumberFormat="1" applyFont="1" applyFill="1" applyBorder="1" applyAlignment="1">
      <alignment horizontal="right" vertical="top" shrinkToFit="1"/>
    </xf>
    <xf numFmtId="4" fontId="10" fillId="6" borderId="1" xfId="0" applyNumberFormat="1" applyFont="1" applyFill="1" applyBorder="1" applyAlignment="1">
      <alignment horizontal="right" vertical="top" shrinkToFit="1"/>
    </xf>
    <xf numFmtId="1" fontId="10" fillId="6" borderId="1" xfId="0" applyNumberFormat="1" applyFont="1" applyFill="1" applyBorder="1" applyAlignment="1">
      <alignment horizontal="right" vertical="top" shrinkToFit="1"/>
    </xf>
    <xf numFmtId="4" fontId="10" fillId="7" borderId="1" xfId="0" applyNumberFormat="1" applyFont="1" applyFill="1" applyBorder="1" applyAlignment="1">
      <alignment horizontal="right" vertical="top" shrinkToFit="1"/>
    </xf>
    <xf numFmtId="1" fontId="10" fillId="7" borderId="1" xfId="0" applyNumberFormat="1" applyFont="1" applyFill="1" applyBorder="1" applyAlignment="1">
      <alignment horizontal="right" vertical="top" shrinkToFit="1"/>
    </xf>
    <xf numFmtId="4" fontId="10" fillId="0" borderId="1" xfId="0" applyNumberFormat="1" applyFont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shrinkToFit="1"/>
    </xf>
    <xf numFmtId="4" fontId="10" fillId="6" borderId="7" xfId="0" applyNumberFormat="1" applyFont="1" applyFill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1" fontId="12" fillId="0" borderId="1" xfId="0" applyNumberFormat="1" applyFont="1" applyBorder="1" applyAlignment="1">
      <alignment horizontal="center" vertical="top" shrinkToFit="1"/>
    </xf>
    <xf numFmtId="2" fontId="12" fillId="0" borderId="1" xfId="0" applyNumberFormat="1" applyFont="1" applyBorder="1" applyAlignment="1">
      <alignment horizontal="right" vertical="top" shrinkToFit="1"/>
    </xf>
    <xf numFmtId="1" fontId="10" fillId="0" borderId="7" xfId="0" applyNumberFormat="1" applyFont="1" applyBorder="1" applyAlignment="1">
      <alignment horizontal="center" vertical="top" shrinkToFit="1"/>
    </xf>
    <xf numFmtId="4" fontId="10" fillId="0" borderId="7" xfId="0" applyNumberFormat="1" applyFont="1" applyBorder="1" applyAlignment="1">
      <alignment horizontal="right" vertical="top" shrinkToFit="1"/>
    </xf>
    <xf numFmtId="4" fontId="10" fillId="4" borderId="7" xfId="0" applyNumberFormat="1" applyFont="1" applyFill="1" applyBorder="1" applyAlignment="1">
      <alignment horizontal="right" vertical="top" shrinkToFit="1"/>
    </xf>
    <xf numFmtId="1" fontId="12" fillId="0" borderId="7" xfId="0" applyNumberFormat="1" applyFont="1" applyBorder="1" applyAlignment="1">
      <alignment horizontal="center" vertical="top" shrinkToFit="1"/>
    </xf>
    <xf numFmtId="4" fontId="12" fillId="0" borderId="2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right" vertical="top" shrinkToFi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top"/>
    </xf>
    <xf numFmtId="4" fontId="44" fillId="0" borderId="2" xfId="0" applyNumberFormat="1" applyFont="1" applyBorder="1" applyAlignment="1">
      <alignment horizontal="right" vertical="top" shrinkToFit="1"/>
    </xf>
    <xf numFmtId="4" fontId="44" fillId="0" borderId="1" xfId="0" applyNumberFormat="1" applyFont="1" applyBorder="1" applyAlignment="1">
      <alignment horizontal="right" vertical="top" shrinkToFit="1"/>
    </xf>
    <xf numFmtId="1" fontId="44" fillId="0" borderId="2" xfId="0" applyNumberFormat="1" applyFont="1" applyBorder="1" applyAlignment="1">
      <alignment horizontal="center" vertical="top" shrinkToFit="1"/>
    </xf>
    <xf numFmtId="1" fontId="12" fillId="8" borderId="1" xfId="0" applyNumberFormat="1" applyFont="1" applyFill="1" applyBorder="1" applyAlignment="1">
      <alignment horizontal="right" vertical="top" shrinkToFit="1"/>
    </xf>
    <xf numFmtId="0" fontId="0" fillId="8" borderId="0" xfId="0" applyFill="1" applyAlignment="1">
      <alignment horizontal="left" vertical="top"/>
    </xf>
    <xf numFmtId="4" fontId="44" fillId="8" borderId="1" xfId="0" applyNumberFormat="1" applyFont="1" applyFill="1" applyBorder="1" applyAlignment="1">
      <alignment horizontal="right" vertical="top" shrinkToFit="1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40" fillId="8" borderId="1" xfId="0" applyNumberFormat="1" applyFont="1" applyFill="1" applyBorder="1" applyAlignment="1">
      <alignment horizontal="left" vertical="top" shrinkToFit="1"/>
    </xf>
    <xf numFmtId="4" fontId="40" fillId="8" borderId="1" xfId="0" applyNumberFormat="1" applyFont="1" applyFill="1" applyBorder="1" applyAlignment="1">
      <alignment horizontal="right" vertical="top" shrinkToFit="1"/>
    </xf>
    <xf numFmtId="4" fontId="47" fillId="0" borderId="2" xfId="0" applyNumberFormat="1" applyFont="1" applyBorder="1" applyAlignment="1">
      <alignment horizontal="right" vertical="top" shrinkToFit="1"/>
    </xf>
    <xf numFmtId="2" fontId="10" fillId="8" borderId="2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4" fontId="10" fillId="7" borderId="2" xfId="0" applyNumberFormat="1" applyFont="1" applyFill="1" applyBorder="1" applyAlignment="1">
      <alignment horizontal="right" vertical="top" shrinkToFit="1"/>
    </xf>
    <xf numFmtId="164" fontId="9" fillId="2" borderId="2" xfId="0" applyNumberFormat="1" applyFont="1" applyFill="1" applyBorder="1" applyAlignment="1">
      <alignment horizontal="center" vertical="top" shrinkToFit="1"/>
    </xf>
    <xf numFmtId="2" fontId="10" fillId="7" borderId="2" xfId="0" applyNumberFormat="1" applyFont="1" applyFill="1" applyBorder="1" applyAlignment="1">
      <alignment horizontal="right" vertical="top" shrinkToFit="1"/>
    </xf>
    <xf numFmtId="2" fontId="12" fillId="0" borderId="2" xfId="0" applyNumberFormat="1" applyFont="1" applyBorder="1" applyAlignment="1">
      <alignment horizontal="right" vertical="top" shrinkToFit="1"/>
    </xf>
    <xf numFmtId="0" fontId="51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43" fillId="0" borderId="3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3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center" vertical="top" shrinkToFit="1"/>
    </xf>
    <xf numFmtId="0" fontId="51" fillId="0" borderId="2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4" fontId="47" fillId="8" borderId="2" xfId="0" applyNumberFormat="1" applyFont="1" applyFill="1" applyBorder="1" applyAlignment="1">
      <alignment horizontal="right" vertical="top" shrinkToFit="1"/>
    </xf>
    <xf numFmtId="4" fontId="47" fillId="8" borderId="1" xfId="0" applyNumberFormat="1" applyFont="1" applyFill="1" applyBorder="1" applyAlignment="1">
      <alignment horizontal="right" vertical="top" shrinkToFit="1"/>
    </xf>
    <xf numFmtId="1" fontId="44" fillId="0" borderId="1" xfId="0" applyNumberFormat="1" applyFont="1" applyBorder="1" applyAlignment="1">
      <alignment horizontal="center" vertical="top" shrinkToFit="1"/>
    </xf>
    <xf numFmtId="4" fontId="47" fillId="0" borderId="1" xfId="0" applyNumberFormat="1" applyFont="1" applyBorder="1" applyAlignment="1">
      <alignment horizontal="right" vertical="top" shrinkToFit="1"/>
    </xf>
    <xf numFmtId="4" fontId="46" fillId="0" borderId="10" xfId="0" applyNumberFormat="1" applyFont="1" applyBorder="1" applyAlignment="1" applyProtection="1">
      <alignment vertical="center"/>
      <protection locked="0"/>
    </xf>
    <xf numFmtId="0" fontId="51" fillId="8" borderId="0" xfId="0" applyFont="1" applyFill="1" applyAlignment="1">
      <alignment horizontal="left" vertical="top"/>
    </xf>
    <xf numFmtId="4" fontId="55" fillId="0" borderId="10" xfId="0" applyNumberFormat="1" applyFont="1" applyBorder="1" applyAlignment="1">
      <alignment vertical="center"/>
    </xf>
    <xf numFmtId="0" fontId="0" fillId="8" borderId="1" xfId="0" applyFill="1" applyBorder="1" applyAlignment="1">
      <alignment horizontal="left" vertical="center" wrapText="1"/>
    </xf>
    <xf numFmtId="4" fontId="1" fillId="8" borderId="1" xfId="0" applyNumberFormat="1" applyFont="1" applyFill="1" applyBorder="1" applyAlignment="1">
      <alignment horizontal="right" vertical="center" shrinkToFit="1"/>
    </xf>
    <xf numFmtId="4" fontId="59" fillId="8" borderId="1" xfId="0" applyNumberFormat="1" applyFont="1" applyFill="1" applyBorder="1" applyAlignment="1">
      <alignment horizontal="right" vertical="top" shrinkToFit="1"/>
    </xf>
    <xf numFmtId="3" fontId="51" fillId="0" borderId="0" xfId="0" applyNumberFormat="1" applyFont="1" applyAlignment="1">
      <alignment horizontal="left" vertical="top"/>
    </xf>
    <xf numFmtId="0" fontId="0" fillId="0" borderId="0" xfId="0"/>
    <xf numFmtId="4" fontId="0" fillId="0" borderId="0" xfId="0" applyNumberFormat="1"/>
    <xf numFmtId="0" fontId="62" fillId="0" borderId="0" xfId="0" applyFont="1" applyAlignment="1">
      <alignment horizontal="left"/>
    </xf>
    <xf numFmtId="0" fontId="66" fillId="0" borderId="0" xfId="0" applyFont="1" applyAlignment="1">
      <alignment horizontal="left" wrapText="1"/>
    </xf>
    <xf numFmtId="4" fontId="46" fillId="0" borderId="12" xfId="0" applyNumberFormat="1" applyFont="1" applyBorder="1" applyAlignment="1">
      <alignment vertical="center"/>
    </xf>
    <xf numFmtId="0" fontId="53" fillId="0" borderId="13" xfId="0" applyFont="1" applyBorder="1" applyAlignment="1">
      <alignment horizontal="center" vertical="center" wrapText="1"/>
    </xf>
    <xf numFmtId="3" fontId="53" fillId="0" borderId="13" xfId="0" applyNumberFormat="1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/>
    </xf>
    <xf numFmtId="0" fontId="67" fillId="0" borderId="0" xfId="0" applyFont="1" applyAlignment="1">
      <alignment horizontal="left" wrapText="1"/>
    </xf>
    <xf numFmtId="4" fontId="52" fillId="0" borderId="0" xfId="0" applyNumberFormat="1" applyFont="1" applyProtection="1">
      <protection hidden="1"/>
    </xf>
    <xf numFmtId="0" fontId="60" fillId="0" borderId="0" xfId="0" applyFont="1" applyAlignment="1">
      <alignment horizontal="center" vertical="top" wrapText="1"/>
    </xf>
    <xf numFmtId="0" fontId="68" fillId="0" borderId="0" xfId="0" applyFont="1" applyAlignment="1">
      <alignment wrapText="1"/>
    </xf>
    <xf numFmtId="4" fontId="60" fillId="0" borderId="0" xfId="0" applyNumberFormat="1" applyFont="1" applyProtection="1">
      <protection locked="0"/>
    </xf>
    <xf numFmtId="4" fontId="60" fillId="0" borderId="0" xfId="0" applyNumberFormat="1" applyFont="1"/>
    <xf numFmtId="4" fontId="69" fillId="0" borderId="0" xfId="0" applyNumberFormat="1" applyFont="1" applyProtection="1">
      <protection hidden="1"/>
    </xf>
    <xf numFmtId="4" fontId="68" fillId="0" borderId="0" xfId="0" applyNumberFormat="1" applyFont="1"/>
    <xf numFmtId="0" fontId="68" fillId="0" borderId="0" xfId="0" applyFont="1" applyAlignment="1">
      <alignment horizontal="left" wrapText="1"/>
    </xf>
    <xf numFmtId="4" fontId="52" fillId="0" borderId="0" xfId="0" applyNumberFormat="1" applyFont="1" applyProtection="1">
      <protection locked="0"/>
    </xf>
    <xf numFmtId="0" fontId="67" fillId="0" borderId="0" xfId="0" applyFont="1" applyAlignment="1">
      <alignment wrapText="1"/>
    </xf>
    <xf numFmtId="4" fontId="60" fillId="0" borderId="0" xfId="0" applyNumberFormat="1" applyFont="1" applyProtection="1">
      <protection hidden="1"/>
    </xf>
    <xf numFmtId="0" fontId="52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52" fillId="0" borderId="0" xfId="0" applyFont="1" applyAlignment="1" applyProtection="1">
      <alignment horizontal="center" wrapText="1"/>
      <protection hidden="1"/>
    </xf>
    <xf numFmtId="4" fontId="52" fillId="0" borderId="0" xfId="0" applyNumberFormat="1" applyFont="1" applyAlignment="1">
      <alignment horizontal="right" vertical="center" wrapText="1"/>
    </xf>
    <xf numFmtId="0" fontId="53" fillId="0" borderId="1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70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4" fontId="55" fillId="9" borderId="10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9" borderId="1" xfId="0" applyFill="1" applyBorder="1" applyAlignment="1">
      <alignment horizontal="right" vertical="top" wrapText="1"/>
    </xf>
    <xf numFmtId="0" fontId="0" fillId="9" borderId="2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45" fillId="13" borderId="0" xfId="0" applyFont="1" applyFill="1" applyAlignment="1">
      <alignment horizontal="left" vertical="top"/>
    </xf>
    <xf numFmtId="0" fontId="67" fillId="0" borderId="0" xfId="0" applyFont="1" applyAlignment="1" applyProtection="1">
      <alignment wrapText="1"/>
      <protection hidden="1"/>
    </xf>
    <xf numFmtId="4" fontId="76" fillId="0" borderId="2" xfId="0" applyNumberFormat="1" applyFont="1" applyBorder="1" applyAlignment="1">
      <alignment horizontal="right" vertical="top" shrinkToFit="1"/>
    </xf>
    <xf numFmtId="1" fontId="77" fillId="8" borderId="1" xfId="0" applyNumberFormat="1" applyFont="1" applyFill="1" applyBorder="1" applyAlignment="1">
      <alignment horizontal="right" vertical="top" shrinkToFit="1"/>
    </xf>
    <xf numFmtId="0" fontId="77" fillId="0" borderId="0" xfId="0" applyFont="1" applyAlignment="1">
      <alignment horizontal="left" vertical="top"/>
    </xf>
    <xf numFmtId="4" fontId="76" fillId="8" borderId="1" xfId="0" applyNumberFormat="1" applyFont="1" applyFill="1" applyBorder="1" applyAlignment="1">
      <alignment horizontal="right" vertical="top" shrinkToFit="1"/>
    </xf>
    <xf numFmtId="0" fontId="76" fillId="8" borderId="0" xfId="0" applyFont="1" applyFill="1" applyAlignment="1">
      <alignment horizontal="left" vertical="top"/>
    </xf>
    <xf numFmtId="0" fontId="77" fillId="8" borderId="0" xfId="0" applyFont="1" applyFill="1" applyAlignment="1">
      <alignment horizontal="left" vertical="top"/>
    </xf>
    <xf numFmtId="4" fontId="76" fillId="0" borderId="1" xfId="0" applyNumberFormat="1" applyFont="1" applyBorder="1" applyAlignment="1">
      <alignment horizontal="right" vertical="top" shrinkToFit="1"/>
    </xf>
    <xf numFmtId="1" fontId="76" fillId="8" borderId="1" xfId="0" applyNumberFormat="1" applyFont="1" applyFill="1" applyBorder="1" applyAlignment="1">
      <alignment horizontal="right" vertical="top" shrinkToFit="1"/>
    </xf>
    <xf numFmtId="0" fontId="76" fillId="0" borderId="0" xfId="0" applyFont="1" applyAlignment="1">
      <alignment horizontal="left" vertical="top"/>
    </xf>
    <xf numFmtId="3" fontId="76" fillId="0" borderId="0" xfId="0" applyNumberFormat="1" applyFont="1" applyAlignment="1">
      <alignment horizontal="left" vertical="top"/>
    </xf>
    <xf numFmtId="1" fontId="79" fillId="8" borderId="1" xfId="0" applyNumberFormat="1" applyFont="1" applyFill="1" applyBorder="1" applyAlignment="1">
      <alignment horizontal="right" vertical="top" shrinkToFit="1"/>
    </xf>
    <xf numFmtId="4" fontId="53" fillId="0" borderId="10" xfId="0" applyNumberFormat="1" applyFont="1" applyBorder="1" applyAlignment="1" applyProtection="1">
      <alignment vertical="center"/>
      <protection locked="0"/>
    </xf>
    <xf numFmtId="4" fontId="82" fillId="0" borderId="1" xfId="0" applyNumberFormat="1" applyFont="1" applyBorder="1" applyAlignment="1">
      <alignment horizontal="right" vertical="top" shrinkToFit="1"/>
    </xf>
    <xf numFmtId="4" fontId="76" fillId="0" borderId="2" xfId="0" applyNumberFormat="1" applyFont="1" applyBorder="1" applyAlignment="1">
      <alignment horizontal="right" vertical="center" shrinkToFit="1"/>
    </xf>
    <xf numFmtId="4" fontId="78" fillId="0" borderId="10" xfId="0" applyNumberFormat="1" applyFont="1" applyBorder="1" applyAlignment="1" applyProtection="1">
      <alignment horizontal="right" vertical="center"/>
      <protection locked="0"/>
    </xf>
    <xf numFmtId="4" fontId="10" fillId="3" borderId="1" xfId="0" applyNumberFormat="1" applyFont="1" applyFill="1" applyBorder="1" applyAlignment="1">
      <alignment horizontal="right" vertical="center" shrinkToFit="1"/>
    </xf>
    <xf numFmtId="1" fontId="10" fillId="3" borderId="1" xfId="0" applyNumberFormat="1" applyFont="1" applyFill="1" applyBorder="1" applyAlignment="1">
      <alignment horizontal="right" vertical="center" shrinkToFit="1"/>
    </xf>
    <xf numFmtId="4" fontId="76" fillId="0" borderId="2" xfId="0" applyNumberFormat="1" applyFont="1" applyBorder="1" applyAlignment="1">
      <alignment horizontal="right" vertical="center" wrapText="1"/>
    </xf>
    <xf numFmtId="4" fontId="82" fillId="0" borderId="8" xfId="0" applyNumberFormat="1" applyFont="1" applyBorder="1" applyAlignment="1">
      <alignment horizontal="right" vertical="top" shrinkToFit="1"/>
    </xf>
    <xf numFmtId="4" fontId="82" fillId="0" borderId="7" xfId="0" applyNumberFormat="1" applyFont="1" applyBorder="1" applyAlignment="1">
      <alignment horizontal="right" vertical="top" shrinkToFit="1"/>
    </xf>
    <xf numFmtId="4" fontId="81" fillId="4" borderId="7" xfId="0" applyNumberFormat="1" applyFont="1" applyFill="1" applyBorder="1" applyAlignment="1">
      <alignment horizontal="right" vertical="top" shrinkToFit="1"/>
    </xf>
    <xf numFmtId="4" fontId="81" fillId="6" borderId="1" xfId="0" applyNumberFormat="1" applyFont="1" applyFill="1" applyBorder="1" applyAlignment="1">
      <alignment horizontal="right" vertical="top" shrinkToFit="1"/>
    </xf>
    <xf numFmtId="4" fontId="81" fillId="7" borderId="1" xfId="0" applyNumberFormat="1" applyFont="1" applyFill="1" applyBorder="1" applyAlignment="1">
      <alignment horizontal="right" vertical="top" shrinkToFit="1"/>
    </xf>
    <xf numFmtId="4" fontId="81" fillId="0" borderId="1" xfId="0" applyNumberFormat="1" applyFont="1" applyBorder="1" applyAlignment="1">
      <alignment horizontal="right" vertical="top" shrinkToFit="1"/>
    </xf>
    <xf numFmtId="4" fontId="82" fillId="0" borderId="2" xfId="0" applyNumberFormat="1" applyFont="1" applyBorder="1" applyAlignment="1">
      <alignment horizontal="right" vertical="top" shrinkToFit="1"/>
    </xf>
    <xf numFmtId="2" fontId="47" fillId="8" borderId="2" xfId="0" applyNumberFormat="1" applyFont="1" applyFill="1" applyBorder="1" applyAlignment="1">
      <alignment horizontal="right" vertical="top" shrinkToFit="1"/>
    </xf>
    <xf numFmtId="2" fontId="82" fillId="0" borderId="2" xfId="0" applyNumberFormat="1" applyFont="1" applyBorder="1" applyAlignment="1">
      <alignment horizontal="right" vertical="top" shrinkToFit="1"/>
    </xf>
    <xf numFmtId="2" fontId="82" fillId="0" borderId="1" xfId="0" applyNumberFormat="1" applyFont="1" applyBorder="1" applyAlignment="1">
      <alignment horizontal="right" vertical="top" shrinkToFit="1"/>
    </xf>
    <xf numFmtId="4" fontId="81" fillId="7" borderId="2" xfId="0" applyNumberFormat="1" applyFont="1" applyFill="1" applyBorder="1" applyAlignment="1">
      <alignment horizontal="right" vertical="top" shrinkToFit="1"/>
    </xf>
    <xf numFmtId="43" fontId="76" fillId="0" borderId="2" xfId="1" applyFont="1" applyFill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center" vertical="center" shrinkToFit="1"/>
    </xf>
    <xf numFmtId="1" fontId="12" fillId="0" borderId="1" xfId="0" applyNumberFormat="1" applyFont="1" applyBorder="1" applyAlignment="1">
      <alignment horizontal="center" vertical="center" shrinkToFit="1"/>
    </xf>
    <xf numFmtId="4" fontId="81" fillId="4" borderId="1" xfId="0" applyNumberFormat="1" applyFont="1" applyFill="1" applyBorder="1" applyAlignment="1">
      <alignment horizontal="right" vertical="top" shrinkToFit="1"/>
    </xf>
    <xf numFmtId="4" fontId="81" fillId="8" borderId="1" xfId="0" applyNumberFormat="1" applyFont="1" applyFill="1" applyBorder="1" applyAlignment="1">
      <alignment horizontal="right" vertical="top" shrinkToFit="1"/>
    </xf>
    <xf numFmtId="4" fontId="76" fillId="0" borderId="2" xfId="0" applyNumberFormat="1" applyFont="1" applyBorder="1" applyAlignment="1">
      <alignment horizontal="right" vertical="center"/>
    </xf>
    <xf numFmtId="1" fontId="44" fillId="0" borderId="2" xfId="0" applyNumberFormat="1" applyFont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center" vertical="center" shrinkToFit="1"/>
    </xf>
    <xf numFmtId="1" fontId="10" fillId="0" borderId="7" xfId="0" applyNumberFormat="1" applyFont="1" applyBorder="1" applyAlignment="1">
      <alignment horizontal="center" vertical="center" shrinkToFit="1"/>
    </xf>
    <xf numFmtId="1" fontId="10" fillId="8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44" fillId="8" borderId="1" xfId="0" applyNumberFormat="1" applyFont="1" applyFill="1" applyBorder="1" applyAlignment="1">
      <alignment horizontal="right" vertical="top" shrinkToFit="1"/>
    </xf>
    <xf numFmtId="1" fontId="47" fillId="0" borderId="2" xfId="0" applyNumberFormat="1" applyFont="1" applyBorder="1" applyAlignment="1">
      <alignment horizontal="center" vertical="center" shrinkToFit="1"/>
    </xf>
    <xf numFmtId="1" fontId="47" fillId="8" borderId="1" xfId="0" applyNumberFormat="1" applyFont="1" applyFill="1" applyBorder="1" applyAlignment="1">
      <alignment horizontal="right" vertical="top" shrinkToFit="1"/>
    </xf>
    <xf numFmtId="0" fontId="77" fillId="0" borderId="0" xfId="0" applyFont="1" applyAlignment="1">
      <alignment horizontal="right" vertical="center"/>
    </xf>
    <xf numFmtId="4" fontId="76" fillId="12" borderId="1" xfId="0" applyNumberFormat="1" applyFont="1" applyFill="1" applyBorder="1" applyAlignment="1">
      <alignment horizontal="right" vertical="center" shrinkToFit="1"/>
    </xf>
    <xf numFmtId="4" fontId="76" fillId="8" borderId="1" xfId="0" applyNumberFormat="1" applyFont="1" applyFill="1" applyBorder="1" applyAlignment="1">
      <alignment horizontal="right" vertical="center" shrinkToFit="1"/>
    </xf>
    <xf numFmtId="4" fontId="76" fillId="3" borderId="1" xfId="0" applyNumberFormat="1" applyFont="1" applyFill="1" applyBorder="1" applyAlignment="1">
      <alignment horizontal="right" vertical="center" shrinkToFit="1"/>
    </xf>
    <xf numFmtId="4" fontId="76" fillId="4" borderId="1" xfId="0" applyNumberFormat="1" applyFont="1" applyFill="1" applyBorder="1" applyAlignment="1">
      <alignment horizontal="right" vertical="center" shrinkToFit="1"/>
    </xf>
    <xf numFmtId="4" fontId="76" fillId="6" borderId="1" xfId="0" applyNumberFormat="1" applyFont="1" applyFill="1" applyBorder="1" applyAlignment="1">
      <alignment horizontal="right" vertical="center" shrinkToFit="1"/>
    </xf>
    <xf numFmtId="4" fontId="76" fillId="7" borderId="1" xfId="0" applyNumberFormat="1" applyFont="1" applyFill="1" applyBorder="1" applyAlignment="1">
      <alignment horizontal="right" vertical="center" shrinkToFit="1"/>
    </xf>
    <xf numFmtId="4" fontId="77" fillId="0" borderId="1" xfId="0" applyNumberFormat="1" applyFont="1" applyBorder="1" applyAlignment="1">
      <alignment horizontal="right" vertical="center" shrinkToFit="1"/>
    </xf>
    <xf numFmtId="4" fontId="76" fillId="6" borderId="7" xfId="0" applyNumberFormat="1" applyFont="1" applyFill="1" applyBorder="1" applyAlignment="1">
      <alignment horizontal="right" vertical="center" shrinkToFit="1"/>
    </xf>
    <xf numFmtId="4" fontId="76" fillId="7" borderId="2" xfId="0" applyNumberFormat="1" applyFont="1" applyFill="1" applyBorder="1" applyAlignment="1">
      <alignment horizontal="right" vertical="center" shrinkToFit="1"/>
    </xf>
    <xf numFmtId="4" fontId="76" fillId="0" borderId="1" xfId="0" applyNumberFormat="1" applyFont="1" applyBorder="1" applyAlignment="1">
      <alignment horizontal="right" vertical="center" shrinkToFit="1"/>
    </xf>
    <xf numFmtId="4" fontId="76" fillId="0" borderId="7" xfId="0" applyNumberFormat="1" applyFont="1" applyBorder="1" applyAlignment="1">
      <alignment horizontal="right" vertical="center" shrinkToFit="1"/>
    </xf>
    <xf numFmtId="4" fontId="77" fillId="0" borderId="2" xfId="0" applyNumberFormat="1" applyFont="1" applyBorder="1" applyAlignment="1">
      <alignment horizontal="right" vertical="center" shrinkToFit="1"/>
    </xf>
    <xf numFmtId="2" fontId="77" fillId="0" borderId="1" xfId="0" applyNumberFormat="1" applyFont="1" applyBorder="1" applyAlignment="1">
      <alignment horizontal="right" vertical="center" shrinkToFit="1"/>
    </xf>
    <xf numFmtId="4" fontId="76" fillId="4" borderId="7" xfId="0" applyNumberFormat="1" applyFont="1" applyFill="1" applyBorder="1" applyAlignment="1">
      <alignment horizontal="right" vertical="center" shrinkToFit="1"/>
    </xf>
    <xf numFmtId="4" fontId="77" fillId="8" borderId="1" xfId="0" applyNumberFormat="1" applyFont="1" applyFill="1" applyBorder="1" applyAlignment="1">
      <alignment horizontal="right" vertical="center" shrinkToFit="1"/>
    </xf>
    <xf numFmtId="4" fontId="76" fillId="0" borderId="2" xfId="1" applyNumberFormat="1" applyFont="1" applyFill="1" applyBorder="1" applyAlignment="1">
      <alignment horizontal="right" vertical="center" shrinkToFit="1"/>
    </xf>
    <xf numFmtId="4" fontId="77" fillId="0" borderId="7" xfId="0" applyNumberFormat="1" applyFont="1" applyBorder="1" applyAlignment="1">
      <alignment horizontal="right" vertical="center" shrinkToFit="1"/>
    </xf>
    <xf numFmtId="4" fontId="77" fillId="0" borderId="0" xfId="0" applyNumberFormat="1" applyFont="1" applyAlignment="1">
      <alignment horizontal="right" vertical="center" shrinkToFit="1"/>
    </xf>
    <xf numFmtId="4" fontId="0" fillId="13" borderId="0" xfId="0" applyNumberFormat="1" applyFill="1" applyAlignment="1">
      <alignment horizontal="right" vertical="top"/>
    </xf>
    <xf numFmtId="4" fontId="0" fillId="13" borderId="0" xfId="0" applyNumberFormat="1" applyFill="1" applyAlignment="1">
      <alignment vertical="center"/>
    </xf>
    <xf numFmtId="0" fontId="51" fillId="13" borderId="0" xfId="0" applyFont="1" applyFill="1" applyAlignment="1">
      <alignment horizontal="left" vertical="top"/>
    </xf>
    <xf numFmtId="4" fontId="45" fillId="13" borderId="0" xfId="0" applyNumberFormat="1" applyFont="1" applyFill="1" applyAlignment="1">
      <alignment vertical="center"/>
    </xf>
    <xf numFmtId="4" fontId="44" fillId="11" borderId="2" xfId="0" applyNumberFormat="1" applyFont="1" applyFill="1" applyBorder="1" applyAlignment="1">
      <alignment horizontal="right" vertical="center" shrinkToFit="1"/>
    </xf>
    <xf numFmtId="1" fontId="44" fillId="11" borderId="1" xfId="0" applyNumberFormat="1" applyFont="1" applyFill="1" applyBorder="1" applyAlignment="1">
      <alignment horizontal="right" vertical="center" shrinkToFit="1"/>
    </xf>
    <xf numFmtId="4" fontId="10" fillId="12" borderId="1" xfId="0" applyNumberFormat="1" applyFont="1" applyFill="1" applyBorder="1" applyAlignment="1">
      <alignment horizontal="right" vertical="center" shrinkToFit="1"/>
    </xf>
    <xf numFmtId="1" fontId="10" fillId="12" borderId="1" xfId="0" applyNumberFormat="1" applyFont="1" applyFill="1" applyBorder="1" applyAlignment="1">
      <alignment horizontal="right" vertical="center" shrinkToFit="1"/>
    </xf>
    <xf numFmtId="1" fontId="77" fillId="8" borderId="1" xfId="0" applyNumberFormat="1" applyFont="1" applyFill="1" applyBorder="1" applyAlignment="1">
      <alignment horizontal="right" vertical="center" shrinkToFit="1"/>
    </xf>
    <xf numFmtId="4" fontId="10" fillId="4" borderId="1" xfId="0" applyNumberFormat="1" applyFont="1" applyFill="1" applyBorder="1" applyAlignment="1">
      <alignment horizontal="right" vertical="center" shrinkToFit="1"/>
    </xf>
    <xf numFmtId="1" fontId="10" fillId="4" borderId="1" xfId="0" applyNumberFormat="1" applyFont="1" applyFill="1" applyBorder="1" applyAlignment="1">
      <alignment horizontal="right" vertical="center" shrinkToFit="1"/>
    </xf>
    <xf numFmtId="4" fontId="81" fillId="4" borderId="7" xfId="0" applyNumberFormat="1" applyFont="1" applyFill="1" applyBorder="1" applyAlignment="1">
      <alignment horizontal="right" vertical="center" shrinkToFit="1"/>
    </xf>
    <xf numFmtId="4" fontId="10" fillId="4" borderId="7" xfId="0" applyNumberFormat="1" applyFont="1" applyFill="1" applyBorder="1" applyAlignment="1">
      <alignment horizontal="right" vertical="center" shrinkToFit="1"/>
    </xf>
    <xf numFmtId="4" fontId="1" fillId="9" borderId="1" xfId="0" applyNumberFormat="1" applyFont="1" applyFill="1" applyBorder="1" applyAlignment="1">
      <alignment horizontal="right" vertical="top" shrinkToFit="1"/>
    </xf>
    <xf numFmtId="0" fontId="45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4" fontId="45" fillId="13" borderId="0" xfId="0" applyNumberFormat="1" applyFont="1" applyFill="1" applyAlignment="1">
      <alignment horizontal="right" vertical="center"/>
    </xf>
    <xf numFmtId="4" fontId="12" fillId="0" borderId="7" xfId="0" applyNumberFormat="1" applyFont="1" applyBorder="1" applyAlignment="1">
      <alignment horizontal="right" vertical="top" shrinkToFit="1"/>
    </xf>
    <xf numFmtId="0" fontId="86" fillId="8" borderId="0" xfId="0" applyFont="1" applyFill="1" applyAlignment="1">
      <alignment horizontal="left" vertical="top"/>
    </xf>
    <xf numFmtId="1" fontId="47" fillId="0" borderId="1" xfId="0" applyNumberFormat="1" applyFont="1" applyBorder="1" applyAlignment="1">
      <alignment horizontal="center" vertical="top" shrinkToFit="1"/>
    </xf>
    <xf numFmtId="1" fontId="12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left" vertical="top" wrapText="1"/>
    </xf>
    <xf numFmtId="2" fontId="12" fillId="0" borderId="0" xfId="0" applyNumberFormat="1" applyFont="1" applyAlignment="1">
      <alignment horizontal="right" vertical="top" shrinkToFit="1"/>
    </xf>
    <xf numFmtId="4" fontId="12" fillId="0" borderId="0" xfId="0" applyNumberFormat="1" applyFont="1" applyAlignment="1">
      <alignment horizontal="right" vertical="top" shrinkToFit="1"/>
    </xf>
    <xf numFmtId="1" fontId="12" fillId="8" borderId="0" xfId="0" applyNumberFormat="1" applyFont="1" applyFill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center" shrinkToFit="1"/>
    </xf>
    <xf numFmtId="4" fontId="44" fillId="0" borderId="8" xfId="0" applyNumberFormat="1" applyFont="1" applyBorder="1" applyAlignment="1">
      <alignment horizontal="right" vertical="top" shrinkToFit="1"/>
    </xf>
    <xf numFmtId="4" fontId="44" fillId="0" borderId="7" xfId="0" applyNumberFormat="1" applyFont="1" applyBorder="1" applyAlignment="1">
      <alignment horizontal="right" vertical="top" shrinkToFit="1"/>
    </xf>
    <xf numFmtId="4" fontId="44" fillId="6" borderId="7" xfId="0" applyNumberFormat="1" applyFont="1" applyFill="1" applyBorder="1" applyAlignment="1">
      <alignment horizontal="right" vertical="center" shrinkToFit="1"/>
    </xf>
    <xf numFmtId="4" fontId="44" fillId="0" borderId="1" xfId="0" applyNumberFormat="1" applyFont="1" applyBorder="1" applyAlignment="1">
      <alignment horizontal="right" vertical="center" shrinkToFit="1"/>
    </xf>
    <xf numFmtId="0" fontId="25" fillId="0" borderId="1" xfId="0" applyFont="1" applyBorder="1" applyAlignment="1">
      <alignment horizontal="center" vertical="center" wrapText="1"/>
    </xf>
    <xf numFmtId="4" fontId="54" fillId="0" borderId="10" xfId="0" applyNumberFormat="1" applyFont="1" applyBorder="1" applyAlignment="1" applyProtection="1">
      <alignment vertical="center"/>
      <protection locked="0"/>
    </xf>
    <xf numFmtId="4" fontId="66" fillId="0" borderId="10" xfId="0" applyNumberFormat="1" applyFont="1" applyBorder="1" applyAlignment="1" applyProtection="1">
      <alignment vertical="center"/>
      <protection locked="0"/>
    </xf>
    <xf numFmtId="4" fontId="77" fillId="0" borderId="2" xfId="0" applyNumberFormat="1" applyFont="1" applyBorder="1" applyAlignment="1">
      <alignment horizontal="right" vertical="top" shrinkToFit="1"/>
    </xf>
    <xf numFmtId="4" fontId="51" fillId="0" borderId="0" xfId="0" applyNumberFormat="1" applyFont="1" applyAlignment="1">
      <alignment horizontal="left" vertical="top"/>
    </xf>
    <xf numFmtId="0" fontId="33" fillId="0" borderId="2" xfId="0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right" vertical="top" shrinkToFit="1"/>
    </xf>
    <xf numFmtId="4" fontId="43" fillId="0" borderId="1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right" vertical="top"/>
    </xf>
    <xf numFmtId="4" fontId="81" fillId="0" borderId="1" xfId="0" applyNumberFormat="1" applyFont="1" applyBorder="1" applyAlignment="1">
      <alignment horizontal="right" vertical="center" shrinkToFit="1"/>
    </xf>
    <xf numFmtId="0" fontId="43" fillId="8" borderId="0" xfId="0" applyFont="1" applyFill="1" applyAlignment="1">
      <alignment horizontal="left" vertical="center" wrapText="1"/>
    </xf>
    <xf numFmtId="4" fontId="10" fillId="8" borderId="1" xfId="0" applyNumberFormat="1" applyFont="1" applyFill="1" applyBorder="1" applyAlignment="1">
      <alignment horizontal="right" vertical="top" shrinkToFit="1"/>
    </xf>
    <xf numFmtId="1" fontId="10" fillId="8" borderId="1" xfId="0" applyNumberFormat="1" applyFont="1" applyFill="1" applyBorder="1" applyAlignment="1">
      <alignment horizontal="right" vertical="top" shrinkToFit="1"/>
    </xf>
    <xf numFmtId="0" fontId="61" fillId="14" borderId="0" xfId="2" applyFont="1" applyFill="1" applyAlignment="1">
      <alignment horizontal="left" vertical="top"/>
    </xf>
    <xf numFmtId="0" fontId="83" fillId="14" borderId="0" xfId="2" applyFont="1" applyFill="1" applyAlignment="1">
      <alignment horizontal="left" vertical="top"/>
    </xf>
    <xf numFmtId="4" fontId="0" fillId="13" borderId="0" xfId="0" applyNumberFormat="1" applyFill="1" applyAlignment="1">
      <alignment horizontal="right" vertical="center"/>
    </xf>
    <xf numFmtId="4" fontId="76" fillId="4" borderId="1" xfId="0" applyNumberFormat="1" applyFont="1" applyFill="1" applyBorder="1" applyAlignment="1">
      <alignment horizontal="right" vertical="top" shrinkToFit="1"/>
    </xf>
    <xf numFmtId="4" fontId="76" fillId="6" borderId="1" xfId="0" applyNumberFormat="1" applyFont="1" applyFill="1" applyBorder="1" applyAlignment="1">
      <alignment horizontal="right" vertical="top" shrinkToFit="1"/>
    </xf>
    <xf numFmtId="4" fontId="76" fillId="7" borderId="1" xfId="0" applyNumberFormat="1" applyFont="1" applyFill="1" applyBorder="1" applyAlignment="1">
      <alignment horizontal="right" vertical="top" shrinkToFit="1"/>
    </xf>
    <xf numFmtId="4" fontId="78" fillId="0" borderId="10" xfId="0" applyNumberFormat="1" applyFont="1" applyBorder="1" applyAlignment="1" applyProtection="1">
      <alignment vertical="center"/>
      <protection locked="0"/>
    </xf>
    <xf numFmtId="4" fontId="92" fillId="3" borderId="1" xfId="0" applyNumberFormat="1" applyFont="1" applyFill="1" applyBorder="1" applyAlignment="1">
      <alignment horizontal="right" vertical="center" shrinkToFit="1"/>
    </xf>
    <xf numFmtId="0" fontId="28" fillId="0" borderId="0" xfId="0" applyFont="1" applyAlignment="1">
      <alignment horizontal="left" vertical="top" wrapText="1"/>
    </xf>
    <xf numFmtId="4" fontId="10" fillId="8" borderId="2" xfId="0" applyNumberFormat="1" applyFont="1" applyFill="1" applyBorder="1" applyAlignment="1">
      <alignment horizontal="right" vertical="top" shrinkToFit="1"/>
    </xf>
    <xf numFmtId="0" fontId="8" fillId="0" borderId="0" xfId="0" applyFont="1" applyAlignment="1">
      <alignment horizontal="left" vertical="top"/>
    </xf>
    <xf numFmtId="0" fontId="87" fillId="0" borderId="0" xfId="0" applyFont="1" applyAlignment="1">
      <alignment horizontal="left" vertical="top"/>
    </xf>
    <xf numFmtId="0" fontId="93" fillId="0" borderId="0" xfId="0" applyFont="1" applyAlignment="1">
      <alignment horizontal="center" vertical="top" wrapText="1"/>
    </xf>
    <xf numFmtId="0" fontId="66" fillId="0" borderId="0" xfId="0" applyFont="1" applyAlignment="1">
      <alignment horizontal="left" vertical="top" wrapText="1"/>
    </xf>
    <xf numFmtId="4" fontId="81" fillId="6" borderId="1" xfId="0" applyNumberFormat="1" applyFont="1" applyFill="1" applyBorder="1" applyAlignment="1">
      <alignment horizontal="right" vertical="center" shrinkToFit="1"/>
    </xf>
    <xf numFmtId="1" fontId="10" fillId="6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right" vertical="center" shrinkToFit="1"/>
    </xf>
    <xf numFmtId="4" fontId="76" fillId="16" borderId="1" xfId="0" applyNumberFormat="1" applyFont="1" applyFill="1" applyBorder="1" applyAlignment="1">
      <alignment horizontal="right" vertical="center" shrinkToFit="1"/>
    </xf>
    <xf numFmtId="4" fontId="56" fillId="16" borderId="1" xfId="0" applyNumberFormat="1" applyFont="1" applyFill="1" applyBorder="1" applyAlignment="1">
      <alignment horizontal="right" vertical="center" shrinkToFit="1"/>
    </xf>
    <xf numFmtId="1" fontId="10" fillId="16" borderId="1" xfId="0" applyNumberFormat="1" applyFont="1" applyFill="1" applyBorder="1" applyAlignment="1">
      <alignment horizontal="right" vertical="center" shrinkToFit="1"/>
    </xf>
    <xf numFmtId="4" fontId="45" fillId="0" borderId="2" xfId="0" applyNumberFormat="1" applyFont="1" applyBorder="1" applyAlignment="1">
      <alignment horizontal="right" vertical="top" shrinkToFit="1"/>
    </xf>
    <xf numFmtId="4" fontId="10" fillId="7" borderId="4" xfId="0" applyNumberFormat="1" applyFont="1" applyFill="1" applyBorder="1" applyAlignment="1">
      <alignment horizontal="right" vertical="top" shrinkToFit="1"/>
    </xf>
    <xf numFmtId="1" fontId="10" fillId="0" borderId="9" xfId="0" applyNumberFormat="1" applyFont="1" applyBorder="1" applyAlignment="1">
      <alignment horizontal="center" vertical="top" shrinkToFit="1"/>
    </xf>
    <xf numFmtId="0" fontId="0" fillId="0" borderId="16" xfId="0" applyBorder="1" applyAlignment="1">
      <alignment horizontal="left" vertical="top" wrapText="1"/>
    </xf>
    <xf numFmtId="4" fontId="10" fillId="6" borderId="4" xfId="0" applyNumberFormat="1" applyFont="1" applyFill="1" applyBorder="1" applyAlignment="1">
      <alignment horizontal="right" vertical="top" shrinkToFit="1"/>
    </xf>
    <xf numFmtId="4" fontId="10" fillId="4" borderId="17" xfId="0" applyNumberFormat="1" applyFont="1" applyFill="1" applyBorder="1" applyAlignment="1">
      <alignment horizontal="right" vertical="top" shrinkToFit="1"/>
    </xf>
    <xf numFmtId="4" fontId="10" fillId="3" borderId="4" xfId="0" applyNumberFormat="1" applyFont="1" applyFill="1" applyBorder="1" applyAlignment="1">
      <alignment horizontal="right" vertical="center" shrinkToFit="1"/>
    </xf>
    <xf numFmtId="1" fontId="10" fillId="0" borderId="9" xfId="0" applyNumberFormat="1" applyFont="1" applyBorder="1" applyAlignment="1">
      <alignment horizontal="center" vertical="center" shrinkToFit="1"/>
    </xf>
    <xf numFmtId="4" fontId="81" fillId="6" borderId="4" xfId="0" applyNumberFormat="1" applyFont="1" applyFill="1" applyBorder="1" applyAlignment="1">
      <alignment horizontal="right" vertical="top" shrinkToFit="1"/>
    </xf>
    <xf numFmtId="4" fontId="10" fillId="4" borderId="4" xfId="0" applyNumberFormat="1" applyFont="1" applyFill="1" applyBorder="1" applyAlignment="1">
      <alignment horizontal="right" vertical="top" shrinkToFit="1"/>
    </xf>
    <xf numFmtId="1" fontId="12" fillId="0" borderId="7" xfId="0" applyNumberFormat="1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left" vertical="top" wrapText="1"/>
    </xf>
    <xf numFmtId="4" fontId="10" fillId="4" borderId="17" xfId="0" applyNumberFormat="1" applyFont="1" applyFill="1" applyBorder="1" applyAlignment="1">
      <alignment horizontal="right" vertical="center" shrinkToFit="1"/>
    </xf>
    <xf numFmtId="0" fontId="11" fillId="0" borderId="8" xfId="0" applyFont="1" applyBorder="1" applyAlignment="1">
      <alignment horizontal="left" vertical="top" wrapText="1"/>
    </xf>
    <xf numFmtId="4" fontId="94" fillId="0" borderId="1" xfId="0" applyNumberFormat="1" applyFont="1" applyBorder="1" applyAlignment="1">
      <alignment horizontal="right" vertical="top" shrinkToFit="1"/>
    </xf>
    <xf numFmtId="4" fontId="56" fillId="2" borderId="1" xfId="0" applyNumberFormat="1" applyFont="1" applyFill="1" applyBorder="1" applyAlignment="1">
      <alignment horizontal="right" vertical="top" shrinkToFit="1"/>
    </xf>
    <xf numFmtId="4" fontId="10" fillId="7" borderId="3" xfId="0" applyNumberFormat="1" applyFont="1" applyFill="1" applyBorder="1" applyAlignment="1">
      <alignment horizontal="right" vertical="top" shrinkToFit="1"/>
    </xf>
    <xf numFmtId="4" fontId="92" fillId="3" borderId="4" xfId="0" applyNumberFormat="1" applyFont="1" applyFill="1" applyBorder="1" applyAlignment="1">
      <alignment horizontal="right" vertical="center" shrinkToFit="1"/>
    </xf>
    <xf numFmtId="4" fontId="10" fillId="4" borderId="4" xfId="0" applyNumberFormat="1" applyFont="1" applyFill="1" applyBorder="1" applyAlignment="1">
      <alignment horizontal="right" vertical="center" shrinkToFit="1"/>
    </xf>
    <xf numFmtId="4" fontId="10" fillId="6" borderId="17" xfId="0" applyNumberFormat="1" applyFont="1" applyFill="1" applyBorder="1" applyAlignment="1">
      <alignment horizontal="right" vertical="top" shrinkToFit="1"/>
    </xf>
    <xf numFmtId="4" fontId="10" fillId="12" borderId="4" xfId="0" applyNumberFormat="1" applyFont="1" applyFill="1" applyBorder="1" applyAlignment="1">
      <alignment horizontal="right" vertical="center" shrinkToFit="1"/>
    </xf>
    <xf numFmtId="4" fontId="76" fillId="8" borderId="4" xfId="0" applyNumberFormat="1" applyFont="1" applyFill="1" applyBorder="1" applyAlignment="1">
      <alignment horizontal="right" vertical="center" shrinkToFit="1"/>
    </xf>
    <xf numFmtId="0" fontId="11" fillId="0" borderId="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4" fontId="10" fillId="16" borderId="4" xfId="0" applyNumberFormat="1" applyFont="1" applyFill="1" applyBorder="1" applyAlignment="1">
      <alignment horizontal="right" vertical="center" shrinkToFit="1"/>
    </xf>
    <xf numFmtId="164" fontId="9" fillId="2" borderId="3" xfId="0" applyNumberFormat="1" applyFont="1" applyFill="1" applyBorder="1" applyAlignment="1">
      <alignment horizontal="center" vertical="top" shrinkToFit="1"/>
    </xf>
    <xf numFmtId="0" fontId="0" fillId="13" borderId="8" xfId="0" applyFill="1" applyBorder="1" applyAlignment="1">
      <alignment horizontal="center" vertical="center" wrapText="1"/>
    </xf>
    <xf numFmtId="164" fontId="76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horizontal="center" vertical="center" wrapText="1"/>
    </xf>
    <xf numFmtId="2" fontId="10" fillId="7" borderId="3" xfId="0" applyNumberFormat="1" applyFont="1" applyFill="1" applyBorder="1" applyAlignment="1">
      <alignment horizontal="right" vertical="top" shrinkToFit="1"/>
    </xf>
    <xf numFmtId="1" fontId="12" fillId="0" borderId="8" xfId="0" applyNumberFormat="1" applyFont="1" applyBorder="1" applyAlignment="1">
      <alignment horizontal="center" vertical="center" shrinkToFit="1"/>
    </xf>
    <xf numFmtId="4" fontId="45" fillId="8" borderId="1" xfId="0" applyNumberFormat="1" applyFont="1" applyFill="1" applyBorder="1" applyAlignment="1">
      <alignment horizontal="right" vertical="top" shrinkToFit="1"/>
    </xf>
    <xf numFmtId="4" fontId="81" fillId="4" borderId="17" xfId="0" applyNumberFormat="1" applyFont="1" applyFill="1" applyBorder="1" applyAlignment="1">
      <alignment horizontal="right" vertical="top" shrinkToFit="1"/>
    </xf>
    <xf numFmtId="4" fontId="81" fillId="4" borderId="17" xfId="0" applyNumberFormat="1" applyFont="1" applyFill="1" applyBorder="1" applyAlignment="1">
      <alignment horizontal="right" vertical="center" shrinkToFit="1"/>
    </xf>
    <xf numFmtId="4" fontId="81" fillId="7" borderId="4" xfId="0" applyNumberFormat="1" applyFont="1" applyFill="1" applyBorder="1" applyAlignment="1">
      <alignment horizontal="right" vertical="top" shrinkToFit="1"/>
    </xf>
    <xf numFmtId="4" fontId="44" fillId="11" borderId="3" xfId="0" applyNumberFormat="1" applyFont="1" applyFill="1" applyBorder="1" applyAlignment="1">
      <alignment horizontal="right" vertical="center" shrinkToFit="1"/>
    </xf>
    <xf numFmtId="4" fontId="76" fillId="0" borderId="3" xfId="0" applyNumberFormat="1" applyFont="1" applyBorder="1" applyAlignment="1">
      <alignment horizontal="right" vertical="top" shrinkToFit="1"/>
    </xf>
    <xf numFmtId="4" fontId="56" fillId="3" borderId="1" xfId="0" applyNumberFormat="1" applyFont="1" applyFill="1" applyBorder="1" applyAlignment="1">
      <alignment horizontal="right" vertical="center" shrinkToFit="1"/>
    </xf>
    <xf numFmtId="4" fontId="56" fillId="3" borderId="4" xfId="0" applyNumberFormat="1" applyFont="1" applyFill="1" applyBorder="1" applyAlignment="1">
      <alignment horizontal="right" vertical="center" shrinkToFit="1"/>
    </xf>
    <xf numFmtId="0" fontId="0" fillId="8" borderId="1" xfId="0" applyFill="1" applyBorder="1" applyAlignment="1">
      <alignment horizontal="right" vertical="center" wrapText="1"/>
    </xf>
    <xf numFmtId="0" fontId="0" fillId="8" borderId="2" xfId="0" applyFill="1" applyBorder="1" applyAlignment="1">
      <alignment horizontal="right" vertical="center" wrapText="1"/>
    </xf>
    <xf numFmtId="0" fontId="86" fillId="0" borderId="0" xfId="0" applyFont="1" applyAlignment="1">
      <alignment horizontal="left" vertical="top"/>
    </xf>
    <xf numFmtId="4" fontId="12" fillId="0" borderId="3" xfId="0" applyNumberFormat="1" applyFont="1" applyBorder="1" applyAlignment="1">
      <alignment horizontal="right" vertical="top" shrinkToFit="1"/>
    </xf>
    <xf numFmtId="0" fontId="42" fillId="0" borderId="5" xfId="0" applyFont="1" applyBorder="1" applyAlignment="1">
      <alignment horizontal="left" vertical="top" wrapText="1"/>
    </xf>
    <xf numFmtId="1" fontId="12" fillId="0" borderId="15" xfId="0" applyNumberFormat="1" applyFont="1" applyBorder="1" applyAlignment="1">
      <alignment horizontal="center" vertical="top" shrinkToFit="1"/>
    </xf>
    <xf numFmtId="1" fontId="12" fillId="0" borderId="23" xfId="0" applyNumberFormat="1" applyFont="1" applyBorder="1" applyAlignment="1">
      <alignment horizontal="center" vertical="top" shrinkToFit="1"/>
    </xf>
    <xf numFmtId="0" fontId="11" fillId="0" borderId="23" xfId="0" applyFont="1" applyBorder="1" applyAlignment="1">
      <alignment horizontal="left" vertical="top" wrapText="1"/>
    </xf>
    <xf numFmtId="0" fontId="78" fillId="13" borderId="1" xfId="0" applyFont="1" applyFill="1" applyBorder="1" applyAlignment="1">
      <alignment horizontal="center" vertical="center" wrapText="1"/>
    </xf>
    <xf numFmtId="0" fontId="95" fillId="13" borderId="2" xfId="0" applyFont="1" applyFill="1" applyBorder="1" applyAlignment="1">
      <alignment horizontal="center" vertical="center" wrapText="1"/>
    </xf>
    <xf numFmtId="4" fontId="44" fillId="8" borderId="4" xfId="0" applyNumberFormat="1" applyFont="1" applyFill="1" applyBorder="1" applyAlignment="1">
      <alignment horizontal="right" vertical="top" shrinkToFit="1"/>
    </xf>
    <xf numFmtId="0" fontId="0" fillId="0" borderId="8" xfId="0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1" fontId="10" fillId="0" borderId="15" xfId="0" applyNumberFormat="1" applyFont="1" applyBorder="1" applyAlignment="1">
      <alignment horizontal="center" vertical="top" shrinkToFit="1"/>
    </xf>
    <xf numFmtId="0" fontId="0" fillId="0" borderId="15" xfId="0" applyBorder="1" applyAlignment="1">
      <alignment horizontal="left" vertical="top" wrapText="1"/>
    </xf>
    <xf numFmtId="4" fontId="47" fillId="8" borderId="4" xfId="0" applyNumberFormat="1" applyFont="1" applyFill="1" applyBorder="1" applyAlignment="1">
      <alignment horizontal="right" vertical="top" shrinkToFit="1"/>
    </xf>
    <xf numFmtId="4" fontId="77" fillId="8" borderId="7" xfId="0" applyNumberFormat="1" applyFont="1" applyFill="1" applyBorder="1" applyAlignment="1">
      <alignment horizontal="right" vertical="center" shrinkToFit="1"/>
    </xf>
    <xf numFmtId="0" fontId="85" fillId="8" borderId="0" xfId="0" applyFont="1" applyFill="1" applyAlignment="1">
      <alignment horizontal="left" vertical="top" wrapText="1"/>
    </xf>
    <xf numFmtId="4" fontId="10" fillId="7" borderId="17" xfId="0" applyNumberFormat="1" applyFont="1" applyFill="1" applyBorder="1" applyAlignment="1">
      <alignment horizontal="right" vertical="top" shrinkToFit="1"/>
    </xf>
    <xf numFmtId="4" fontId="10" fillId="7" borderId="7" xfId="0" applyNumberFormat="1" applyFont="1" applyFill="1" applyBorder="1" applyAlignment="1">
      <alignment horizontal="right" vertical="top" shrinkToFit="1"/>
    </xf>
    <xf numFmtId="4" fontId="76" fillId="7" borderId="7" xfId="0" applyNumberFormat="1" applyFont="1" applyFill="1" applyBorder="1" applyAlignment="1">
      <alignment horizontal="right" vertical="center" shrinkToFit="1"/>
    </xf>
    <xf numFmtId="4" fontId="10" fillId="0" borderId="9" xfId="0" applyNumberFormat="1" applyFont="1" applyBorder="1" applyAlignment="1">
      <alignment horizontal="right" vertical="top" shrinkToFit="1"/>
    </xf>
    <xf numFmtId="1" fontId="12" fillId="8" borderId="9" xfId="0" applyNumberFormat="1" applyFont="1" applyFill="1" applyBorder="1" applyAlignment="1">
      <alignment horizontal="right" vertical="top" shrinkToFit="1"/>
    </xf>
    <xf numFmtId="4" fontId="10" fillId="8" borderId="15" xfId="0" applyNumberFormat="1" applyFont="1" applyFill="1" applyBorder="1" applyAlignment="1">
      <alignment horizontal="right" vertical="top" shrinkToFit="1"/>
    </xf>
    <xf numFmtId="4" fontId="76" fillId="8" borderId="15" xfId="0" applyNumberFormat="1" applyFont="1" applyFill="1" applyBorder="1" applyAlignment="1">
      <alignment horizontal="right" vertical="center" shrinkToFit="1"/>
    </xf>
    <xf numFmtId="4" fontId="10" fillId="0" borderId="24" xfId="0" applyNumberFormat="1" applyFont="1" applyBorder="1" applyAlignment="1">
      <alignment horizontal="right" vertical="top" shrinkToFit="1"/>
    </xf>
    <xf numFmtId="4" fontId="77" fillId="8" borderId="15" xfId="0" applyNumberFormat="1" applyFont="1" applyFill="1" applyBorder="1" applyAlignment="1">
      <alignment horizontal="right" vertical="center" shrinkToFit="1"/>
    </xf>
    <xf numFmtId="4" fontId="47" fillId="8" borderId="15" xfId="0" applyNumberFormat="1" applyFont="1" applyFill="1" applyBorder="1" applyAlignment="1">
      <alignment horizontal="right" vertical="top" shrinkToFit="1"/>
    </xf>
    <xf numFmtId="0" fontId="96" fillId="0" borderId="1" xfId="0" applyFont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right" vertical="top" shrinkToFit="1"/>
    </xf>
    <xf numFmtId="1" fontId="12" fillId="8" borderId="7" xfId="0" applyNumberFormat="1" applyFont="1" applyFill="1" applyBorder="1" applyAlignment="1">
      <alignment horizontal="right" vertical="top" shrinkToFit="1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78" fillId="0" borderId="25" xfId="0" applyNumberFormat="1" applyFont="1" applyBorder="1" applyAlignment="1" applyProtection="1">
      <alignment horizontal="right" vertical="center"/>
      <protection locked="0"/>
    </xf>
    <xf numFmtId="4" fontId="12" fillId="0" borderId="15" xfId="0" applyNumberFormat="1" applyFont="1" applyBorder="1" applyAlignment="1">
      <alignment horizontal="right" vertical="top" shrinkToFit="1"/>
    </xf>
    <xf numFmtId="1" fontId="12" fillId="8" borderId="15" xfId="0" applyNumberFormat="1" applyFont="1" applyFill="1" applyBorder="1" applyAlignment="1">
      <alignment horizontal="right" vertical="top" shrinkToFit="1"/>
    </xf>
    <xf numFmtId="2" fontId="10" fillId="7" borderId="2" xfId="1" applyNumberFormat="1" applyFont="1" applyFill="1" applyBorder="1" applyAlignment="1">
      <alignment vertical="top" shrinkToFit="1"/>
    </xf>
    <xf numFmtId="4" fontId="13" fillId="0" borderId="10" xfId="0" applyNumberFormat="1" applyFont="1" applyBorder="1" applyAlignment="1" applyProtection="1">
      <alignment vertical="center"/>
      <protection locked="0"/>
    </xf>
    <xf numFmtId="4" fontId="45" fillId="0" borderId="2" xfId="0" applyNumberFormat="1" applyFont="1" applyBorder="1" applyAlignment="1">
      <alignment horizontal="right" vertical="center"/>
    </xf>
    <xf numFmtId="4" fontId="44" fillId="4" borderId="1" xfId="0" applyNumberFormat="1" applyFont="1" applyFill="1" applyBorder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top" shrinkToFit="1"/>
    </xf>
    <xf numFmtId="4" fontId="44" fillId="7" borderId="1" xfId="0" applyNumberFormat="1" applyFont="1" applyFill="1" applyBorder="1" applyAlignment="1">
      <alignment horizontal="right" vertical="top" shrinkToFit="1"/>
    </xf>
    <xf numFmtId="0" fontId="97" fillId="0" borderId="0" xfId="0" applyFont="1" applyAlignment="1">
      <alignment horizontal="left" vertical="top"/>
    </xf>
    <xf numFmtId="0" fontId="45" fillId="0" borderId="1" xfId="0" applyFont="1" applyBorder="1" applyAlignment="1">
      <alignment horizontal="left" wrapText="1"/>
    </xf>
    <xf numFmtId="4" fontId="13" fillId="9" borderId="10" xfId="0" applyNumberFormat="1" applyFont="1" applyFill="1" applyBorder="1" applyAlignment="1">
      <alignment vertical="center"/>
    </xf>
    <xf numFmtId="4" fontId="76" fillId="0" borderId="3" xfId="0" applyNumberFormat="1" applyFont="1" applyBorder="1" applyAlignment="1">
      <alignment horizontal="right" vertical="center" shrinkToFit="1"/>
    </xf>
    <xf numFmtId="4" fontId="81" fillId="7" borderId="3" xfId="0" applyNumberFormat="1" applyFont="1" applyFill="1" applyBorder="1" applyAlignment="1">
      <alignment horizontal="right" vertical="top" shrinkToFit="1"/>
    </xf>
    <xf numFmtId="4" fontId="76" fillId="8" borderId="2" xfId="0" applyNumberFormat="1" applyFont="1" applyFill="1" applyBorder="1" applyAlignment="1">
      <alignment horizontal="right" vertical="center" shrinkToFit="1"/>
    </xf>
    <xf numFmtId="4" fontId="45" fillId="17" borderId="0" xfId="0" applyNumberFormat="1" applyFont="1" applyFill="1" applyAlignment="1">
      <alignment vertical="center"/>
    </xf>
    <xf numFmtId="4" fontId="0" fillId="17" borderId="0" xfId="0" applyNumberFormat="1" applyFill="1" applyAlignment="1">
      <alignment vertical="center"/>
    </xf>
    <xf numFmtId="4" fontId="0" fillId="17" borderId="0" xfId="0" applyNumberFormat="1" applyFill="1" applyAlignment="1">
      <alignment horizontal="right" vertical="top"/>
    </xf>
    <xf numFmtId="4" fontId="45" fillId="17" borderId="0" xfId="0" applyNumberFormat="1" applyFont="1" applyFill="1" applyAlignment="1">
      <alignment horizontal="right" vertical="center"/>
    </xf>
    <xf numFmtId="4" fontId="45" fillId="18" borderId="0" xfId="0" applyNumberFormat="1" applyFont="1" applyFill="1" applyAlignment="1">
      <alignment vertical="center"/>
    </xf>
    <xf numFmtId="4" fontId="0" fillId="18" borderId="0" xfId="0" applyNumberFormat="1" applyFill="1" applyAlignment="1">
      <alignment vertical="center"/>
    </xf>
    <xf numFmtId="4" fontId="0" fillId="18" borderId="0" xfId="0" applyNumberFormat="1" applyFill="1" applyAlignment="1">
      <alignment horizontal="right" vertical="top"/>
    </xf>
    <xf numFmtId="4" fontId="45" fillId="18" borderId="0" xfId="0" applyNumberFormat="1" applyFont="1" applyFill="1" applyAlignment="1">
      <alignment horizontal="right" vertical="center"/>
    </xf>
    <xf numFmtId="4" fontId="45" fillId="8" borderId="4" xfId="0" applyNumberFormat="1" applyFont="1" applyFill="1" applyBorder="1" applyAlignment="1">
      <alignment horizontal="right" vertical="top" shrinkToFit="1"/>
    </xf>
    <xf numFmtId="0" fontId="71" fillId="0" borderId="16" xfId="0" applyFont="1" applyBorder="1" applyAlignment="1">
      <alignment horizontal="left" vertical="top" wrapText="1"/>
    </xf>
    <xf numFmtId="0" fontId="71" fillId="0" borderId="2" xfId="0" applyFont="1" applyBorder="1" applyAlignment="1">
      <alignment horizontal="left" vertical="top" wrapText="1"/>
    </xf>
    <xf numFmtId="4" fontId="10" fillId="7" borderId="5" xfId="0" applyNumberFormat="1" applyFont="1" applyFill="1" applyBorder="1" applyAlignment="1">
      <alignment horizontal="right" vertical="top" shrinkToFit="1"/>
    </xf>
    <xf numFmtId="4" fontId="10" fillId="4" borderId="24" xfId="0" applyNumberFormat="1" applyFont="1" applyFill="1" applyBorder="1" applyAlignment="1">
      <alignment horizontal="right" vertical="top" shrinkToFit="1"/>
    </xf>
    <xf numFmtId="4" fontId="81" fillId="4" borderId="4" xfId="0" applyNumberFormat="1" applyFont="1" applyFill="1" applyBorder="1" applyAlignment="1">
      <alignment horizontal="right" vertical="top" shrinkToFit="1"/>
    </xf>
    <xf numFmtId="4" fontId="81" fillId="8" borderId="4" xfId="0" applyNumberFormat="1" applyFont="1" applyFill="1" applyBorder="1" applyAlignment="1">
      <alignment horizontal="right" vertical="top" shrinkToFit="1"/>
    </xf>
    <xf numFmtId="1" fontId="12" fillId="0" borderId="8" xfId="0" applyNumberFormat="1" applyFont="1" applyBorder="1" applyAlignment="1">
      <alignment horizontal="center" vertical="top" shrinkToFit="1"/>
    </xf>
    <xf numFmtId="4" fontId="76" fillId="4" borderId="4" xfId="0" applyNumberFormat="1" applyFont="1" applyFill="1" applyBorder="1" applyAlignment="1">
      <alignment horizontal="right" vertical="top" shrinkToFit="1"/>
    </xf>
    <xf numFmtId="4" fontId="76" fillId="6" borderId="4" xfId="0" applyNumberFormat="1" applyFont="1" applyFill="1" applyBorder="1" applyAlignment="1">
      <alignment horizontal="right" vertical="top" shrinkToFit="1"/>
    </xf>
    <xf numFmtId="4" fontId="76" fillId="7" borderId="4" xfId="0" applyNumberFormat="1" applyFont="1" applyFill="1" applyBorder="1" applyAlignment="1">
      <alignment horizontal="right" vertical="top" shrinkToFit="1"/>
    </xf>
    <xf numFmtId="4" fontId="81" fillId="6" borderId="4" xfId="0" applyNumberFormat="1" applyFont="1" applyFill="1" applyBorder="1" applyAlignment="1">
      <alignment horizontal="right" vertical="center" shrinkToFit="1"/>
    </xf>
    <xf numFmtId="0" fontId="0" fillId="0" borderId="28" xfId="0" applyBorder="1" applyAlignment="1">
      <alignment horizontal="left" vertical="top"/>
    </xf>
    <xf numFmtId="1" fontId="12" fillId="0" borderId="15" xfId="0" applyNumberFormat="1" applyFont="1" applyBorder="1" applyAlignment="1">
      <alignment horizontal="center" vertical="center" shrinkToFit="1"/>
    </xf>
    <xf numFmtId="4" fontId="12" fillId="0" borderId="5" xfId="0" applyNumberFormat="1" applyFont="1" applyBorder="1" applyAlignment="1">
      <alignment horizontal="right" vertical="top" shrinkToFit="1"/>
    </xf>
    <xf numFmtId="4" fontId="10" fillId="3" borderId="24" xfId="0" applyNumberFormat="1" applyFont="1" applyFill="1" applyBorder="1" applyAlignment="1">
      <alignment horizontal="right" vertical="center" shrinkToFit="1"/>
    </xf>
    <xf numFmtId="4" fontId="44" fillId="0" borderId="15" xfId="0" applyNumberFormat="1" applyFont="1" applyBorder="1" applyAlignment="1">
      <alignment horizontal="right" vertical="top" shrinkToFit="1"/>
    </xf>
    <xf numFmtId="4" fontId="44" fillId="0" borderId="3" xfId="0" applyNumberFormat="1" applyFont="1" applyBorder="1" applyAlignment="1">
      <alignment horizontal="right" vertical="top" shrinkToFit="1"/>
    </xf>
    <xf numFmtId="4" fontId="10" fillId="12" borderId="24" xfId="0" applyNumberFormat="1" applyFont="1" applyFill="1" applyBorder="1" applyAlignment="1">
      <alignment horizontal="right" vertical="center" shrinkToFit="1"/>
    </xf>
    <xf numFmtId="4" fontId="10" fillId="12" borderId="9" xfId="0" applyNumberFormat="1" applyFont="1" applyFill="1" applyBorder="1" applyAlignment="1">
      <alignment horizontal="right" vertical="center" shrinkToFit="1"/>
    </xf>
    <xf numFmtId="4" fontId="76" fillId="12" borderId="9" xfId="0" applyNumberFormat="1" applyFont="1" applyFill="1" applyBorder="1" applyAlignment="1">
      <alignment horizontal="right" vertical="center" shrinkToFit="1"/>
    </xf>
    <xf numFmtId="1" fontId="10" fillId="12" borderId="9" xfId="0" applyNumberFormat="1" applyFont="1" applyFill="1" applyBorder="1" applyAlignment="1">
      <alignment horizontal="right" vertical="center" shrinkToFit="1"/>
    </xf>
    <xf numFmtId="0" fontId="0" fillId="0" borderId="18" xfId="0" applyBorder="1" applyAlignment="1">
      <alignment horizontal="left" vertical="top"/>
    </xf>
    <xf numFmtId="1" fontId="12" fillId="0" borderId="19" xfId="0" applyNumberFormat="1" applyFont="1" applyBorder="1" applyAlignment="1">
      <alignment horizontal="left" vertical="top" shrinkToFit="1"/>
    </xf>
    <xf numFmtId="0" fontId="11" fillId="0" borderId="19" xfId="0" applyFont="1" applyBorder="1" applyAlignment="1">
      <alignment horizontal="left" vertical="top" wrapText="1"/>
    </xf>
    <xf numFmtId="4" fontId="12" fillId="0" borderId="19" xfId="0" applyNumberFormat="1" applyFont="1" applyBorder="1" applyAlignment="1">
      <alignment horizontal="right" vertical="top" shrinkToFit="1"/>
    </xf>
    <xf numFmtId="4" fontId="77" fillId="0" borderId="19" xfId="0" applyNumberFormat="1" applyFont="1" applyBorder="1" applyAlignment="1">
      <alignment horizontal="right" vertical="center" shrinkToFit="1"/>
    </xf>
    <xf numFmtId="1" fontId="12" fillId="0" borderId="19" xfId="0" applyNumberFormat="1" applyFont="1" applyBorder="1" applyAlignment="1">
      <alignment horizontal="right" vertical="top" shrinkToFi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1" fillId="0" borderId="31" xfId="0" applyFont="1" applyBorder="1" applyAlignment="1">
      <alignment horizontal="left" vertical="top" wrapText="1"/>
    </xf>
    <xf numFmtId="1" fontId="12" fillId="0" borderId="34" xfId="0" applyNumberFormat="1" applyFont="1" applyBorder="1" applyAlignment="1">
      <alignment horizontal="center" vertical="center" shrinkToFit="1"/>
    </xf>
    <xf numFmtId="4" fontId="44" fillId="8" borderId="7" xfId="0" applyNumberFormat="1" applyFont="1" applyFill="1" applyBorder="1" applyAlignment="1">
      <alignment horizontal="right" vertical="top" shrinkToFit="1"/>
    </xf>
    <xf numFmtId="4" fontId="76" fillId="8" borderId="7" xfId="0" applyNumberFormat="1" applyFont="1" applyFill="1" applyBorder="1" applyAlignment="1">
      <alignment horizontal="right" vertical="center" shrinkToFit="1"/>
    </xf>
    <xf numFmtId="4" fontId="13" fillId="0" borderId="25" xfId="0" applyNumberFormat="1" applyFont="1" applyBorder="1" applyAlignment="1" applyProtection="1">
      <alignment vertical="center"/>
      <protection locked="0"/>
    </xf>
    <xf numFmtId="4" fontId="46" fillId="0" borderId="25" xfId="0" applyNumberFormat="1" applyFont="1" applyBorder="1" applyAlignment="1" applyProtection="1">
      <alignment vertical="center"/>
      <protection locked="0"/>
    </xf>
    <xf numFmtId="4" fontId="44" fillId="8" borderId="15" xfId="0" applyNumberFormat="1" applyFont="1" applyFill="1" applyBorder="1" applyAlignment="1">
      <alignment horizontal="right" vertical="top" shrinkToFit="1"/>
    </xf>
    <xf numFmtId="1" fontId="47" fillId="8" borderId="4" xfId="0" applyNumberFormat="1" applyFont="1" applyFill="1" applyBorder="1" applyAlignment="1">
      <alignment horizontal="right" vertical="top" shrinkToFit="1"/>
    </xf>
    <xf numFmtId="2" fontId="76" fillId="0" borderId="3" xfId="0" applyNumberFormat="1" applyFont="1" applyBorder="1" applyAlignment="1">
      <alignment horizontal="right" vertical="top" shrinkToFit="1"/>
    </xf>
    <xf numFmtId="4" fontId="53" fillId="0" borderId="35" xfId="0" applyNumberFormat="1" applyFont="1" applyBorder="1" applyAlignment="1" applyProtection="1">
      <alignment vertical="center"/>
      <protection locked="0"/>
    </xf>
    <xf numFmtId="4" fontId="78" fillId="0" borderId="35" xfId="0" applyNumberFormat="1" applyFont="1" applyBorder="1" applyAlignment="1" applyProtection="1">
      <alignment horizontal="right" vertical="center"/>
      <protection locked="0"/>
    </xf>
    <xf numFmtId="1" fontId="10" fillId="0" borderId="20" xfId="0" applyNumberFormat="1" applyFont="1" applyBorder="1" applyAlignment="1">
      <alignment horizontal="center" vertical="top" shrinkToFit="1"/>
    </xf>
    <xf numFmtId="0" fontId="0" fillId="0" borderId="36" xfId="0" applyBorder="1" applyAlignment="1">
      <alignment horizontal="left" vertical="top"/>
    </xf>
    <xf numFmtId="4" fontId="10" fillId="3" borderId="9" xfId="0" applyNumberFormat="1" applyFont="1" applyFill="1" applyBorder="1" applyAlignment="1">
      <alignment horizontal="right" vertical="center" shrinkToFit="1"/>
    </xf>
    <xf numFmtId="4" fontId="76" fillId="3" borderId="9" xfId="0" applyNumberFormat="1" applyFont="1" applyFill="1" applyBorder="1" applyAlignment="1">
      <alignment horizontal="right" vertical="center" shrinkToFit="1"/>
    </xf>
    <xf numFmtId="4" fontId="77" fillId="0" borderId="15" xfId="0" applyNumberFormat="1" applyFont="1" applyBorder="1" applyAlignment="1">
      <alignment horizontal="right" vertical="center" shrinkToFit="1"/>
    </xf>
    <xf numFmtId="1" fontId="44" fillId="0" borderId="8" xfId="0" applyNumberFormat="1" applyFont="1" applyBorder="1" applyAlignment="1">
      <alignment horizontal="center" vertical="top" shrinkToFit="1"/>
    </xf>
    <xf numFmtId="1" fontId="44" fillId="0" borderId="15" xfId="0" applyNumberFormat="1" applyFont="1" applyBorder="1" applyAlignment="1">
      <alignment horizontal="center" vertical="top" shrinkToFit="1"/>
    </xf>
    <xf numFmtId="1" fontId="44" fillId="0" borderId="15" xfId="0" applyNumberFormat="1" applyFont="1" applyBorder="1" applyAlignment="1">
      <alignment horizontal="center" vertical="center" shrinkToFit="1"/>
    </xf>
    <xf numFmtId="0" fontId="0" fillId="0" borderId="33" xfId="0" applyBorder="1" applyAlignment="1">
      <alignment horizontal="left" vertical="top"/>
    </xf>
    <xf numFmtId="1" fontId="2" fillId="0" borderId="7" xfId="0" applyNumberFormat="1" applyFont="1" applyBorder="1" applyAlignment="1">
      <alignment horizontal="left" vertical="top" shrinkToFit="1"/>
    </xf>
    <xf numFmtId="4" fontId="2" fillId="0" borderId="7" xfId="0" applyNumberFormat="1" applyFont="1" applyBorder="1" applyAlignment="1">
      <alignment horizontal="right" vertical="top" shrinkToFit="1"/>
    </xf>
    <xf numFmtId="1" fontId="1" fillId="8" borderId="7" xfId="0" applyNumberFormat="1" applyFont="1" applyFill="1" applyBorder="1" applyAlignment="1">
      <alignment horizontal="right" vertical="top" shrinkToFit="1"/>
    </xf>
    <xf numFmtId="1" fontId="2" fillId="0" borderId="15" xfId="0" applyNumberFormat="1" applyFont="1" applyBorder="1" applyAlignment="1">
      <alignment horizontal="left" vertical="top" shrinkToFit="1"/>
    </xf>
    <xf numFmtId="4" fontId="2" fillId="0" borderId="15" xfId="0" applyNumberFormat="1" applyFont="1" applyBorder="1" applyAlignment="1">
      <alignment horizontal="right" vertical="top" shrinkToFit="1"/>
    </xf>
    <xf numFmtId="1" fontId="1" fillId="8" borderId="15" xfId="0" applyNumberFormat="1" applyFont="1" applyFill="1" applyBorder="1" applyAlignment="1">
      <alignment horizontal="right" vertical="top" shrinkToFit="1"/>
    </xf>
    <xf numFmtId="1" fontId="59" fillId="0" borderId="15" xfId="0" applyNumberFormat="1" applyFont="1" applyBorder="1" applyAlignment="1">
      <alignment horizontal="left" vertical="top" shrinkToFit="1"/>
    </xf>
    <xf numFmtId="4" fontId="59" fillId="0" borderId="15" xfId="0" applyNumberFormat="1" applyFont="1" applyBorder="1" applyAlignment="1">
      <alignment horizontal="right" vertical="top" shrinkToFit="1"/>
    </xf>
    <xf numFmtId="1" fontId="59" fillId="8" borderId="15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right" vertical="top"/>
    </xf>
    <xf numFmtId="4" fontId="66" fillId="8" borderId="1" xfId="0" applyNumberFormat="1" applyFont="1" applyFill="1" applyBorder="1" applyAlignment="1">
      <alignment horizontal="right" vertical="center" shrinkToFit="1"/>
    </xf>
    <xf numFmtId="4" fontId="11" fillId="0" borderId="1" xfId="0" applyNumberFormat="1" applyFont="1" applyBorder="1" applyAlignment="1">
      <alignment horizontal="right" vertical="top" shrinkToFit="1"/>
    </xf>
    <xf numFmtId="4" fontId="66" fillId="8" borderId="7" xfId="0" applyNumberFormat="1" applyFont="1" applyFill="1" applyBorder="1" applyAlignment="1">
      <alignment horizontal="right" vertical="center" shrinkToFit="1"/>
    </xf>
    <xf numFmtId="4" fontId="11" fillId="0" borderId="7" xfId="0" applyNumberFormat="1" applyFont="1" applyBorder="1" applyAlignment="1">
      <alignment horizontal="right" vertical="top" shrinkToFit="1"/>
    </xf>
    <xf numFmtId="4" fontId="78" fillId="4" borderId="7" xfId="0" applyNumberFormat="1" applyFont="1" applyFill="1" applyBorder="1" applyAlignment="1">
      <alignment horizontal="right" vertical="center" shrinkToFit="1"/>
    </xf>
    <xf numFmtId="4" fontId="13" fillId="4" borderId="7" xfId="0" applyNumberFormat="1" applyFont="1" applyFill="1" applyBorder="1" applyAlignment="1">
      <alignment horizontal="right" vertical="top" shrinkToFit="1"/>
    </xf>
    <xf numFmtId="4" fontId="1" fillId="8" borderId="1" xfId="0" applyNumberFormat="1" applyFont="1" applyFill="1" applyBorder="1" applyAlignment="1">
      <alignment horizontal="right" vertical="center" wrapText="1" shrinkToFit="1"/>
    </xf>
    <xf numFmtId="0" fontId="0" fillId="8" borderId="0" xfId="0" applyFill="1" applyAlignment="1">
      <alignment horizontal="center" vertical="top"/>
    </xf>
    <xf numFmtId="0" fontId="45" fillId="0" borderId="0" xfId="0" applyFont="1" applyAlignment="1">
      <alignment horizontal="center" vertical="top"/>
    </xf>
    <xf numFmtId="4" fontId="45" fillId="0" borderId="0" xfId="0" applyNumberFormat="1" applyFont="1" applyAlignment="1">
      <alignment horizontal="right" vertical="top"/>
    </xf>
    <xf numFmtId="0" fontId="51" fillId="0" borderId="0" xfId="0" applyFont="1" applyAlignment="1">
      <alignment horizontal="left" vertical="top" wrapText="1"/>
    </xf>
    <xf numFmtId="0" fontId="0" fillId="13" borderId="17" xfId="0" applyFill="1" applyBorder="1" applyAlignment="1">
      <alignment horizontal="center" vertical="center" wrapText="1"/>
    </xf>
    <xf numFmtId="4" fontId="51" fillId="0" borderId="0" xfId="0" applyNumberFormat="1" applyFont="1" applyAlignment="1">
      <alignment horizontal="right" vertical="top"/>
    </xf>
    <xf numFmtId="4" fontId="66" fillId="0" borderId="7" xfId="0" applyNumberFormat="1" applyFont="1" applyBorder="1" applyAlignment="1">
      <alignment horizontal="right" vertical="center" shrinkToFit="1"/>
    </xf>
    <xf numFmtId="4" fontId="45" fillId="0" borderId="3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4" fontId="66" fillId="0" borderId="1" xfId="0" applyNumberFormat="1" applyFont="1" applyBorder="1" applyAlignment="1">
      <alignment horizontal="right" vertical="center" shrinkToFit="1"/>
    </xf>
    <xf numFmtId="4" fontId="66" fillId="8" borderId="15" xfId="0" applyNumberFormat="1" applyFont="1" applyFill="1" applyBorder="1" applyAlignment="1">
      <alignment horizontal="right" vertical="center" shrinkToFit="1"/>
    </xf>
    <xf numFmtId="4" fontId="78" fillId="0" borderId="1" xfId="0" applyNumberFormat="1" applyFont="1" applyBorder="1" applyAlignment="1">
      <alignment horizontal="right" vertical="center" shrinkToFit="1"/>
    </xf>
    <xf numFmtId="4" fontId="0" fillId="18" borderId="0" xfId="0" applyNumberFormat="1" applyFill="1" applyAlignment="1">
      <alignment horizontal="right" vertical="center"/>
    </xf>
    <xf numFmtId="0" fontId="77" fillId="18" borderId="0" xfId="0" applyFont="1" applyFill="1" applyAlignment="1">
      <alignment horizontal="right" vertical="center"/>
    </xf>
    <xf numFmtId="0" fontId="0" fillId="17" borderId="0" xfId="0" applyFill="1" applyAlignment="1">
      <alignment horizontal="right" vertical="top"/>
    </xf>
    <xf numFmtId="0" fontId="0" fillId="18" borderId="0" xfId="0" applyFill="1" applyAlignment="1">
      <alignment horizontal="right" vertical="top"/>
    </xf>
    <xf numFmtId="4" fontId="99" fillId="0" borderId="1" xfId="0" applyNumberFormat="1" applyFont="1" applyBorder="1" applyAlignment="1">
      <alignment horizontal="right" vertical="top" shrinkToFit="1"/>
    </xf>
    <xf numFmtId="4" fontId="66" fillId="0" borderId="10" xfId="0" applyNumberFormat="1" applyFont="1" applyBorder="1" applyAlignment="1" applyProtection="1">
      <alignment horizontal="right" vertical="center"/>
      <protection locked="0"/>
    </xf>
    <xf numFmtId="4" fontId="55" fillId="0" borderId="10" xfId="0" applyNumberFormat="1" applyFont="1" applyBorder="1" applyAlignment="1" applyProtection="1">
      <alignment vertical="center"/>
      <protection locked="0"/>
    </xf>
    <xf numFmtId="4" fontId="78" fillId="0" borderId="2" xfId="0" applyNumberFormat="1" applyFont="1" applyBorder="1" applyAlignment="1">
      <alignment horizontal="right" vertical="center" wrapText="1"/>
    </xf>
    <xf numFmtId="4" fontId="78" fillId="8" borderId="15" xfId="0" applyNumberFormat="1" applyFont="1" applyFill="1" applyBorder="1" applyAlignment="1">
      <alignment horizontal="right" vertical="center" shrinkToFit="1"/>
    </xf>
    <xf numFmtId="4" fontId="78" fillId="0" borderId="9" xfId="0" applyNumberFormat="1" applyFont="1" applyBorder="1" applyAlignment="1">
      <alignment horizontal="right" vertical="center" shrinkToFit="1"/>
    </xf>
    <xf numFmtId="2" fontId="0" fillId="0" borderId="0" xfId="0" applyNumberFormat="1" applyAlignment="1">
      <alignment horizontal="right" vertical="top"/>
    </xf>
    <xf numFmtId="4" fontId="100" fillId="0" borderId="1" xfId="0" applyNumberFormat="1" applyFont="1" applyBorder="1" applyAlignment="1">
      <alignment horizontal="right" vertical="top" shrinkToFit="1"/>
    </xf>
    <xf numFmtId="4" fontId="100" fillId="0" borderId="7" xfId="0" applyNumberFormat="1" applyFont="1" applyBorder="1" applyAlignment="1">
      <alignment horizontal="right" vertical="top" shrinkToFit="1"/>
    </xf>
    <xf numFmtId="4" fontId="100" fillId="0" borderId="15" xfId="0" applyNumberFormat="1" applyFont="1" applyBorder="1" applyAlignment="1">
      <alignment horizontal="right" vertical="top" shrinkToFit="1"/>
    </xf>
    <xf numFmtId="4" fontId="0" fillId="17" borderId="0" xfId="0" applyNumberFormat="1" applyFill="1" applyAlignment="1">
      <alignment horizontal="right" vertical="center"/>
    </xf>
    <xf numFmtId="4" fontId="101" fillId="0" borderId="2" xfId="0" applyNumberFormat="1" applyFont="1" applyBorder="1" applyAlignment="1">
      <alignment horizontal="right" vertical="top" shrinkToFit="1"/>
    </xf>
    <xf numFmtId="4" fontId="102" fillId="0" borderId="1" xfId="0" applyNumberFormat="1" applyFont="1" applyBorder="1" applyAlignment="1">
      <alignment horizontal="right" vertical="top" shrinkToFit="1"/>
    </xf>
    <xf numFmtId="0" fontId="11" fillId="0" borderId="3" xfId="0" applyFont="1" applyBorder="1" applyAlignment="1">
      <alignment horizontal="left" vertical="top" wrapText="1"/>
    </xf>
    <xf numFmtId="2" fontId="76" fillId="8" borderId="2" xfId="0" applyNumberFormat="1" applyFont="1" applyFill="1" applyBorder="1" applyAlignment="1">
      <alignment horizontal="right" vertical="center" shrinkToFit="1"/>
    </xf>
    <xf numFmtId="4" fontId="78" fillId="8" borderId="10" xfId="0" applyNumberFormat="1" applyFont="1" applyFill="1" applyBorder="1" applyAlignment="1" applyProtection="1">
      <alignment horizontal="right" vertical="center"/>
      <protection locked="0"/>
    </xf>
    <xf numFmtId="0" fontId="66" fillId="0" borderId="6" xfId="0" applyFont="1" applyBorder="1" applyAlignment="1">
      <alignment vertical="top"/>
    </xf>
    <xf numFmtId="0" fontId="28" fillId="0" borderId="0" xfId="0" applyFont="1" applyAlignment="1">
      <alignment vertical="top" wrapText="1"/>
    </xf>
    <xf numFmtId="0" fontId="66" fillId="0" borderId="0" xfId="0" applyFont="1" applyAlignment="1">
      <alignment vertical="top" wrapText="1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right" vertical="top" wrapText="1"/>
    </xf>
    <xf numFmtId="0" fontId="0" fillId="0" borderId="15" xfId="0" applyBorder="1" applyAlignment="1">
      <alignment horizontal="left" vertical="top"/>
    </xf>
    <xf numFmtId="4" fontId="82" fillId="0" borderId="15" xfId="0" applyNumberFormat="1" applyFont="1" applyBorder="1" applyAlignment="1">
      <alignment horizontal="right" vertical="top" shrinkToFit="1"/>
    </xf>
    <xf numFmtId="1" fontId="12" fillId="0" borderId="15" xfId="0" applyNumberFormat="1" applyFont="1" applyBorder="1" applyAlignment="1">
      <alignment horizontal="right" vertical="top" shrinkToFit="1"/>
    </xf>
    <xf numFmtId="4" fontId="82" fillId="19" borderId="15" xfId="0" applyNumberFormat="1" applyFont="1" applyFill="1" applyBorder="1" applyAlignment="1">
      <alignment horizontal="right" vertical="top" shrinkToFit="1"/>
    </xf>
    <xf numFmtId="1" fontId="12" fillId="19" borderId="15" xfId="0" applyNumberFormat="1" applyFont="1" applyFill="1" applyBorder="1" applyAlignment="1">
      <alignment horizontal="right" vertical="top" shrinkToFit="1"/>
    </xf>
    <xf numFmtId="4" fontId="82" fillId="20" borderId="15" xfId="0" applyNumberFormat="1" applyFont="1" applyFill="1" applyBorder="1" applyAlignment="1">
      <alignment horizontal="right" vertical="top" shrinkToFit="1"/>
    </xf>
    <xf numFmtId="1" fontId="12" fillId="20" borderId="15" xfId="0" applyNumberFormat="1" applyFont="1" applyFill="1" applyBorder="1" applyAlignment="1">
      <alignment horizontal="right" vertical="top" shrinkToFit="1"/>
    </xf>
    <xf numFmtId="4" fontId="82" fillId="21" borderId="15" xfId="0" applyNumberFormat="1" applyFont="1" applyFill="1" applyBorder="1" applyAlignment="1">
      <alignment horizontal="right" vertical="top" shrinkToFit="1"/>
    </xf>
    <xf numFmtId="1" fontId="12" fillId="21" borderId="15" xfId="0" applyNumberFormat="1" applyFont="1" applyFill="1" applyBorder="1" applyAlignment="1">
      <alignment horizontal="right" vertical="top" shrinkToFit="1"/>
    </xf>
    <xf numFmtId="4" fontId="12" fillId="0" borderId="23" xfId="0" applyNumberFormat="1" applyFont="1" applyBorder="1" applyAlignment="1">
      <alignment horizontal="right" vertical="top" shrinkToFit="1"/>
    </xf>
    <xf numFmtId="4" fontId="82" fillId="0" borderId="0" xfId="0" applyNumberFormat="1" applyFont="1" applyAlignment="1">
      <alignment horizontal="right" vertical="top" shrinkToFit="1"/>
    </xf>
    <xf numFmtId="1" fontId="105" fillId="0" borderId="42" xfId="0" applyNumberFormat="1" applyFont="1" applyBorder="1" applyAlignment="1">
      <alignment horizontal="center" vertical="top" shrinkToFit="1"/>
    </xf>
    <xf numFmtId="0" fontId="33" fillId="0" borderId="42" xfId="0" applyFont="1" applyBorder="1" applyAlignment="1">
      <alignment horizontal="left" vertical="top" wrapText="1"/>
    </xf>
    <xf numFmtId="4" fontId="105" fillId="0" borderId="42" xfId="0" applyNumberFormat="1" applyFont="1" applyBorder="1" applyAlignment="1">
      <alignment horizontal="right" vertical="top" shrinkToFit="1"/>
    </xf>
    <xf numFmtId="4" fontId="106" fillId="0" borderId="42" xfId="0" applyNumberFormat="1" applyFont="1" applyBorder="1" applyAlignment="1">
      <alignment horizontal="right" vertical="top" shrinkToFit="1"/>
    </xf>
    <xf numFmtId="4" fontId="107" fillId="0" borderId="42" xfId="0" applyNumberFormat="1" applyFont="1" applyBorder="1" applyAlignment="1">
      <alignment horizontal="right" vertical="center" shrinkToFit="1"/>
    </xf>
    <xf numFmtId="1" fontId="105" fillId="8" borderId="42" xfId="0" applyNumberFormat="1" applyFont="1" applyFill="1" applyBorder="1" applyAlignment="1">
      <alignment horizontal="right" vertical="top" shrinkToFit="1"/>
    </xf>
    <xf numFmtId="1" fontId="105" fillId="0" borderId="15" xfId="0" applyNumberFormat="1" applyFont="1" applyBorder="1" applyAlignment="1">
      <alignment horizontal="center" vertical="top" shrinkToFit="1"/>
    </xf>
    <xf numFmtId="0" fontId="33" fillId="0" borderId="15" xfId="0" applyFont="1" applyBorder="1" applyAlignment="1">
      <alignment horizontal="left" vertical="top" wrapText="1"/>
    </xf>
    <xf numFmtId="4" fontId="105" fillId="0" borderId="15" xfId="0" applyNumberFormat="1" applyFont="1" applyBorder="1" applyAlignment="1">
      <alignment horizontal="right" vertical="top" shrinkToFit="1"/>
    </xf>
    <xf numFmtId="4" fontId="106" fillId="0" borderId="15" xfId="0" applyNumberFormat="1" applyFont="1" applyBorder="1" applyAlignment="1">
      <alignment horizontal="right" vertical="top" shrinkToFit="1"/>
    </xf>
    <xf numFmtId="4" fontId="107" fillId="0" borderId="24" xfId="0" applyNumberFormat="1" applyFont="1" applyBorder="1" applyAlignment="1">
      <alignment horizontal="right" vertical="center" shrinkToFit="1"/>
    </xf>
    <xf numFmtId="4" fontId="106" fillId="0" borderId="9" xfId="0" applyNumberFormat="1" applyFont="1" applyBorder="1" applyAlignment="1">
      <alignment horizontal="right" vertical="top" shrinkToFit="1"/>
    </xf>
    <xf numFmtId="1" fontId="105" fillId="8" borderId="9" xfId="0" applyNumberFormat="1" applyFont="1" applyFill="1" applyBorder="1" applyAlignment="1">
      <alignment horizontal="right" vertical="top" shrinkToFit="1"/>
    </xf>
    <xf numFmtId="4" fontId="81" fillId="4" borderId="9" xfId="0" applyNumberFormat="1" applyFont="1" applyFill="1" applyBorder="1" applyAlignment="1">
      <alignment horizontal="right" vertical="top" shrinkToFit="1"/>
    </xf>
    <xf numFmtId="4" fontId="76" fillId="4" borderId="9" xfId="0" applyNumberFormat="1" applyFont="1" applyFill="1" applyBorder="1" applyAlignment="1">
      <alignment horizontal="right" vertical="center" shrinkToFit="1"/>
    </xf>
    <xf numFmtId="1" fontId="10" fillId="4" borderId="9" xfId="0" applyNumberFormat="1" applyFont="1" applyFill="1" applyBorder="1" applyAlignment="1">
      <alignment horizontal="right" vertical="top" shrinkToFit="1"/>
    </xf>
    <xf numFmtId="4" fontId="105" fillId="19" borderId="15" xfId="0" applyNumberFormat="1" applyFont="1" applyFill="1" applyBorder="1" applyAlignment="1">
      <alignment horizontal="right" vertical="top" shrinkToFit="1"/>
    </xf>
    <xf numFmtId="4" fontId="106" fillId="19" borderId="15" xfId="0" applyNumberFormat="1" applyFont="1" applyFill="1" applyBorder="1" applyAlignment="1">
      <alignment horizontal="right" vertical="top" shrinkToFit="1"/>
    </xf>
    <xf numFmtId="4" fontId="107" fillId="19" borderId="15" xfId="0" applyNumberFormat="1" applyFont="1" applyFill="1" applyBorder="1" applyAlignment="1">
      <alignment horizontal="right" vertical="center" shrinkToFit="1"/>
    </xf>
    <xf numFmtId="4" fontId="105" fillId="21" borderId="15" xfId="0" applyNumberFormat="1" applyFont="1" applyFill="1" applyBorder="1" applyAlignment="1">
      <alignment horizontal="right" vertical="top" shrinkToFit="1"/>
    </xf>
    <xf numFmtId="4" fontId="106" fillId="21" borderId="15" xfId="0" applyNumberFormat="1" applyFont="1" applyFill="1" applyBorder="1" applyAlignment="1">
      <alignment horizontal="right" vertical="top" shrinkToFit="1"/>
    </xf>
    <xf numFmtId="4" fontId="107" fillId="21" borderId="15" xfId="0" applyNumberFormat="1" applyFont="1" applyFill="1" applyBorder="1" applyAlignment="1">
      <alignment horizontal="right" vertical="center" shrinkToFit="1"/>
    </xf>
    <xf numFmtId="4" fontId="105" fillId="20" borderId="15" xfId="0" applyNumberFormat="1" applyFont="1" applyFill="1" applyBorder="1" applyAlignment="1">
      <alignment horizontal="right" vertical="top" shrinkToFit="1"/>
    </xf>
    <xf numFmtId="4" fontId="106" fillId="20" borderId="15" xfId="0" applyNumberFormat="1" applyFont="1" applyFill="1" applyBorder="1" applyAlignment="1">
      <alignment horizontal="right" vertical="top" shrinkToFit="1"/>
    </xf>
    <xf numFmtId="4" fontId="107" fillId="20" borderId="15" xfId="0" applyNumberFormat="1" applyFont="1" applyFill="1" applyBorder="1" applyAlignment="1">
      <alignment horizontal="right" vertical="center" shrinkToFit="1"/>
    </xf>
    <xf numFmtId="0" fontId="104" fillId="0" borderId="0" xfId="0" applyFont="1" applyAlignment="1">
      <alignment horizontal="left" vertical="top"/>
    </xf>
    <xf numFmtId="0" fontId="104" fillId="0" borderId="15" xfId="0" applyFont="1" applyBorder="1" applyAlignment="1">
      <alignment horizontal="left" vertical="top"/>
    </xf>
    <xf numFmtId="0" fontId="105" fillId="0" borderId="15" xfId="0" applyFont="1" applyBorder="1" applyAlignment="1">
      <alignment horizontal="left" vertical="top"/>
    </xf>
    <xf numFmtId="4" fontId="107" fillId="0" borderId="15" xfId="0" applyNumberFormat="1" applyFont="1" applyBorder="1" applyAlignment="1">
      <alignment horizontal="right" vertical="center" shrinkToFit="1"/>
    </xf>
    <xf numFmtId="0" fontId="0" fillId="0" borderId="42" xfId="0" applyBorder="1" applyAlignment="1">
      <alignment horizontal="left" vertical="top"/>
    </xf>
    <xf numFmtId="0" fontId="11" fillId="0" borderId="15" xfId="0" applyFont="1" applyBorder="1" applyAlignment="1">
      <alignment horizontal="left" vertical="center" wrapText="1"/>
    </xf>
    <xf numFmtId="0" fontId="105" fillId="0" borderId="15" xfId="0" applyFont="1" applyBorder="1" applyAlignment="1">
      <alignment horizontal="center" vertical="top"/>
    </xf>
    <xf numFmtId="0" fontId="108" fillId="0" borderId="15" xfId="0" applyFont="1" applyBorder="1" applyAlignment="1">
      <alignment horizontal="left" vertical="top" wrapText="1"/>
    </xf>
    <xf numFmtId="4" fontId="44" fillId="4" borderId="24" xfId="0" applyNumberFormat="1" applyFont="1" applyFill="1" applyBorder="1" applyAlignment="1">
      <alignment horizontal="right" vertical="center" shrinkToFit="1"/>
    </xf>
    <xf numFmtId="4" fontId="44" fillId="4" borderId="9" xfId="0" applyNumberFormat="1" applyFont="1" applyFill="1" applyBorder="1" applyAlignment="1">
      <alignment horizontal="right" vertical="center" shrinkToFit="1"/>
    </xf>
    <xf numFmtId="0" fontId="28" fillId="0" borderId="0" xfId="0" applyFont="1" applyAlignment="1">
      <alignment horizontal="center" wrapText="1"/>
    </xf>
    <xf numFmtId="0" fontId="19" fillId="8" borderId="2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8" borderId="3" xfId="0" applyFill="1" applyBorder="1" applyAlignment="1">
      <alignment horizontal="left" vertical="center" wrapText="1"/>
    </xf>
    <xf numFmtId="0" fontId="0" fillId="8" borderId="41" xfId="0" applyFill="1" applyBorder="1" applyAlignment="1">
      <alignment horizontal="left" vertical="center" wrapText="1"/>
    </xf>
    <xf numFmtId="0" fontId="51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6" xfId="0" applyFont="1" applyBorder="1" applyAlignment="1">
      <alignment horizontal="left" vertical="top"/>
    </xf>
    <xf numFmtId="0" fontId="51" fillId="0" borderId="5" xfId="0" applyFont="1" applyBorder="1" applyAlignment="1">
      <alignment horizontal="left" vertical="top" indent="8"/>
    </xf>
    <xf numFmtId="0" fontId="0" fillId="0" borderId="5" xfId="0" applyBorder="1" applyAlignment="1">
      <alignment horizontal="left" vertical="top" indent="8"/>
    </xf>
    <xf numFmtId="0" fontId="14" fillId="0" borderId="0" xfId="0" applyFont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1" fillId="8" borderId="2" xfId="0" applyFont="1" applyFill="1" applyBorder="1" applyAlignment="1">
      <alignment horizontal="left" vertical="top" wrapText="1"/>
    </xf>
    <xf numFmtId="0" fontId="51" fillId="8" borderId="3" xfId="0" applyFont="1" applyFill="1" applyBorder="1" applyAlignment="1">
      <alignment horizontal="left" vertical="top" wrapText="1"/>
    </xf>
    <xf numFmtId="0" fontId="45" fillId="8" borderId="2" xfId="0" applyFont="1" applyFill="1" applyBorder="1" applyAlignment="1">
      <alignment horizontal="left" vertical="top" wrapText="1"/>
    </xf>
    <xf numFmtId="0" fontId="45" fillId="8" borderId="3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left" vertical="top"/>
    </xf>
    <xf numFmtId="0" fontId="93" fillId="0" borderId="0" xfId="0" applyFont="1" applyAlignment="1">
      <alignment horizontal="center" vertical="top" wrapText="1"/>
    </xf>
    <xf numFmtId="0" fontId="85" fillId="7" borderId="21" xfId="0" applyFont="1" applyFill="1" applyBorder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74" fillId="7" borderId="15" xfId="0" applyFont="1" applyFill="1" applyBorder="1" applyAlignment="1">
      <alignment horizontal="left" vertical="top" wrapText="1"/>
    </xf>
    <xf numFmtId="0" fontId="13" fillId="7" borderId="15" xfId="0" applyFont="1" applyFill="1" applyBorder="1" applyAlignment="1">
      <alignment horizontal="left" vertical="top" wrapText="1"/>
    </xf>
    <xf numFmtId="0" fontId="85" fillId="7" borderId="18" xfId="0" applyFont="1" applyFill="1" applyBorder="1" applyAlignment="1">
      <alignment horizontal="left" vertical="center" wrapText="1"/>
    </xf>
    <xf numFmtId="0" fontId="85" fillId="7" borderId="19" xfId="0" applyFont="1" applyFill="1" applyBorder="1" applyAlignment="1">
      <alignment horizontal="left" vertical="center" wrapText="1"/>
    </xf>
    <xf numFmtId="0" fontId="85" fillId="7" borderId="20" xfId="0" applyFont="1" applyFill="1" applyBorder="1" applyAlignment="1">
      <alignment horizontal="left" vertical="center" wrapText="1"/>
    </xf>
    <xf numFmtId="0" fontId="43" fillId="7" borderId="18" xfId="0" applyFont="1" applyFill="1" applyBorder="1" applyAlignment="1">
      <alignment horizontal="left" vertical="center" wrapText="1"/>
    </xf>
    <xf numFmtId="0" fontId="43" fillId="7" borderId="19" xfId="0" applyFont="1" applyFill="1" applyBorder="1" applyAlignment="1">
      <alignment horizontal="left" vertical="center" wrapText="1"/>
    </xf>
    <xf numFmtId="0" fontId="43" fillId="7" borderId="20" xfId="0" applyFont="1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top" wrapText="1"/>
    </xf>
    <xf numFmtId="0" fontId="0" fillId="6" borderId="19" xfId="0" applyFill="1" applyBorder="1" applyAlignment="1">
      <alignment horizontal="left" vertical="top" wrapText="1"/>
    </xf>
    <xf numFmtId="0" fontId="0" fillId="6" borderId="20" xfId="0" applyFill="1" applyBorder="1" applyAlignment="1">
      <alignment horizontal="left" vertical="top" wrapText="1"/>
    </xf>
    <xf numFmtId="0" fontId="85" fillId="7" borderId="15" xfId="0" applyFont="1" applyFill="1" applyBorder="1" applyAlignment="1">
      <alignment horizontal="left" vertical="top" wrapText="1"/>
    </xf>
    <xf numFmtId="0" fontId="80" fillId="6" borderId="18" xfId="0" applyFont="1" applyFill="1" applyBorder="1" applyAlignment="1">
      <alignment horizontal="left" vertical="top" wrapText="1"/>
    </xf>
    <xf numFmtId="0" fontId="80" fillId="6" borderId="19" xfId="0" applyFont="1" applyFill="1" applyBorder="1" applyAlignment="1">
      <alignment horizontal="left" vertical="top" wrapText="1"/>
    </xf>
    <xf numFmtId="0" fontId="80" fillId="6" borderId="20" xfId="0" applyFont="1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42" fillId="7" borderId="18" xfId="0" applyFont="1" applyFill="1" applyBorder="1" applyAlignment="1">
      <alignment horizontal="left" vertical="top" wrapText="1"/>
    </xf>
    <xf numFmtId="0" fontId="42" fillId="7" borderId="19" xfId="0" applyFont="1" applyFill="1" applyBorder="1" applyAlignment="1">
      <alignment horizontal="left" vertical="top" wrapText="1"/>
    </xf>
    <xf numFmtId="0" fontId="42" fillId="7" borderId="20" xfId="0" applyFont="1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80" fillId="7" borderId="18" xfId="0" applyFont="1" applyFill="1" applyBorder="1" applyAlignment="1">
      <alignment horizontal="left" vertical="top" wrapText="1"/>
    </xf>
    <xf numFmtId="0" fontId="80" fillId="7" borderId="19" xfId="0" applyFont="1" applyFill="1" applyBorder="1" applyAlignment="1">
      <alignment horizontal="left" vertical="top" wrapText="1"/>
    </xf>
    <xf numFmtId="0" fontId="80" fillId="7" borderId="20" xfId="0" applyFont="1" applyFill="1" applyBorder="1" applyAlignment="1">
      <alignment horizontal="left" vertical="top" wrapText="1"/>
    </xf>
    <xf numFmtId="0" fontId="34" fillId="3" borderId="18" xfId="0" applyFont="1" applyFill="1" applyBorder="1" applyAlignment="1">
      <alignment horizontal="left" vertical="center" wrapText="1"/>
    </xf>
    <xf numFmtId="0" fontId="34" fillId="3" borderId="19" xfId="0" applyFont="1" applyFill="1" applyBorder="1" applyAlignment="1">
      <alignment horizontal="left" vertical="center" wrapText="1"/>
    </xf>
    <xf numFmtId="0" fontId="34" fillId="3" borderId="20" xfId="0" applyFont="1" applyFill="1" applyBorder="1" applyAlignment="1">
      <alignment horizontal="left" vertical="center" wrapText="1"/>
    </xf>
    <xf numFmtId="0" fontId="34" fillId="4" borderId="18" xfId="0" applyFont="1" applyFill="1" applyBorder="1" applyAlignment="1">
      <alignment horizontal="left" vertical="top" wrapText="1"/>
    </xf>
    <xf numFmtId="0" fontId="34" fillId="4" borderId="19" xfId="0" applyFont="1" applyFill="1" applyBorder="1" applyAlignment="1">
      <alignment horizontal="left" vertical="top" wrapText="1"/>
    </xf>
    <xf numFmtId="0" fontId="34" fillId="4" borderId="20" xfId="0" applyFont="1" applyFill="1" applyBorder="1" applyAlignment="1">
      <alignment horizontal="left" vertical="top" wrapText="1"/>
    </xf>
    <xf numFmtId="0" fontId="34" fillId="4" borderId="18" xfId="0" applyFont="1" applyFill="1" applyBorder="1" applyAlignment="1">
      <alignment horizontal="left" vertical="center" wrapText="1"/>
    </xf>
    <xf numFmtId="0" fontId="34" fillId="4" borderId="19" xfId="0" applyFont="1" applyFill="1" applyBorder="1" applyAlignment="1">
      <alignment horizontal="left" vertical="center" wrapText="1"/>
    </xf>
    <xf numFmtId="0" fontId="34" fillId="4" borderId="20" xfId="0" applyFont="1" applyFill="1" applyBorder="1" applyAlignment="1">
      <alignment horizontal="left" vertical="center" wrapText="1"/>
    </xf>
    <xf numFmtId="0" fontId="78" fillId="8" borderId="15" xfId="0" applyFont="1" applyFill="1" applyBorder="1" applyAlignment="1">
      <alignment horizontal="left" vertical="top" wrapText="1"/>
    </xf>
    <xf numFmtId="0" fontId="105" fillId="19" borderId="18" xfId="0" applyFont="1" applyFill="1" applyBorder="1" applyAlignment="1">
      <alignment horizontal="left" vertical="top" wrapText="1"/>
    </xf>
    <xf numFmtId="0" fontId="104" fillId="19" borderId="19" xfId="0" applyFont="1" applyFill="1" applyBorder="1" applyAlignment="1">
      <alignment horizontal="left" vertical="top" wrapText="1"/>
    </xf>
    <xf numFmtId="0" fontId="104" fillId="19" borderId="20" xfId="0" applyFont="1" applyFill="1" applyBorder="1" applyAlignment="1">
      <alignment horizontal="left" vertical="top" wrapText="1"/>
    </xf>
    <xf numFmtId="0" fontId="104" fillId="21" borderId="18" xfId="0" applyFont="1" applyFill="1" applyBorder="1" applyAlignment="1">
      <alignment horizontal="left" vertical="top" wrapText="1"/>
    </xf>
    <xf numFmtId="0" fontId="105" fillId="21" borderId="19" xfId="0" applyFont="1" applyFill="1" applyBorder="1" applyAlignment="1">
      <alignment horizontal="left" vertical="top" wrapText="1"/>
    </xf>
    <xf numFmtId="0" fontId="105" fillId="21" borderId="20" xfId="0" applyFont="1" applyFill="1" applyBorder="1" applyAlignment="1">
      <alignment horizontal="left" vertical="top" wrapText="1"/>
    </xf>
    <xf numFmtId="0" fontId="105" fillId="20" borderId="18" xfId="0" applyFont="1" applyFill="1" applyBorder="1" applyAlignment="1">
      <alignment horizontal="left" vertical="top" wrapText="1"/>
    </xf>
    <xf numFmtId="0" fontId="105" fillId="20" borderId="19" xfId="0" applyFont="1" applyFill="1" applyBorder="1" applyAlignment="1">
      <alignment horizontal="left" vertical="top" wrapText="1"/>
    </xf>
    <xf numFmtId="0" fontId="105" fillId="20" borderId="20" xfId="0" applyFont="1" applyFill="1" applyBorder="1" applyAlignment="1">
      <alignment horizontal="left" vertical="top" wrapText="1"/>
    </xf>
    <xf numFmtId="0" fontId="104" fillId="21" borderId="18" xfId="0" applyFont="1" applyFill="1" applyBorder="1" applyAlignment="1">
      <alignment horizontal="left" vertical="top"/>
    </xf>
    <xf numFmtId="0" fontId="104" fillId="21" borderId="19" xfId="0" applyFont="1" applyFill="1" applyBorder="1" applyAlignment="1">
      <alignment horizontal="left" vertical="top"/>
    </xf>
    <xf numFmtId="0" fontId="104" fillId="21" borderId="20" xfId="0" applyFont="1" applyFill="1" applyBorder="1" applyAlignment="1">
      <alignment horizontal="left" vertical="top"/>
    </xf>
    <xf numFmtId="0" fontId="104" fillId="20" borderId="18" xfId="0" applyFont="1" applyFill="1" applyBorder="1" applyAlignment="1">
      <alignment horizontal="left" vertical="top"/>
    </xf>
    <xf numFmtId="0" fontId="104" fillId="20" borderId="19" xfId="0" applyFont="1" applyFill="1" applyBorder="1" applyAlignment="1">
      <alignment horizontal="left" vertical="top"/>
    </xf>
    <xf numFmtId="0" fontId="104" fillId="20" borderId="20" xfId="0" applyFont="1" applyFill="1" applyBorder="1" applyAlignment="1">
      <alignment horizontal="left" vertical="top"/>
    </xf>
    <xf numFmtId="0" fontId="75" fillId="7" borderId="18" xfId="0" applyFont="1" applyFill="1" applyBorder="1" applyAlignment="1">
      <alignment horizontal="left" vertical="top" wrapText="1"/>
    </xf>
    <xf numFmtId="0" fontId="75" fillId="7" borderId="19" xfId="0" applyFont="1" applyFill="1" applyBorder="1" applyAlignment="1">
      <alignment horizontal="left" vertical="top" wrapText="1"/>
    </xf>
    <xf numFmtId="0" fontId="75" fillId="7" borderId="20" xfId="0" applyFont="1" applyFill="1" applyBorder="1" applyAlignment="1">
      <alignment horizontal="left" vertical="top" wrapText="1"/>
    </xf>
    <xf numFmtId="0" fontId="43" fillId="7" borderId="18" xfId="0" applyFont="1" applyFill="1" applyBorder="1" applyAlignment="1">
      <alignment horizontal="left" vertical="top" wrapText="1"/>
    </xf>
    <xf numFmtId="0" fontId="43" fillId="7" borderId="19" xfId="0" applyFont="1" applyFill="1" applyBorder="1" applyAlignment="1">
      <alignment horizontal="left" vertical="top" wrapText="1"/>
    </xf>
    <xf numFmtId="0" fontId="43" fillId="7" borderId="20" xfId="0" applyFont="1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85" fillId="7" borderId="18" xfId="0" applyFont="1" applyFill="1" applyBorder="1" applyAlignment="1">
      <alignment horizontal="left" vertical="top" wrapText="1"/>
    </xf>
    <xf numFmtId="0" fontId="85" fillId="7" borderId="19" xfId="0" applyFont="1" applyFill="1" applyBorder="1" applyAlignment="1">
      <alignment horizontal="left" vertical="top" wrapText="1"/>
    </xf>
    <xf numFmtId="0" fontId="85" fillId="7" borderId="20" xfId="0" applyFont="1" applyFill="1" applyBorder="1" applyAlignment="1">
      <alignment horizontal="left" vertical="top" wrapText="1"/>
    </xf>
    <xf numFmtId="0" fontId="7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85" fillId="7" borderId="26" xfId="0" applyFont="1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33" fillId="4" borderId="18" xfId="0" applyFont="1" applyFill="1" applyBorder="1" applyAlignment="1">
      <alignment horizontal="left" vertical="center" wrapText="1"/>
    </xf>
    <xf numFmtId="0" fontId="104" fillId="4" borderId="19" xfId="0" applyFont="1" applyFill="1" applyBorder="1" applyAlignment="1">
      <alignment horizontal="left" vertical="center" wrapText="1"/>
    </xf>
    <xf numFmtId="0" fontId="104" fillId="4" borderId="20" xfId="0" applyFont="1" applyFill="1" applyBorder="1" applyAlignment="1">
      <alignment horizontal="left" vertical="center" wrapText="1"/>
    </xf>
    <xf numFmtId="1" fontId="76" fillId="0" borderId="27" xfId="0" applyNumberFormat="1" applyFont="1" applyBorder="1" applyAlignment="1">
      <alignment horizontal="left" vertical="top" shrinkToFit="1"/>
    </xf>
    <xf numFmtId="1" fontId="76" fillId="0" borderId="28" xfId="0" applyNumberFormat="1" applyFont="1" applyBorder="1" applyAlignment="1">
      <alignment horizontal="left" vertical="top" shrinkToFit="1"/>
    </xf>
    <xf numFmtId="0" fontId="42" fillId="6" borderId="18" xfId="0" applyFont="1" applyFill="1" applyBorder="1" applyAlignment="1">
      <alignment horizontal="left" vertical="top" wrapText="1"/>
    </xf>
    <xf numFmtId="0" fontId="42" fillId="6" borderId="19" xfId="0" applyFont="1" applyFill="1" applyBorder="1" applyAlignment="1">
      <alignment horizontal="left" vertical="top" wrapText="1"/>
    </xf>
    <xf numFmtId="0" fontId="42" fillId="6" borderId="20" xfId="0" applyFont="1" applyFill="1" applyBorder="1" applyAlignment="1">
      <alignment horizontal="left" vertical="top" wrapText="1"/>
    </xf>
    <xf numFmtId="1" fontId="76" fillId="0" borderId="18" xfId="0" applyNumberFormat="1" applyFont="1" applyBorder="1" applyAlignment="1">
      <alignment horizontal="left" vertical="center" shrinkToFit="1"/>
    </xf>
    <xf numFmtId="1" fontId="76" fillId="0" borderId="19" xfId="0" applyNumberFormat="1" applyFont="1" applyBorder="1" applyAlignment="1">
      <alignment horizontal="left" vertical="center" shrinkToFit="1"/>
    </xf>
    <xf numFmtId="1" fontId="76" fillId="0" borderId="20" xfId="0" applyNumberFormat="1" applyFont="1" applyBorder="1" applyAlignment="1">
      <alignment horizontal="left" vertical="center" shrinkToFit="1"/>
    </xf>
    <xf numFmtId="0" fontId="85" fillId="7" borderId="22" xfId="0" applyFont="1" applyFill="1" applyBorder="1" applyAlignment="1">
      <alignment horizontal="left" vertical="top" wrapText="1"/>
    </xf>
    <xf numFmtId="0" fontId="43" fillId="10" borderId="18" xfId="0" applyFont="1" applyFill="1" applyBorder="1" applyAlignment="1">
      <alignment horizontal="left" vertical="top" wrapText="1"/>
    </xf>
    <xf numFmtId="0" fontId="43" fillId="10" borderId="19" xfId="0" applyFont="1" applyFill="1" applyBorder="1" applyAlignment="1">
      <alignment horizontal="left" vertical="top" wrapText="1"/>
    </xf>
    <xf numFmtId="0" fontId="43" fillId="10" borderId="20" xfId="0" applyFont="1" applyFill="1" applyBorder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97" fillId="0" borderId="0" xfId="0" applyFont="1" applyAlignment="1">
      <alignment horizontal="left" vertical="top" wrapText="1"/>
    </xf>
    <xf numFmtId="0" fontId="13" fillId="4" borderId="18" xfId="0" applyFont="1" applyFill="1" applyBorder="1" applyAlignment="1">
      <alignment horizontal="left" vertical="top" wrapText="1"/>
    </xf>
    <xf numFmtId="0" fontId="13" fillId="4" borderId="19" xfId="0" applyFont="1" applyFill="1" applyBorder="1" applyAlignment="1">
      <alignment horizontal="left" vertical="top" wrapText="1"/>
    </xf>
    <xf numFmtId="0" fontId="13" fillId="4" borderId="20" xfId="0" applyFont="1" applyFill="1" applyBorder="1" applyAlignment="1">
      <alignment horizontal="left" vertical="top" wrapText="1"/>
    </xf>
    <xf numFmtId="0" fontId="46" fillId="6" borderId="18" xfId="0" applyFont="1" applyFill="1" applyBorder="1" applyAlignment="1">
      <alignment horizontal="left" vertical="top" wrapText="1"/>
    </xf>
    <xf numFmtId="0" fontId="46" fillId="6" borderId="19" xfId="0" applyFont="1" applyFill="1" applyBorder="1" applyAlignment="1">
      <alignment horizontal="left" vertical="top" wrapText="1"/>
    </xf>
    <xf numFmtId="0" fontId="46" fillId="6" borderId="20" xfId="0" applyFont="1" applyFill="1" applyBorder="1" applyAlignment="1">
      <alignment horizontal="left" vertical="top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top" wrapText="1"/>
    </xf>
    <xf numFmtId="0" fontId="52" fillId="0" borderId="0" xfId="0" applyFont="1" applyAlignment="1">
      <alignment horizontal="center" vertical="top" wrapText="1"/>
    </xf>
    <xf numFmtId="0" fontId="0" fillId="6" borderId="15" xfId="0" applyFill="1" applyBorder="1" applyAlignment="1">
      <alignment horizontal="left" vertical="top" wrapText="1"/>
    </xf>
    <xf numFmtId="0" fontId="85" fillId="7" borderId="29" xfId="0" applyFont="1" applyFill="1" applyBorder="1" applyAlignment="1">
      <alignment horizontal="left" vertical="top" wrapText="1"/>
    </xf>
    <xf numFmtId="0" fontId="85" fillId="7" borderId="30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2" fontId="103" fillId="0" borderId="0" xfId="0" applyNumberFormat="1" applyFont="1" applyAlignment="1">
      <alignment horizontal="center" vertical="top" shrinkToFit="1"/>
    </xf>
    <xf numFmtId="0" fontId="28" fillId="0" borderId="0" xfId="0" applyFont="1" applyAlignment="1">
      <alignment horizontal="center" vertical="top"/>
    </xf>
    <xf numFmtId="0" fontId="43" fillId="4" borderId="0" xfId="0" applyFont="1" applyFill="1" applyAlignment="1">
      <alignment horizontal="left" vertical="top" wrapText="1"/>
    </xf>
    <xf numFmtId="0" fontId="43" fillId="4" borderId="11" xfId="0" applyFont="1" applyFill="1" applyBorder="1" applyAlignment="1">
      <alignment horizontal="left" vertical="top" wrapText="1"/>
    </xf>
    <xf numFmtId="0" fontId="43" fillId="6" borderId="27" xfId="0" applyFont="1" applyFill="1" applyBorder="1" applyAlignment="1">
      <alignment horizontal="left" vertical="top" wrapText="1"/>
    </xf>
    <xf numFmtId="0" fontId="43" fillId="6" borderId="28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0" fillId="15" borderId="18" xfId="2" applyFont="1" applyFill="1" applyBorder="1" applyAlignment="1">
      <alignment horizontal="left" vertical="top"/>
    </xf>
    <xf numFmtId="0" fontId="90" fillId="15" borderId="19" xfId="2" applyFont="1" applyFill="1" applyBorder="1" applyAlignment="1">
      <alignment horizontal="left" vertical="top"/>
    </xf>
    <xf numFmtId="0" fontId="90" fillId="15" borderId="20" xfId="2" applyFont="1" applyFill="1" applyBorder="1" applyAlignment="1">
      <alignment horizontal="left" vertical="top"/>
    </xf>
    <xf numFmtId="0" fontId="0" fillId="5" borderId="18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0" fillId="12" borderId="32" xfId="0" applyFill="1" applyBorder="1" applyAlignment="1">
      <alignment horizontal="left" vertical="center" wrapText="1"/>
    </xf>
    <xf numFmtId="0" fontId="0" fillId="12" borderId="27" xfId="0" applyFill="1" applyBorder="1" applyAlignment="1">
      <alignment horizontal="left" vertical="center" wrapText="1"/>
    </xf>
    <xf numFmtId="0" fontId="0" fillId="12" borderId="33" xfId="0" applyFill="1" applyBorder="1" applyAlignment="1">
      <alignment horizontal="left" vertical="center" wrapText="1"/>
    </xf>
    <xf numFmtId="0" fontId="78" fillId="8" borderId="18" xfId="0" applyFont="1" applyFill="1" applyBorder="1" applyAlignment="1">
      <alignment horizontal="left" vertical="center" wrapText="1"/>
    </xf>
    <xf numFmtId="0" fontId="78" fillId="8" borderId="19" xfId="0" applyFont="1" applyFill="1" applyBorder="1" applyAlignment="1">
      <alignment horizontal="left" vertical="center" wrapText="1"/>
    </xf>
    <xf numFmtId="0" fontId="78" fillId="8" borderId="20" xfId="0" applyFont="1" applyFill="1" applyBorder="1" applyAlignment="1">
      <alignment horizontal="left" vertical="center" wrapText="1"/>
    </xf>
    <xf numFmtId="0" fontId="0" fillId="9" borderId="32" xfId="0" applyFill="1" applyBorder="1" applyAlignment="1">
      <alignment horizontal="center" vertical="top"/>
    </xf>
    <xf numFmtId="0" fontId="0" fillId="9" borderId="19" xfId="0" applyFill="1" applyBorder="1" applyAlignment="1">
      <alignment horizontal="center" vertical="top"/>
    </xf>
    <xf numFmtId="0" fontId="0" fillId="9" borderId="20" xfId="0" applyFill="1" applyBorder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0" fillId="16" borderId="18" xfId="0" applyFill="1" applyBorder="1" applyAlignment="1">
      <alignment horizontal="left" vertical="center" wrapText="1"/>
    </xf>
    <xf numFmtId="0" fontId="0" fillId="16" borderId="19" xfId="0" applyFill="1" applyBorder="1" applyAlignment="1">
      <alignment horizontal="left" vertical="center" wrapText="1"/>
    </xf>
    <xf numFmtId="0" fontId="0" fillId="16" borderId="20" xfId="0" applyFill="1" applyBorder="1" applyAlignment="1">
      <alignment horizontal="left" vertical="center" wrapText="1"/>
    </xf>
    <xf numFmtId="0" fontId="34" fillId="12" borderId="18" xfId="0" applyFont="1" applyFill="1" applyBorder="1" applyAlignment="1">
      <alignment horizontal="left" vertical="top" wrapText="1"/>
    </xf>
    <xf numFmtId="0" fontId="34" fillId="12" borderId="19" xfId="0" applyFont="1" applyFill="1" applyBorder="1" applyAlignment="1">
      <alignment horizontal="left" vertical="top" wrapText="1"/>
    </xf>
    <xf numFmtId="0" fontId="34" fillId="12" borderId="20" xfId="0" applyFont="1" applyFill="1" applyBorder="1" applyAlignment="1">
      <alignment horizontal="left" vertical="top" wrapText="1"/>
    </xf>
    <xf numFmtId="0" fontId="78" fillId="8" borderId="18" xfId="0" applyFont="1" applyFill="1" applyBorder="1" applyAlignment="1">
      <alignment horizontal="left" vertical="top" wrapText="1"/>
    </xf>
    <xf numFmtId="0" fontId="78" fillId="8" borderId="19" xfId="0" applyFont="1" applyFill="1" applyBorder="1" applyAlignment="1">
      <alignment horizontal="left" vertical="top" wrapText="1"/>
    </xf>
    <xf numFmtId="0" fontId="78" fillId="8" borderId="20" xfId="0" applyFont="1" applyFill="1" applyBorder="1" applyAlignment="1">
      <alignment horizontal="left" vertical="top" wrapText="1"/>
    </xf>
    <xf numFmtId="0" fontId="34" fillId="3" borderId="18" xfId="0" applyFont="1" applyFill="1" applyBorder="1" applyAlignment="1">
      <alignment horizontal="left" vertical="top" wrapText="1"/>
    </xf>
    <xf numFmtId="0" fontId="34" fillId="3" borderId="19" xfId="0" applyFont="1" applyFill="1" applyBorder="1" applyAlignment="1">
      <alignment horizontal="left" vertical="top" wrapText="1"/>
    </xf>
    <xf numFmtId="0" fontId="34" fillId="3" borderId="20" xfId="0" applyFont="1" applyFill="1" applyBorder="1" applyAlignment="1">
      <alignment horizontal="left" vertical="top" wrapText="1"/>
    </xf>
    <xf numFmtId="0" fontId="45" fillId="13" borderId="0" xfId="0" applyFont="1" applyFill="1" applyAlignment="1">
      <alignment horizontal="left" vertical="top"/>
    </xf>
    <xf numFmtId="0" fontId="45" fillId="13" borderId="0" xfId="0" applyFont="1" applyFill="1" applyAlignment="1">
      <alignment horizontal="right" vertical="top"/>
    </xf>
    <xf numFmtId="0" fontId="45" fillId="0" borderId="0" xfId="0" applyFont="1" applyAlignment="1">
      <alignment horizontal="center" vertical="center"/>
    </xf>
    <xf numFmtId="1" fontId="76" fillId="0" borderId="37" xfId="0" applyNumberFormat="1" applyFont="1" applyBorder="1" applyAlignment="1">
      <alignment horizontal="left" vertical="top" shrinkToFit="1"/>
    </xf>
    <xf numFmtId="1" fontId="76" fillId="0" borderId="31" xfId="0" applyNumberFormat="1" applyFont="1" applyBorder="1" applyAlignment="1">
      <alignment horizontal="left" vertical="top" shrinkToFit="1"/>
    </xf>
    <xf numFmtId="0" fontId="74" fillId="7" borderId="18" xfId="0" applyFont="1" applyFill="1" applyBorder="1" applyAlignment="1">
      <alignment horizontal="left" vertical="top" wrapText="1"/>
    </xf>
    <xf numFmtId="0" fontId="74" fillId="7" borderId="19" xfId="0" applyFont="1" applyFill="1" applyBorder="1" applyAlignment="1">
      <alignment horizontal="left" vertical="top" wrapText="1"/>
    </xf>
    <xf numFmtId="0" fontId="74" fillId="7" borderId="20" xfId="0" applyFont="1" applyFill="1" applyBorder="1" applyAlignment="1">
      <alignment horizontal="left" vertical="top" wrapText="1"/>
    </xf>
    <xf numFmtId="0" fontId="43" fillId="4" borderId="19" xfId="0" applyFont="1" applyFill="1" applyBorder="1" applyAlignment="1">
      <alignment horizontal="left" vertical="top" wrapText="1"/>
    </xf>
    <xf numFmtId="0" fontId="43" fillId="4" borderId="20" xfId="0" applyFont="1" applyFill="1" applyBorder="1" applyAlignment="1">
      <alignment horizontal="left" vertical="top" wrapText="1"/>
    </xf>
    <xf numFmtId="0" fontId="38" fillId="8" borderId="0" xfId="0" applyFont="1" applyFill="1" applyAlignment="1">
      <alignment horizontal="left" vertical="top"/>
    </xf>
    <xf numFmtId="0" fontId="87" fillId="0" borderId="0" xfId="0" applyFont="1" applyAlignment="1">
      <alignment horizontal="left" vertical="top"/>
    </xf>
    <xf numFmtId="0" fontId="87" fillId="8" borderId="0" xfId="0" applyFont="1" applyFill="1" applyAlignment="1">
      <alignment horizontal="left" vertical="top"/>
    </xf>
    <xf numFmtId="0" fontId="61" fillId="14" borderId="0" xfId="2" applyFont="1" applyFill="1" applyAlignment="1">
      <alignment horizontal="left" vertical="top"/>
    </xf>
    <xf numFmtId="0" fontId="85" fillId="15" borderId="18" xfId="2" applyFont="1" applyFill="1" applyBorder="1" applyAlignment="1">
      <alignment horizontal="left" vertical="top"/>
    </xf>
    <xf numFmtId="0" fontId="85" fillId="15" borderId="19" xfId="2" applyFont="1" applyFill="1" applyBorder="1" applyAlignment="1">
      <alignment horizontal="left" vertical="top"/>
    </xf>
    <xf numFmtId="0" fontId="85" fillId="15" borderId="20" xfId="2" applyFont="1" applyFill="1" applyBorder="1" applyAlignment="1">
      <alignment horizontal="left" vertical="top"/>
    </xf>
    <xf numFmtId="0" fontId="42" fillId="7" borderId="15" xfId="0" applyFont="1" applyFill="1" applyBorder="1" applyAlignment="1">
      <alignment horizontal="left" vertical="top" wrapText="1"/>
    </xf>
    <xf numFmtId="0" fontId="80" fillId="6" borderId="15" xfId="0" applyFont="1" applyFill="1" applyBorder="1" applyAlignment="1">
      <alignment horizontal="left" vertical="top" wrapText="1"/>
    </xf>
    <xf numFmtId="0" fontId="105" fillId="4" borderId="15" xfId="0" applyFont="1" applyFill="1" applyBorder="1" applyAlignment="1">
      <alignment horizontal="left" vertical="center" wrapText="1"/>
    </xf>
    <xf numFmtId="0" fontId="45" fillId="4" borderId="15" xfId="0" applyFont="1" applyFill="1" applyBorder="1" applyAlignment="1">
      <alignment horizontal="left" vertical="center" wrapText="1"/>
    </xf>
    <xf numFmtId="0" fontId="89" fillId="6" borderId="15" xfId="0" applyFont="1" applyFill="1" applyBorder="1" applyAlignment="1">
      <alignment horizontal="left" vertical="top" wrapText="1"/>
    </xf>
    <xf numFmtId="0" fontId="43" fillId="7" borderId="15" xfId="0" applyFont="1" applyFill="1" applyBorder="1" applyAlignment="1">
      <alignment vertical="top" wrapText="1"/>
    </xf>
    <xf numFmtId="0" fontId="98" fillId="7" borderId="18" xfId="0" applyFont="1" applyFill="1" applyBorder="1" applyAlignment="1">
      <alignment horizontal="left" vertical="top" wrapText="1"/>
    </xf>
    <xf numFmtId="0" fontId="0" fillId="7" borderId="19" xfId="0" applyFill="1" applyBorder="1" applyAlignment="1">
      <alignment horizontal="left" vertical="top" wrapText="1"/>
    </xf>
    <xf numFmtId="0" fontId="0" fillId="7" borderId="20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43" fillId="4" borderId="15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center" wrapText="1"/>
    </xf>
    <xf numFmtId="0" fontId="74" fillId="7" borderId="26" xfId="0" applyFont="1" applyFill="1" applyBorder="1" applyAlignment="1">
      <alignment horizontal="left" vertical="top" wrapText="1"/>
    </xf>
    <xf numFmtId="0" fontId="34" fillId="4" borderId="42" xfId="0" applyFont="1" applyFill="1" applyBorder="1" applyAlignment="1">
      <alignment horizontal="left" vertical="top" wrapText="1"/>
    </xf>
    <xf numFmtId="0" fontId="0" fillId="4" borderId="42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center" wrapText="1"/>
    </xf>
    <xf numFmtId="0" fontId="72" fillId="7" borderId="18" xfId="0" applyFont="1" applyFill="1" applyBorder="1" applyAlignment="1">
      <alignment horizontal="left" vertical="top" wrapText="1"/>
    </xf>
    <xf numFmtId="0" fontId="72" fillId="7" borderId="19" xfId="0" applyFont="1" applyFill="1" applyBorder="1" applyAlignment="1">
      <alignment horizontal="left" vertical="top" wrapText="1"/>
    </xf>
    <xf numFmtId="0" fontId="72" fillId="7" borderId="20" xfId="0" applyFont="1" applyFill="1" applyBorder="1" applyAlignment="1">
      <alignment horizontal="left" vertical="top" wrapText="1"/>
    </xf>
    <xf numFmtId="0" fontId="72" fillId="7" borderId="15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top" wrapText="1"/>
    </xf>
    <xf numFmtId="0" fontId="104" fillId="4" borderId="15" xfId="0" applyFont="1" applyFill="1" applyBorder="1" applyAlignment="1">
      <alignment horizontal="left" vertical="top" wrapText="1"/>
    </xf>
    <xf numFmtId="0" fontId="36" fillId="7" borderId="15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34" fillId="4" borderId="15" xfId="0" applyFont="1" applyFill="1" applyBorder="1" applyAlignment="1">
      <alignment horizontal="left" vertical="top" wrapText="1"/>
    </xf>
    <xf numFmtId="0" fontId="42" fillId="7" borderId="23" xfId="0" applyFont="1" applyFill="1" applyBorder="1" applyAlignment="1">
      <alignment horizontal="left" vertical="top" wrapText="1"/>
    </xf>
    <xf numFmtId="0" fontId="34" fillId="4" borderId="18" xfId="0" applyFont="1" applyFill="1" applyBorder="1" applyAlignment="1">
      <alignment horizontal="left" vertical="top"/>
    </xf>
    <xf numFmtId="0" fontId="0" fillId="4" borderId="19" xfId="0" applyFill="1" applyBorder="1" applyAlignment="1">
      <alignment horizontal="left" vertical="top"/>
    </xf>
    <xf numFmtId="0" fontId="0" fillId="4" borderId="20" xfId="0" applyFill="1" applyBorder="1" applyAlignment="1">
      <alignment horizontal="left" vertical="top"/>
    </xf>
    <xf numFmtId="0" fontId="51" fillId="0" borderId="0" xfId="0" applyFont="1" applyAlignment="1">
      <alignment horizontal="left" vertical="top" wrapText="1"/>
    </xf>
    <xf numFmtId="0" fontId="5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1" fillId="8" borderId="0" xfId="0" applyFont="1" applyFill="1" applyAlignment="1">
      <alignment horizontal="center" vertical="top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36" fillId="7" borderId="18" xfId="0" applyFont="1" applyFill="1" applyBorder="1" applyAlignment="1">
      <alignment horizontal="left" vertical="top" wrapText="1"/>
    </xf>
    <xf numFmtId="0" fontId="76" fillId="0" borderId="15" xfId="0" applyFont="1" applyBorder="1" applyAlignment="1">
      <alignment horizontal="left" vertical="top"/>
    </xf>
    <xf numFmtId="0" fontId="57" fillId="3" borderId="15" xfId="0" applyFont="1" applyFill="1" applyBorder="1" applyAlignment="1">
      <alignment horizontal="left" vertical="center" wrapText="1"/>
    </xf>
    <xf numFmtId="0" fontId="0" fillId="6" borderId="26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1" fontId="76" fillId="0" borderId="15" xfId="0" applyNumberFormat="1" applyFont="1" applyBorder="1" applyAlignment="1">
      <alignment horizontal="left" vertical="top" shrinkToFit="1"/>
    </xf>
    <xf numFmtId="0" fontId="78" fillId="0" borderId="27" xfId="0" applyFont="1" applyBorder="1" applyAlignment="1">
      <alignment horizontal="left" vertical="top" wrapText="1"/>
    </xf>
    <xf numFmtId="0" fontId="78" fillId="0" borderId="28" xfId="0" applyFont="1" applyBorder="1" applyAlignment="1">
      <alignment horizontal="left" vertical="top" wrapText="1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6" fillId="0" borderId="12" xfId="0" applyFont="1" applyBorder="1" applyAlignment="1">
      <alignment horizontal="right" vertical="center"/>
    </xf>
  </cellXfs>
  <cellStyles count="3">
    <cellStyle name="Excel Built-in Normal" xfId="2" xr:uid="{00000000-0005-0000-0000-000001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00FF00"/>
      <color rgb="FF00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opLeftCell="A16" zoomScale="110" zoomScaleNormal="110" workbookViewId="0">
      <selection activeCell="F13" sqref="F13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4.5" customWidth="1"/>
    <col min="6" max="6" width="13.83203125" customWidth="1"/>
    <col min="7" max="7" width="16.6640625" customWidth="1"/>
    <col min="8" max="8" width="14" customWidth="1"/>
    <col min="9" max="9" width="14.33203125" customWidth="1"/>
    <col min="10" max="10" width="5.33203125" customWidth="1"/>
    <col min="11" max="11" width="5.1640625" customWidth="1"/>
    <col min="12" max="12" width="5.33203125" customWidth="1"/>
    <col min="13" max="13" width="6" customWidth="1"/>
  </cols>
  <sheetData>
    <row r="1" spans="1:14" ht="27.75" customHeight="1" x14ac:dyDescent="0.2">
      <c r="A1" s="513" t="s">
        <v>421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4" ht="19.5" customHeight="1" x14ac:dyDescent="0.2">
      <c r="A2" s="512"/>
      <c r="B2" s="512"/>
      <c r="C2" s="512"/>
      <c r="D2" s="512"/>
      <c r="E2" s="512"/>
      <c r="F2" s="512"/>
      <c r="G2" s="512"/>
      <c r="H2" s="512"/>
    </row>
    <row r="3" spans="1:14" ht="19.5" customHeight="1" x14ac:dyDescent="0.2">
      <c r="A3" s="511" t="s">
        <v>399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</row>
    <row r="4" spans="1:14" ht="12.2" customHeight="1" x14ac:dyDescent="0.2">
      <c r="A4" s="516" t="s">
        <v>202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</row>
    <row r="5" spans="1:14" ht="12.95" customHeight="1" x14ac:dyDescent="0.2">
      <c r="A5" s="518" t="s">
        <v>398</v>
      </c>
      <c r="B5" s="518"/>
      <c r="C5" s="518"/>
      <c r="D5" s="518"/>
      <c r="E5" s="518"/>
      <c r="F5" s="518"/>
      <c r="G5" s="518"/>
      <c r="H5" s="518"/>
    </row>
    <row r="6" spans="1:14" ht="28.7" customHeight="1" x14ac:dyDescent="0.2">
      <c r="A6" s="1"/>
      <c r="B6" s="522"/>
      <c r="C6" s="523"/>
      <c r="D6" s="524"/>
      <c r="E6" s="317" t="s">
        <v>373</v>
      </c>
      <c r="F6" s="317" t="s">
        <v>363</v>
      </c>
      <c r="G6" s="213" t="s">
        <v>364</v>
      </c>
      <c r="H6" s="317" t="s">
        <v>346</v>
      </c>
      <c r="I6" s="317" t="s">
        <v>365</v>
      </c>
      <c r="J6" s="159" t="s">
        <v>0</v>
      </c>
      <c r="K6" s="159" t="s">
        <v>1</v>
      </c>
      <c r="L6" s="159" t="s">
        <v>2</v>
      </c>
      <c r="M6" s="158" t="s">
        <v>3</v>
      </c>
      <c r="N6" s="447"/>
    </row>
    <row r="7" spans="1:14" ht="12" customHeight="1" x14ac:dyDescent="0.2">
      <c r="A7" s="2"/>
      <c r="B7" s="499"/>
      <c r="C7" s="500"/>
      <c r="D7" s="501"/>
      <c r="E7" s="3" t="s">
        <v>207</v>
      </c>
      <c r="F7" s="3" t="s">
        <v>208</v>
      </c>
      <c r="G7" s="3" t="s">
        <v>209</v>
      </c>
      <c r="H7" s="3" t="s">
        <v>210</v>
      </c>
      <c r="I7" s="3" t="s">
        <v>211</v>
      </c>
      <c r="J7" s="2"/>
      <c r="K7" s="2"/>
      <c r="L7" s="2"/>
      <c r="M7" s="40"/>
      <c r="N7" s="447"/>
    </row>
    <row r="8" spans="1:14" ht="12.95" customHeight="1" x14ac:dyDescent="0.2">
      <c r="A8" s="502" t="s">
        <v>4</v>
      </c>
      <c r="B8" s="503"/>
      <c r="C8" s="503"/>
      <c r="D8" s="504"/>
      <c r="E8" s="2"/>
      <c r="F8" s="2"/>
      <c r="G8" s="2"/>
      <c r="H8" s="2"/>
      <c r="I8" s="2"/>
      <c r="J8" s="2"/>
      <c r="K8" s="2"/>
      <c r="L8" s="2"/>
      <c r="M8" s="40"/>
      <c r="N8" s="447"/>
    </row>
    <row r="9" spans="1:14" ht="12.2" customHeight="1" x14ac:dyDescent="0.2">
      <c r="A9" s="4">
        <v>6</v>
      </c>
      <c r="B9" s="508" t="s">
        <v>5</v>
      </c>
      <c r="C9" s="509"/>
      <c r="D9" s="510"/>
      <c r="E9" s="76">
        <f>'OPĆI DIO'!D7</f>
        <v>710452.44000000006</v>
      </c>
      <c r="F9" s="76">
        <f>'OPĆI DIO'!E7</f>
        <v>1397250</v>
      </c>
      <c r="G9" s="76">
        <f>'OPĆI DIO'!F7</f>
        <v>1342332</v>
      </c>
      <c r="H9" s="76">
        <f>'OPĆI DIO'!G7</f>
        <v>765650</v>
      </c>
      <c r="I9" s="76">
        <f>'OPĆI DIO'!H7</f>
        <v>765650</v>
      </c>
      <c r="J9" s="111">
        <f>F9/E9*100</f>
        <v>196.67044848209682</v>
      </c>
      <c r="K9" s="111">
        <f>G9/E9*100</f>
        <v>188.94044476784399</v>
      </c>
      <c r="L9" s="111">
        <f>H9/G9*100</f>
        <v>57.038795171388301</v>
      </c>
      <c r="M9" s="112">
        <f>I9/H9*100</f>
        <v>100</v>
      </c>
      <c r="N9" s="447"/>
    </row>
    <row r="10" spans="1:14" ht="12.95" customHeight="1" x14ac:dyDescent="0.2">
      <c r="A10" s="4">
        <v>7</v>
      </c>
      <c r="B10" s="508" t="s">
        <v>6</v>
      </c>
      <c r="C10" s="509"/>
      <c r="D10" s="510"/>
      <c r="E10" s="76">
        <f>'OPĆI DIO'!D25</f>
        <v>0</v>
      </c>
      <c r="F10" s="76">
        <f>'OPĆI DIO'!E25</f>
        <v>454126.45</v>
      </c>
      <c r="G10" s="76">
        <f>'OPĆI DIO'!F25</f>
        <v>819548</v>
      </c>
      <c r="H10" s="76">
        <f>'OPĆI DIO'!G25</f>
        <v>0</v>
      </c>
      <c r="I10" s="76">
        <f>'OPĆI DIO'!H25</f>
        <v>0</v>
      </c>
      <c r="J10" s="111">
        <v>0</v>
      </c>
      <c r="K10" s="111">
        <v>0</v>
      </c>
      <c r="L10" s="111">
        <f>H10/G10*100</f>
        <v>0</v>
      </c>
      <c r="M10" s="112">
        <v>0</v>
      </c>
      <c r="N10" s="447"/>
    </row>
    <row r="11" spans="1:14" ht="15" customHeight="1" x14ac:dyDescent="0.2">
      <c r="A11" s="7"/>
      <c r="B11" s="505" t="s">
        <v>7</v>
      </c>
      <c r="C11" s="506"/>
      <c r="D11" s="507"/>
      <c r="E11" s="8">
        <f>SUM(E9,E10)</f>
        <v>710452.44000000006</v>
      </c>
      <c r="F11" s="8">
        <f>SUM(F9,F10)</f>
        <v>1851376.45</v>
      </c>
      <c r="G11" s="8">
        <f>SUM(G9,G10)</f>
        <v>2161880</v>
      </c>
      <c r="H11" s="8">
        <f>SUM(H10,H9)</f>
        <v>765650</v>
      </c>
      <c r="I11" s="8">
        <f>SUM(I9,I10)</f>
        <v>765650</v>
      </c>
      <c r="J11" s="113">
        <f>F11/E11*100</f>
        <v>260.59118749736433</v>
      </c>
      <c r="K11" s="113">
        <f>G11/E11*100</f>
        <v>304.29623128608011</v>
      </c>
      <c r="L11" s="113">
        <f t="shared" ref="L11:M14" si="0">H11/G11*100</f>
        <v>35.415934279423468</v>
      </c>
      <c r="M11" s="114">
        <f t="shared" si="0"/>
        <v>100</v>
      </c>
      <c r="N11" s="447"/>
    </row>
    <row r="12" spans="1:14" ht="13.7" customHeight="1" x14ac:dyDescent="0.2">
      <c r="A12" s="4">
        <v>3</v>
      </c>
      <c r="B12" s="508" t="s">
        <v>8</v>
      </c>
      <c r="C12" s="509"/>
      <c r="D12" s="510"/>
      <c r="E12" s="76">
        <f>'OPĆI DIO'!D30</f>
        <v>328650.18</v>
      </c>
      <c r="F12" s="76">
        <f>'OPĆI DIO'!E30</f>
        <v>792434.82000000007</v>
      </c>
      <c r="G12" s="76">
        <f>'OPĆI DIO'!F30</f>
        <v>881350</v>
      </c>
      <c r="H12" s="76">
        <f>'OPĆI DIO'!G30</f>
        <v>488150</v>
      </c>
      <c r="I12" s="76">
        <f>'OPĆI DIO'!H30</f>
        <v>475150</v>
      </c>
      <c r="J12" s="111">
        <f>F12/E12*100</f>
        <v>241.11802403394398</v>
      </c>
      <c r="K12" s="111">
        <f>G12/E12*100</f>
        <v>268.17268135985807</v>
      </c>
      <c r="L12" s="111">
        <f t="shared" si="0"/>
        <v>55.386622794576503</v>
      </c>
      <c r="M12" s="112">
        <f t="shared" si="0"/>
        <v>97.336884154460719</v>
      </c>
      <c r="N12" s="447"/>
    </row>
    <row r="13" spans="1:14" ht="13.7" customHeight="1" x14ac:dyDescent="0.2">
      <c r="A13" s="4">
        <v>4</v>
      </c>
      <c r="B13" s="508" t="s">
        <v>9</v>
      </c>
      <c r="C13" s="509"/>
      <c r="D13" s="510"/>
      <c r="E13" s="76">
        <f>'OPĆI DIO'!D57</f>
        <v>120832.03</v>
      </c>
      <c r="F13" s="76">
        <f>'OPĆI DIO'!E57</f>
        <v>1659667</v>
      </c>
      <c r="G13" s="76">
        <f>'OPĆI DIO'!F57</f>
        <v>1280530</v>
      </c>
      <c r="H13" s="76">
        <f>'OPĆI DIO'!G57</f>
        <v>277500</v>
      </c>
      <c r="I13" s="76">
        <f>'OPĆI DIO'!H57</f>
        <v>290500</v>
      </c>
      <c r="J13" s="111">
        <f>F13/E13*100</f>
        <v>1373.5323324452961</v>
      </c>
      <c r="K13" s="111">
        <f>G13/E13*100</f>
        <v>1059.7603963121367</v>
      </c>
      <c r="L13" s="111">
        <f t="shared" si="0"/>
        <v>21.670714469789853</v>
      </c>
      <c r="M13" s="112">
        <f t="shared" si="0"/>
        <v>104.68468468468468</v>
      </c>
      <c r="N13" s="447"/>
    </row>
    <row r="14" spans="1:14" ht="15" customHeight="1" x14ac:dyDescent="0.2">
      <c r="A14" s="7"/>
      <c r="B14" s="505" t="s">
        <v>10</v>
      </c>
      <c r="C14" s="506"/>
      <c r="D14" s="507"/>
      <c r="E14" s="8">
        <f>SUM(E12,E13)</f>
        <v>449482.20999999996</v>
      </c>
      <c r="F14" s="8">
        <f>SUM(F12,F13)</f>
        <v>2452101.8200000003</v>
      </c>
      <c r="G14" s="8">
        <f>SUM(G12,G13)</f>
        <v>2161880</v>
      </c>
      <c r="H14" s="8">
        <f>SUM(H12,H13)</f>
        <v>765650</v>
      </c>
      <c r="I14" s="8">
        <f>SUM(I12,I13)</f>
        <v>765650</v>
      </c>
      <c r="J14" s="113">
        <f>F14/E14*100</f>
        <v>545.53923724812171</v>
      </c>
      <c r="K14" s="113">
        <f>G14/E14*100</f>
        <v>480.97120462231419</v>
      </c>
      <c r="L14" s="113">
        <f t="shared" si="0"/>
        <v>35.415934279423468</v>
      </c>
      <c r="M14" s="114">
        <f t="shared" si="0"/>
        <v>100</v>
      </c>
      <c r="N14" s="447"/>
    </row>
    <row r="15" spans="1:14" ht="12.2" customHeight="1" x14ac:dyDescent="0.2">
      <c r="A15" s="2"/>
      <c r="B15" s="502" t="s">
        <v>11</v>
      </c>
      <c r="C15" s="503"/>
      <c r="D15" s="504"/>
      <c r="E15" s="9">
        <f>SUM(E11-E14)</f>
        <v>260970.2300000001</v>
      </c>
      <c r="F15" s="9">
        <f>SUM(F11-F14)</f>
        <v>-600725.37000000034</v>
      </c>
      <c r="G15" s="9">
        <f>SUM(G11-G14)</f>
        <v>0</v>
      </c>
      <c r="H15" s="9">
        <f>SUM(H11-H14)</f>
        <v>0</v>
      </c>
      <c r="I15" s="9">
        <f>SUM(I11-I14)</f>
        <v>0</v>
      </c>
      <c r="J15" s="113">
        <f>F15/E15*100</f>
        <v>-230.18923269523887</v>
      </c>
      <c r="K15" s="113">
        <v>0</v>
      </c>
      <c r="L15" s="113">
        <v>0</v>
      </c>
      <c r="M15" s="114">
        <v>0</v>
      </c>
      <c r="N15" s="447"/>
    </row>
    <row r="16" spans="1:14" ht="12" customHeight="1" x14ac:dyDescent="0.2">
      <c r="A16" s="2"/>
      <c r="B16" s="499"/>
      <c r="C16" s="500"/>
      <c r="D16" s="501"/>
      <c r="E16" s="2"/>
      <c r="F16" s="2"/>
      <c r="G16" s="2"/>
      <c r="H16" s="2"/>
      <c r="I16" s="2"/>
      <c r="J16" s="111"/>
      <c r="K16" s="111"/>
      <c r="L16" s="111"/>
      <c r="M16" s="112"/>
      <c r="N16" s="447"/>
    </row>
    <row r="17" spans="1:14" ht="15.95" customHeight="1" x14ac:dyDescent="0.2">
      <c r="A17" s="502" t="s">
        <v>12</v>
      </c>
      <c r="B17" s="503"/>
      <c r="C17" s="503"/>
      <c r="D17" s="504"/>
      <c r="E17" s="2"/>
      <c r="F17" s="2"/>
      <c r="G17" s="2"/>
      <c r="H17" s="2"/>
      <c r="I17" s="2"/>
      <c r="J17" s="111"/>
      <c r="K17" s="111"/>
      <c r="L17" s="111"/>
      <c r="M17" s="448"/>
    </row>
    <row r="18" spans="1:14" ht="12.2" customHeight="1" x14ac:dyDescent="0.2">
      <c r="A18" s="4">
        <v>8</v>
      </c>
      <c r="B18" s="508" t="s">
        <v>13</v>
      </c>
      <c r="C18" s="509"/>
      <c r="D18" s="510"/>
      <c r="E18" s="264">
        <v>12029.88</v>
      </c>
      <c r="F18" s="6">
        <v>0</v>
      </c>
      <c r="G18" s="5">
        <v>0</v>
      </c>
      <c r="H18" s="6">
        <v>0</v>
      </c>
      <c r="I18" s="6">
        <v>0</v>
      </c>
      <c r="J18" s="111">
        <v>0</v>
      </c>
      <c r="K18" s="111">
        <v>0</v>
      </c>
      <c r="L18" s="111">
        <v>0</v>
      </c>
      <c r="M18" s="112">
        <v>0</v>
      </c>
      <c r="N18" s="447"/>
    </row>
    <row r="19" spans="1:14" ht="12" customHeight="1" x14ac:dyDescent="0.2">
      <c r="A19" s="4">
        <v>5</v>
      </c>
      <c r="B19" s="508" t="s">
        <v>14</v>
      </c>
      <c r="C19" s="509"/>
      <c r="D19" s="510"/>
      <c r="E19" s="264">
        <v>11355.26</v>
      </c>
      <c r="F19" s="5">
        <v>-15000</v>
      </c>
      <c r="G19" s="6">
        <v>0</v>
      </c>
      <c r="H19" s="6">
        <v>0</v>
      </c>
      <c r="I19" s="6">
        <v>0</v>
      </c>
      <c r="J19" s="111">
        <v>0</v>
      </c>
      <c r="K19" s="111">
        <v>0</v>
      </c>
      <c r="L19" s="111">
        <v>0</v>
      </c>
      <c r="M19" s="448">
        <v>0</v>
      </c>
    </row>
    <row r="20" spans="1:14" ht="12.2" customHeight="1" x14ac:dyDescent="0.2">
      <c r="A20" s="7"/>
      <c r="B20" s="505" t="s">
        <v>15</v>
      </c>
      <c r="C20" s="506"/>
      <c r="D20" s="507"/>
      <c r="E20" s="265">
        <f>SUM(E19-E18)</f>
        <v>-674.61999999999898</v>
      </c>
      <c r="F20" s="8">
        <v>-15000</v>
      </c>
      <c r="G20" s="332">
        <v>0</v>
      </c>
      <c r="H20" s="110"/>
      <c r="I20" s="110"/>
      <c r="J20" s="115"/>
      <c r="K20" s="113"/>
      <c r="L20" s="113"/>
      <c r="M20" s="116"/>
      <c r="N20" s="447"/>
    </row>
    <row r="21" spans="1:14" ht="14.25" customHeight="1" x14ac:dyDescent="0.2">
      <c r="A21" s="2"/>
      <c r="B21" s="499"/>
      <c r="C21" s="500"/>
      <c r="D21" s="501"/>
      <c r="E21" s="2"/>
      <c r="F21" s="2"/>
      <c r="G21" s="331"/>
      <c r="H21" s="2"/>
      <c r="I21" s="2"/>
      <c r="J21" s="111"/>
      <c r="K21" s="111"/>
      <c r="L21" s="111"/>
      <c r="M21" s="112"/>
      <c r="N21" s="447"/>
    </row>
    <row r="22" spans="1:14" ht="18" customHeight="1" x14ac:dyDescent="0.2">
      <c r="A22" s="502" t="s">
        <v>16</v>
      </c>
      <c r="B22" s="503"/>
      <c r="C22" s="503"/>
      <c r="D22" s="504"/>
      <c r="E22" s="9">
        <v>356093.39</v>
      </c>
      <c r="F22" s="9">
        <v>615725.37</v>
      </c>
      <c r="G22" s="9">
        <f>G23</f>
        <v>0</v>
      </c>
      <c r="H22" s="9">
        <f>H23</f>
        <v>0</v>
      </c>
      <c r="I22" s="9">
        <f>I23</f>
        <v>0</v>
      </c>
      <c r="J22" s="111">
        <v>0</v>
      </c>
      <c r="K22" s="111">
        <v>0</v>
      </c>
      <c r="L22" s="111">
        <v>0</v>
      </c>
      <c r="M22" s="112">
        <v>0</v>
      </c>
      <c r="N22" s="447"/>
    </row>
    <row r="23" spans="1:14" ht="14.85" customHeight="1" x14ac:dyDescent="0.2">
      <c r="A23" s="11">
        <v>9</v>
      </c>
      <c r="B23" s="505" t="s">
        <v>17</v>
      </c>
      <c r="C23" s="506"/>
      <c r="D23" s="507"/>
      <c r="E23" s="8">
        <v>259631.98</v>
      </c>
      <c r="F23" s="8">
        <v>615725.37</v>
      </c>
      <c r="G23" s="8">
        <v>0</v>
      </c>
      <c r="H23" s="195">
        <v>0</v>
      </c>
      <c r="I23" s="8">
        <v>0</v>
      </c>
      <c r="J23" s="113">
        <f>F23/E23*100</f>
        <v>237.15313113584853</v>
      </c>
      <c r="K23" s="113">
        <f>G23/E23*100</f>
        <v>0</v>
      </c>
      <c r="L23" s="113">
        <v>0</v>
      </c>
      <c r="M23" s="114">
        <v>0</v>
      </c>
      <c r="N23" s="447"/>
    </row>
    <row r="24" spans="1:14" ht="36.75" customHeight="1" x14ac:dyDescent="0.2">
      <c r="A24" s="77"/>
      <c r="B24" s="496" t="s">
        <v>18</v>
      </c>
      <c r="C24" s="497"/>
      <c r="D24" s="498"/>
      <c r="E24" s="78">
        <v>615725.37</v>
      </c>
      <c r="F24" s="78">
        <f>SUM(F15+F20+F23)</f>
        <v>-3.4924596548080444E-10</v>
      </c>
      <c r="G24" s="410">
        <f>SUM(G15+G20+G23)</f>
        <v>0</v>
      </c>
      <c r="H24" s="78">
        <f>SUM(H15+H20+H23)</f>
        <v>0</v>
      </c>
      <c r="I24" s="78">
        <f>SUM(I15+I20+I23)</f>
        <v>0</v>
      </c>
      <c r="J24" s="289">
        <f>F24/E24*100</f>
        <v>-5.6721061449978E-14</v>
      </c>
      <c r="K24" s="289">
        <f>G24/E24*100</f>
        <v>0</v>
      </c>
      <c r="L24" s="289">
        <v>0</v>
      </c>
      <c r="M24" s="290">
        <v>0</v>
      </c>
      <c r="N24" s="447"/>
    </row>
    <row r="25" spans="1:14" s="46" customFormat="1" ht="14.25" customHeight="1" x14ac:dyDescent="0.2">
      <c r="A25" s="514"/>
      <c r="B25" s="514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5"/>
    </row>
    <row r="26" spans="1:14" ht="12.95" customHeight="1" x14ac:dyDescent="0.2">
      <c r="A26" s="519" t="s">
        <v>201</v>
      </c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</row>
    <row r="27" spans="1:14" ht="12.95" customHeight="1" x14ac:dyDescent="0.2">
      <c r="A27" s="521" t="s">
        <v>351</v>
      </c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</row>
    <row r="28" spans="1:14" x14ac:dyDescent="0.2">
      <c r="A28" s="512"/>
      <c r="B28" s="512"/>
      <c r="C28" s="512"/>
      <c r="D28" s="512"/>
      <c r="E28" s="512"/>
      <c r="F28" s="512"/>
      <c r="G28" s="512"/>
      <c r="H28" s="512"/>
      <c r="I28" s="512"/>
      <c r="J28" s="512"/>
      <c r="K28" s="512"/>
      <c r="L28" s="512"/>
      <c r="M28" s="512"/>
    </row>
  </sheetData>
  <mergeCells count="28">
    <mergeCell ref="A3:M3"/>
    <mergeCell ref="A28:M28"/>
    <mergeCell ref="A1:M1"/>
    <mergeCell ref="A25:M25"/>
    <mergeCell ref="A4:M4"/>
    <mergeCell ref="A5:H5"/>
    <mergeCell ref="A26:M26"/>
    <mergeCell ref="A2:H2"/>
    <mergeCell ref="A27:M27"/>
    <mergeCell ref="B9:D9"/>
    <mergeCell ref="B10:D10"/>
    <mergeCell ref="B11:D11"/>
    <mergeCell ref="B6:D6"/>
    <mergeCell ref="B7:D7"/>
    <mergeCell ref="A8:D8"/>
    <mergeCell ref="B15:D15"/>
    <mergeCell ref="B16:D16"/>
    <mergeCell ref="A17:D17"/>
    <mergeCell ref="B12:D12"/>
    <mergeCell ref="B13:D13"/>
    <mergeCell ref="B14:D14"/>
    <mergeCell ref="B24:D24"/>
    <mergeCell ref="B21:D21"/>
    <mergeCell ref="A22:D22"/>
    <mergeCell ref="B23:D23"/>
    <mergeCell ref="B18:D18"/>
    <mergeCell ref="B19:D19"/>
    <mergeCell ref="B20:D2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opLeftCell="A22" zoomScale="106" zoomScaleNormal="106" workbookViewId="0">
      <selection activeCell="O28" sqref="O28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14.1640625" customWidth="1"/>
    <col min="5" max="5" width="14.33203125" customWidth="1"/>
    <col min="6" max="6" width="20.6640625" customWidth="1"/>
    <col min="7" max="7" width="14.6640625" customWidth="1"/>
    <col min="8" max="8" width="15.1640625" customWidth="1"/>
    <col min="9" max="10" width="6.1640625" customWidth="1"/>
    <col min="11" max="11" width="6.5" customWidth="1"/>
    <col min="12" max="12" width="6.1640625" customWidth="1"/>
    <col min="13" max="13" width="5" style="41" customWidth="1"/>
    <col min="14" max="14" width="10.83203125" customWidth="1"/>
  </cols>
  <sheetData>
    <row r="1" spans="1:17" ht="17.25" customHeight="1" x14ac:dyDescent="0.2">
      <c r="A1" t="s">
        <v>19</v>
      </c>
    </row>
    <row r="2" spans="1:17" ht="12.95" customHeight="1" x14ac:dyDescent="0.2">
      <c r="A2" s="512" t="s">
        <v>20</v>
      </c>
      <c r="B2" s="512"/>
      <c r="C2" s="512"/>
    </row>
    <row r="3" spans="1:17" ht="12.95" customHeight="1" x14ac:dyDescent="0.2">
      <c r="A3" s="12" t="s">
        <v>21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</row>
    <row r="4" spans="1:17" ht="23.85" customHeight="1" x14ac:dyDescent="0.2">
      <c r="A4" s="1" t="s">
        <v>22</v>
      </c>
      <c r="B4" s="528" t="s">
        <v>23</v>
      </c>
      <c r="C4" s="529"/>
      <c r="D4" s="213" t="s">
        <v>372</v>
      </c>
      <c r="E4" s="213" t="s">
        <v>366</v>
      </c>
      <c r="F4" s="108" t="s">
        <v>367</v>
      </c>
      <c r="G4" s="213" t="s">
        <v>343</v>
      </c>
      <c r="H4" s="213" t="s">
        <v>368</v>
      </c>
      <c r="I4" s="159" t="s">
        <v>0</v>
      </c>
      <c r="J4" s="159" t="s">
        <v>1</v>
      </c>
      <c r="K4" s="159" t="s">
        <v>2</v>
      </c>
      <c r="L4" s="159" t="s">
        <v>3</v>
      </c>
    </row>
    <row r="5" spans="1:17" ht="20.25" customHeight="1" x14ac:dyDescent="0.2">
      <c r="A5" s="544" t="s">
        <v>260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30"/>
    </row>
    <row r="6" spans="1:17" ht="12" customHeight="1" x14ac:dyDescent="0.2">
      <c r="A6" s="2"/>
      <c r="B6" s="499"/>
      <c r="C6" s="500"/>
      <c r="D6" s="13" t="s">
        <v>207</v>
      </c>
      <c r="E6" s="13" t="s">
        <v>208</v>
      </c>
      <c r="F6" s="13" t="s">
        <v>209</v>
      </c>
      <c r="G6" s="13" t="s">
        <v>210</v>
      </c>
      <c r="H6" s="13" t="s">
        <v>211</v>
      </c>
      <c r="I6" s="2"/>
      <c r="J6" s="2"/>
      <c r="K6" s="2"/>
      <c r="L6" s="2"/>
    </row>
    <row r="7" spans="1:17" ht="12.2" customHeight="1" x14ac:dyDescent="0.2">
      <c r="A7" s="14">
        <v>6</v>
      </c>
      <c r="B7" s="531" t="s">
        <v>24</v>
      </c>
      <c r="C7" s="532"/>
      <c r="D7" s="15">
        <f>SUM(D8,D12,D15,D18,D22)</f>
        <v>710452.44000000006</v>
      </c>
      <c r="E7" s="15">
        <f>SUM(E8,E12,E15,E18)</f>
        <v>1397250</v>
      </c>
      <c r="F7" s="15">
        <f>SUM(F8,F12,F15,F18,F22)</f>
        <v>1342332</v>
      </c>
      <c r="G7" s="15">
        <f>SUM(G8,G12,G15,G18)</f>
        <v>765650</v>
      </c>
      <c r="H7" s="15">
        <f>SUM(H8,H12,H15,H18)</f>
        <v>765650</v>
      </c>
      <c r="I7" s="16">
        <f t="shared" ref="I7:I21" si="0">E7/D7*100</f>
        <v>196.67044848209682</v>
      </c>
      <c r="J7" s="16">
        <f t="shared" ref="J7:J21" si="1">F7/E7*100</f>
        <v>96.0695652173913</v>
      </c>
      <c r="K7" s="16">
        <f t="shared" ref="K7:K21" si="2">G7/F7*100</f>
        <v>57.038795171388301</v>
      </c>
      <c r="L7" s="16">
        <f t="shared" ref="L7:L21" si="3">H7/G7*100</f>
        <v>100</v>
      </c>
    </row>
    <row r="8" spans="1:17" ht="12" customHeight="1" x14ac:dyDescent="0.2">
      <c r="A8" s="17">
        <v>61</v>
      </c>
      <c r="B8" s="502" t="s">
        <v>25</v>
      </c>
      <c r="C8" s="503"/>
      <c r="D8" s="9">
        <f>SUM(D9,D10,D11)</f>
        <v>176874.97</v>
      </c>
      <c r="E8" s="9">
        <f>SUM(E9,E10,E11)</f>
        <v>221500</v>
      </c>
      <c r="F8" s="9">
        <f>SUM(F9,F10,F11)</f>
        <v>257500</v>
      </c>
      <c r="G8" s="9">
        <f>SUM(G9,G10,G11)</f>
        <v>258000</v>
      </c>
      <c r="H8" s="9">
        <f>SUM(H9,H10,H11)</f>
        <v>258000</v>
      </c>
      <c r="I8" s="49">
        <f t="shared" si="0"/>
        <v>125.22970321917228</v>
      </c>
      <c r="J8" s="49">
        <f t="shared" si="1"/>
        <v>116.2528216704289</v>
      </c>
      <c r="K8" s="49">
        <f t="shared" si="2"/>
        <v>100.19417475728156</v>
      </c>
      <c r="L8" s="49">
        <f t="shared" si="3"/>
        <v>100</v>
      </c>
      <c r="M8" s="412"/>
      <c r="N8" s="403"/>
      <c r="O8" s="59"/>
    </row>
    <row r="9" spans="1:17" ht="12" customHeight="1" x14ac:dyDescent="0.2">
      <c r="A9" s="4">
        <v>611</v>
      </c>
      <c r="B9" s="508" t="s">
        <v>26</v>
      </c>
      <c r="C9" s="509"/>
      <c r="D9" s="5">
        <v>157201.94</v>
      </c>
      <c r="E9" s="5">
        <v>200000</v>
      </c>
      <c r="F9" s="435">
        <v>230000</v>
      </c>
      <c r="G9" s="435">
        <v>230000</v>
      </c>
      <c r="H9" s="435">
        <v>230000</v>
      </c>
      <c r="I9" s="49">
        <f t="shared" si="0"/>
        <v>127.22489302612931</v>
      </c>
      <c r="J9" s="49">
        <f t="shared" si="1"/>
        <v>114.99999999999999</v>
      </c>
      <c r="K9" s="49">
        <v>0</v>
      </c>
      <c r="L9" s="49">
        <v>0</v>
      </c>
      <c r="N9" s="403"/>
      <c r="O9" s="59"/>
    </row>
    <row r="10" spans="1:17" ht="12" customHeight="1" x14ac:dyDescent="0.2">
      <c r="A10" s="4">
        <v>613</v>
      </c>
      <c r="B10" s="508" t="s">
        <v>27</v>
      </c>
      <c r="C10" s="509"/>
      <c r="D10" s="5">
        <v>18567.98</v>
      </c>
      <c r="E10" s="5">
        <v>20000</v>
      </c>
      <c r="F10" s="435">
        <v>25000</v>
      </c>
      <c r="G10" s="435">
        <v>25000</v>
      </c>
      <c r="H10" s="435">
        <v>25000</v>
      </c>
      <c r="I10" s="49">
        <f t="shared" si="0"/>
        <v>107.71230903954012</v>
      </c>
      <c r="J10" s="49">
        <f t="shared" si="1"/>
        <v>125</v>
      </c>
      <c r="K10" s="49">
        <v>0</v>
      </c>
      <c r="L10" s="49">
        <v>0</v>
      </c>
      <c r="M10" s="553"/>
      <c r="N10" s="403"/>
      <c r="O10" s="59"/>
    </row>
    <row r="11" spans="1:17" ht="12" customHeight="1" x14ac:dyDescent="0.2">
      <c r="A11" s="4">
        <v>614</v>
      </c>
      <c r="B11" s="508" t="s">
        <v>28</v>
      </c>
      <c r="C11" s="509"/>
      <c r="D11" s="5">
        <v>1105.05</v>
      </c>
      <c r="E11" s="5">
        <v>1500</v>
      </c>
      <c r="F11" s="435">
        <v>2500</v>
      </c>
      <c r="G11" s="435">
        <v>3000</v>
      </c>
      <c r="H11" s="435">
        <v>3000</v>
      </c>
      <c r="I11" s="49">
        <f t="shared" si="0"/>
        <v>135.74046423238769</v>
      </c>
      <c r="J11" s="49">
        <f t="shared" si="1"/>
        <v>166.66666666666669</v>
      </c>
      <c r="K11" s="49">
        <v>0</v>
      </c>
      <c r="L11" s="49">
        <v>0</v>
      </c>
      <c r="M11" s="553"/>
      <c r="N11" s="403"/>
      <c r="O11" s="59"/>
    </row>
    <row r="12" spans="1:17" ht="12" customHeight="1" x14ac:dyDescent="0.2">
      <c r="A12" s="17">
        <v>63</v>
      </c>
      <c r="B12" s="502" t="s">
        <v>29</v>
      </c>
      <c r="C12" s="503"/>
      <c r="D12" s="9">
        <f>SUM(D13,D14)</f>
        <v>386064.51</v>
      </c>
      <c r="E12" s="9">
        <f>SUM(E13,E14)</f>
        <v>942850</v>
      </c>
      <c r="F12" s="9">
        <f>SUM(F13,F14)</f>
        <v>806582</v>
      </c>
      <c r="G12" s="9">
        <f>SUM(G13,G14)</f>
        <v>331500</v>
      </c>
      <c r="H12" s="9">
        <f>SUM(H13,H14)</f>
        <v>331500</v>
      </c>
      <c r="I12" s="49">
        <f t="shared" si="0"/>
        <v>244.22084278091245</v>
      </c>
      <c r="J12" s="49">
        <f t="shared" si="1"/>
        <v>85.547223842604865</v>
      </c>
      <c r="K12" s="49">
        <f t="shared" si="2"/>
        <v>41.099355056274497</v>
      </c>
      <c r="L12" s="49">
        <f t="shared" si="3"/>
        <v>100</v>
      </c>
      <c r="M12" s="553"/>
      <c r="N12" s="403"/>
    </row>
    <row r="13" spans="1:17" ht="12" customHeight="1" x14ac:dyDescent="0.2">
      <c r="A13" s="4">
        <v>633</v>
      </c>
      <c r="B13" s="508" t="s">
        <v>30</v>
      </c>
      <c r="C13" s="509"/>
      <c r="D13" s="5">
        <v>380475.43</v>
      </c>
      <c r="E13" s="5">
        <v>936850</v>
      </c>
      <c r="F13" s="435">
        <v>798082</v>
      </c>
      <c r="G13" s="5">
        <v>323000</v>
      </c>
      <c r="H13" s="5">
        <v>323000</v>
      </c>
      <c r="I13" s="49">
        <f t="shared" si="0"/>
        <v>246.23140579668967</v>
      </c>
      <c r="J13" s="49">
        <f t="shared" si="1"/>
        <v>85.187810215082465</v>
      </c>
      <c r="K13" s="49">
        <v>0</v>
      </c>
      <c r="L13" s="49">
        <v>0</v>
      </c>
      <c r="M13" s="553"/>
      <c r="N13" s="403"/>
      <c r="O13" s="59"/>
    </row>
    <row r="14" spans="1:17" ht="12" customHeight="1" x14ac:dyDescent="0.2">
      <c r="A14" s="4">
        <v>634</v>
      </c>
      <c r="B14" s="508" t="s">
        <v>31</v>
      </c>
      <c r="C14" s="509"/>
      <c r="D14" s="5">
        <v>5589.08</v>
      </c>
      <c r="E14" s="5">
        <v>6000</v>
      </c>
      <c r="F14" s="435">
        <v>8500</v>
      </c>
      <c r="G14" s="435">
        <v>8500</v>
      </c>
      <c r="H14" s="435">
        <v>8500</v>
      </c>
      <c r="I14" s="49">
        <v>0</v>
      </c>
      <c r="J14" s="49">
        <f t="shared" si="1"/>
        <v>141.66666666666669</v>
      </c>
      <c r="K14" s="49">
        <v>0</v>
      </c>
      <c r="L14" s="49">
        <v>0</v>
      </c>
      <c r="M14" s="553"/>
      <c r="N14" s="403"/>
      <c r="O14" s="59"/>
    </row>
    <row r="15" spans="1:17" ht="12" customHeight="1" x14ac:dyDescent="0.2">
      <c r="A15" s="17">
        <v>64</v>
      </c>
      <c r="B15" s="502" t="s">
        <v>32</v>
      </c>
      <c r="C15" s="503"/>
      <c r="D15" s="9">
        <f>SUM(D17,D16)</f>
        <v>94236.03</v>
      </c>
      <c r="E15" s="9">
        <f>SUM(E17,E16)</f>
        <v>118100</v>
      </c>
      <c r="F15" s="9">
        <f>SUM(F17,F16)</f>
        <v>120150</v>
      </c>
      <c r="G15" s="9">
        <f>SUM(G17,G16)</f>
        <v>120150</v>
      </c>
      <c r="H15" s="9">
        <f>SUM(H17,H16)</f>
        <v>120150</v>
      </c>
      <c r="I15" s="49">
        <f t="shared" si="0"/>
        <v>125.32361560647239</v>
      </c>
      <c r="J15" s="49">
        <f t="shared" si="1"/>
        <v>101.73581710414904</v>
      </c>
      <c r="K15" s="49">
        <f t="shared" si="2"/>
        <v>100</v>
      </c>
      <c r="L15" s="49">
        <f t="shared" si="3"/>
        <v>100</v>
      </c>
      <c r="M15" s="553"/>
      <c r="N15" s="221"/>
      <c r="O15" s="554"/>
      <c r="P15" s="554"/>
      <c r="Q15" s="554"/>
    </row>
    <row r="16" spans="1:17" ht="12" customHeight="1" x14ac:dyDescent="0.2">
      <c r="A16" s="4">
        <v>641</v>
      </c>
      <c r="B16" s="508" t="s">
        <v>33</v>
      </c>
      <c r="C16" s="509"/>
      <c r="D16" s="5">
        <v>128.04</v>
      </c>
      <c r="E16" s="5">
        <v>150</v>
      </c>
      <c r="F16" s="435">
        <v>150</v>
      </c>
      <c r="G16" s="435">
        <v>150</v>
      </c>
      <c r="H16" s="435">
        <v>150</v>
      </c>
      <c r="I16" s="49">
        <f t="shared" si="0"/>
        <v>117.15089034676664</v>
      </c>
      <c r="J16" s="49">
        <f t="shared" si="1"/>
        <v>100</v>
      </c>
      <c r="K16" s="49">
        <f t="shared" si="2"/>
        <v>100</v>
      </c>
      <c r="L16" s="49">
        <f t="shared" si="3"/>
        <v>100</v>
      </c>
      <c r="M16" s="553"/>
      <c r="N16" s="403"/>
      <c r="O16" s="554"/>
      <c r="P16" s="512"/>
      <c r="Q16" s="512"/>
    </row>
    <row r="17" spans="1:17" ht="12" customHeight="1" x14ac:dyDescent="0.2">
      <c r="A17" s="4">
        <v>642</v>
      </c>
      <c r="B17" s="508" t="s">
        <v>34</v>
      </c>
      <c r="C17" s="509"/>
      <c r="D17" s="5">
        <v>94107.99</v>
      </c>
      <c r="E17" s="5">
        <v>117950</v>
      </c>
      <c r="F17" s="435">
        <v>120000</v>
      </c>
      <c r="G17" s="435">
        <v>120000</v>
      </c>
      <c r="H17" s="435">
        <v>120000</v>
      </c>
      <c r="I17" s="49">
        <f t="shared" si="0"/>
        <v>125.33473512716613</v>
      </c>
      <c r="J17" s="49">
        <f t="shared" si="1"/>
        <v>101.73802458668928</v>
      </c>
      <c r="K17" s="49">
        <f t="shared" si="2"/>
        <v>100</v>
      </c>
      <c r="L17" s="49">
        <f t="shared" si="3"/>
        <v>100</v>
      </c>
      <c r="M17" s="553"/>
      <c r="N17" s="416"/>
      <c r="O17" s="554"/>
      <c r="P17" s="512"/>
      <c r="Q17" s="512"/>
    </row>
    <row r="18" spans="1:17" ht="12" customHeight="1" x14ac:dyDescent="0.2">
      <c r="A18" s="17">
        <v>65</v>
      </c>
      <c r="B18" s="502" t="s">
        <v>35</v>
      </c>
      <c r="C18" s="503"/>
      <c r="D18" s="9">
        <f>SUM(D21,D20,D19)</f>
        <v>53243.749999999993</v>
      </c>
      <c r="E18" s="9">
        <f>SUM(E21,E20,E19)</f>
        <v>114800</v>
      </c>
      <c r="F18" s="9">
        <f>SUM(F21,F20,F19)</f>
        <v>156100</v>
      </c>
      <c r="G18" s="9">
        <f>SUM(G21,G20,G19)</f>
        <v>56000</v>
      </c>
      <c r="H18" s="9">
        <f>SUM(H21,H20,H19)</f>
        <v>56000</v>
      </c>
      <c r="I18" s="49">
        <f t="shared" si="0"/>
        <v>215.61216105176669</v>
      </c>
      <c r="J18" s="49">
        <f t="shared" si="1"/>
        <v>135.97560975609758</v>
      </c>
      <c r="K18" s="49">
        <f t="shared" si="2"/>
        <v>35.874439461883405</v>
      </c>
      <c r="L18" s="49">
        <f t="shared" si="3"/>
        <v>100</v>
      </c>
      <c r="M18" s="553"/>
      <c r="N18" s="107"/>
      <c r="O18" s="59"/>
    </row>
    <row r="19" spans="1:17" ht="12" customHeight="1" x14ac:dyDescent="0.2">
      <c r="A19" s="4">
        <v>651</v>
      </c>
      <c r="B19" s="545" t="s">
        <v>187</v>
      </c>
      <c r="C19" s="546"/>
      <c r="D19" s="5">
        <v>437.99</v>
      </c>
      <c r="E19" s="5">
        <v>200</v>
      </c>
      <c r="F19" s="435">
        <v>400</v>
      </c>
      <c r="G19" s="435">
        <v>500</v>
      </c>
      <c r="H19" s="435">
        <v>500</v>
      </c>
      <c r="I19" s="49">
        <v>0</v>
      </c>
      <c r="J19" s="49">
        <f t="shared" si="1"/>
        <v>200</v>
      </c>
      <c r="K19" s="49">
        <f t="shared" si="2"/>
        <v>125</v>
      </c>
      <c r="L19" s="49">
        <f t="shared" si="3"/>
        <v>100</v>
      </c>
      <c r="M19" s="196"/>
      <c r="N19" s="416"/>
      <c r="O19" s="554"/>
      <c r="P19" s="512"/>
      <c r="Q19" s="512"/>
    </row>
    <row r="20" spans="1:17" ht="12" customHeight="1" x14ac:dyDescent="0.2">
      <c r="A20" s="4">
        <v>652</v>
      </c>
      <c r="B20" s="508" t="s">
        <v>36</v>
      </c>
      <c r="C20" s="509"/>
      <c r="D20" s="5">
        <v>38390.519999999997</v>
      </c>
      <c r="E20" s="5">
        <v>100000</v>
      </c>
      <c r="F20" s="435">
        <v>140200</v>
      </c>
      <c r="G20" s="435">
        <v>40000</v>
      </c>
      <c r="H20" s="435">
        <v>40000</v>
      </c>
      <c r="I20" s="49">
        <f t="shared" si="0"/>
        <v>260.48097290685308</v>
      </c>
      <c r="J20" s="49">
        <f t="shared" si="1"/>
        <v>140.19999999999999</v>
      </c>
      <c r="K20" s="49">
        <f t="shared" si="2"/>
        <v>28.530670470756064</v>
      </c>
      <c r="L20" s="49">
        <f t="shared" si="3"/>
        <v>100</v>
      </c>
      <c r="N20" s="416"/>
      <c r="O20" s="554"/>
      <c r="P20" s="512"/>
      <c r="Q20" s="512"/>
    </row>
    <row r="21" spans="1:17" ht="12" customHeight="1" x14ac:dyDescent="0.2">
      <c r="A21" s="394">
        <v>653</v>
      </c>
      <c r="B21" s="526" t="s">
        <v>37</v>
      </c>
      <c r="C21" s="527"/>
      <c r="D21" s="395">
        <v>14415.24</v>
      </c>
      <c r="E21" s="395">
        <v>14600</v>
      </c>
      <c r="F21" s="436">
        <v>15500</v>
      </c>
      <c r="G21" s="436">
        <v>15500</v>
      </c>
      <c r="H21" s="436">
        <v>15500</v>
      </c>
      <c r="I21" s="396">
        <f t="shared" si="0"/>
        <v>101.28169909068458</v>
      </c>
      <c r="J21" s="396">
        <f t="shared" si="1"/>
        <v>106.16438356164383</v>
      </c>
      <c r="K21" s="396">
        <f t="shared" si="2"/>
        <v>100</v>
      </c>
      <c r="L21" s="396">
        <f t="shared" si="3"/>
        <v>100</v>
      </c>
      <c r="N21" s="413"/>
      <c r="O21" s="512"/>
      <c r="P21" s="512"/>
      <c r="Q21" s="512"/>
    </row>
    <row r="22" spans="1:17" ht="12" customHeight="1" x14ac:dyDescent="0.2">
      <c r="A22" s="400">
        <v>68</v>
      </c>
      <c r="B22" s="533" t="s">
        <v>369</v>
      </c>
      <c r="C22" s="534"/>
      <c r="D22" s="401">
        <f>D23</f>
        <v>33.18</v>
      </c>
      <c r="E22" s="401">
        <v>0</v>
      </c>
      <c r="F22" s="401">
        <f>F23</f>
        <v>2000</v>
      </c>
      <c r="G22" s="401"/>
      <c r="H22" s="401"/>
      <c r="I22" s="402"/>
      <c r="J22" s="402"/>
      <c r="K22" s="402"/>
      <c r="L22" s="402"/>
      <c r="N22" s="413"/>
      <c r="O22" s="512"/>
      <c r="P22" s="512"/>
      <c r="Q22" s="512"/>
    </row>
    <row r="23" spans="1:17" ht="14.25" customHeight="1" x14ac:dyDescent="0.2">
      <c r="A23" s="397">
        <v>683</v>
      </c>
      <c r="B23" s="535" t="s">
        <v>370</v>
      </c>
      <c r="C23" s="536"/>
      <c r="D23" s="398">
        <v>33.18</v>
      </c>
      <c r="E23" s="398">
        <v>0</v>
      </c>
      <c r="F23" s="437">
        <v>2000</v>
      </c>
      <c r="G23" s="398"/>
      <c r="H23" s="398"/>
      <c r="I23" s="399"/>
      <c r="J23" s="399"/>
      <c r="K23" s="399"/>
      <c r="L23" s="399"/>
      <c r="M23" s="412"/>
      <c r="N23" s="413"/>
    </row>
    <row r="24" spans="1:17" ht="12" customHeight="1" x14ac:dyDescent="0.2">
      <c r="A24" s="551" t="s">
        <v>38</v>
      </c>
      <c r="B24" s="543"/>
      <c r="C24" s="543"/>
      <c r="D24" s="543"/>
      <c r="E24" s="543"/>
      <c r="F24" s="543"/>
      <c r="G24" s="543"/>
      <c r="H24" s="543"/>
      <c r="I24" s="543"/>
      <c r="J24" s="543"/>
      <c r="K24" s="543"/>
      <c r="L24" s="552"/>
      <c r="N24" s="413"/>
    </row>
    <row r="25" spans="1:17" ht="12" customHeight="1" x14ac:dyDescent="0.2">
      <c r="A25" s="14">
        <v>7</v>
      </c>
      <c r="B25" s="531" t="s">
        <v>39</v>
      </c>
      <c r="C25" s="532"/>
      <c r="D25" s="19">
        <v>0</v>
      </c>
      <c r="E25" s="15">
        <f>E26</f>
        <v>454126.45</v>
      </c>
      <c r="F25" s="15">
        <f>F26</f>
        <v>819548</v>
      </c>
      <c r="G25" s="15">
        <f>G26</f>
        <v>0</v>
      </c>
      <c r="H25" s="15">
        <f>H26</f>
        <v>0</v>
      </c>
      <c r="I25" s="16">
        <v>0</v>
      </c>
      <c r="J25" s="16">
        <f t="shared" ref="J25:K27" si="4">F25/E25*100</f>
        <v>180.46691620802972</v>
      </c>
      <c r="K25" s="16">
        <f t="shared" si="4"/>
        <v>0</v>
      </c>
      <c r="L25" s="16">
        <v>0</v>
      </c>
      <c r="N25" s="413"/>
    </row>
    <row r="26" spans="1:17" ht="12" customHeight="1" x14ac:dyDescent="0.2">
      <c r="A26" s="17">
        <v>71</v>
      </c>
      <c r="B26" s="502" t="s">
        <v>40</v>
      </c>
      <c r="C26" s="503"/>
      <c r="D26" s="10">
        <v>0</v>
      </c>
      <c r="E26" s="9">
        <f>SUM(E28,E27)</f>
        <v>454126.45</v>
      </c>
      <c r="F26" s="9">
        <f>SUM(F28,F27)</f>
        <v>819548</v>
      </c>
      <c r="G26" s="9">
        <f>SUM(G28,G27)</f>
        <v>0</v>
      </c>
      <c r="H26" s="9">
        <f>SUM(H28,H27)</f>
        <v>0</v>
      </c>
      <c r="I26" s="49">
        <v>0</v>
      </c>
      <c r="J26" s="49">
        <f t="shared" si="4"/>
        <v>180.46691620802972</v>
      </c>
      <c r="K26" s="49">
        <f t="shared" si="4"/>
        <v>0</v>
      </c>
      <c r="L26" s="49">
        <v>0</v>
      </c>
    </row>
    <row r="27" spans="1:17" ht="12" customHeight="1" x14ac:dyDescent="0.2">
      <c r="A27" s="4">
        <v>711</v>
      </c>
      <c r="B27" s="508" t="s">
        <v>41</v>
      </c>
      <c r="C27" s="509"/>
      <c r="D27" s="6">
        <v>0</v>
      </c>
      <c r="E27" s="5">
        <v>454126.45</v>
      </c>
      <c r="F27" s="5">
        <v>819548</v>
      </c>
      <c r="G27" s="6">
        <v>0</v>
      </c>
      <c r="H27" s="6">
        <v>0</v>
      </c>
      <c r="I27" s="49">
        <v>0</v>
      </c>
      <c r="J27" s="49">
        <f t="shared" si="4"/>
        <v>180.46691620802972</v>
      </c>
      <c r="K27" s="49">
        <f t="shared" si="4"/>
        <v>0</v>
      </c>
      <c r="L27" s="49">
        <v>0</v>
      </c>
      <c r="M27" s="196"/>
      <c r="N27" s="59"/>
    </row>
    <row r="28" spans="1:17" ht="12.95" customHeight="1" x14ac:dyDescent="0.2">
      <c r="A28" s="4">
        <v>721</v>
      </c>
      <c r="B28" s="525" t="s">
        <v>273</v>
      </c>
      <c r="C28" s="509"/>
      <c r="D28" s="6">
        <v>0</v>
      </c>
      <c r="E28" s="5">
        <v>0</v>
      </c>
      <c r="F28" s="5">
        <v>0</v>
      </c>
      <c r="G28" s="6">
        <v>0</v>
      </c>
      <c r="H28" s="6">
        <v>0</v>
      </c>
      <c r="I28" s="49">
        <v>0</v>
      </c>
      <c r="J28" s="49">
        <v>0</v>
      </c>
      <c r="K28" s="49">
        <v>0</v>
      </c>
      <c r="L28" s="49">
        <v>0</v>
      </c>
      <c r="N28" s="403"/>
      <c r="O28" s="59"/>
    </row>
    <row r="29" spans="1:17" ht="12" customHeight="1" x14ac:dyDescent="0.2">
      <c r="A29" s="528"/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30"/>
      <c r="N29" s="414"/>
      <c r="O29" s="414"/>
      <c r="P29" s="414"/>
    </row>
    <row r="30" spans="1:17" ht="12" customHeight="1" x14ac:dyDescent="0.2">
      <c r="A30" s="14">
        <v>3</v>
      </c>
      <c r="B30" s="531" t="s">
        <v>42</v>
      </c>
      <c r="C30" s="532"/>
      <c r="D30" s="15">
        <f>SUM(D50,D48,D45,D43,D41,D35,D31)</f>
        <v>328650.18</v>
      </c>
      <c r="E30" s="15">
        <f>SUM(E50,E48,E45,E43,E41,E35,E31)</f>
        <v>792434.82000000007</v>
      </c>
      <c r="F30" s="15">
        <f>SUM(F50,F48,F45,F43,F41,F35,F31)</f>
        <v>881350</v>
      </c>
      <c r="G30" s="15">
        <f>SUM(G50,G48,G45,G43,G41,G35,G31)</f>
        <v>488150</v>
      </c>
      <c r="H30" s="15">
        <f>SUM(H50,H48,H45,H43,H41,H35,H31)</f>
        <v>475150</v>
      </c>
      <c r="I30" s="16">
        <f t="shared" ref="I30:I52" si="5">E30/D30*100</f>
        <v>241.11802403394398</v>
      </c>
      <c r="J30" s="16">
        <f t="shared" ref="J30:J52" si="6">F30/E30*100</f>
        <v>111.22050391475729</v>
      </c>
      <c r="K30" s="16">
        <f t="shared" ref="K30:K52" si="7">G30/F30*100</f>
        <v>55.386622794576503</v>
      </c>
      <c r="L30" s="16">
        <f t="shared" ref="L30:L52" si="8">H30/G30*100</f>
        <v>97.336884154460719</v>
      </c>
    </row>
    <row r="31" spans="1:17" ht="12" customHeight="1" x14ac:dyDescent="0.2">
      <c r="A31" s="17">
        <v>31</v>
      </c>
      <c r="B31" s="502" t="s">
        <v>43</v>
      </c>
      <c r="C31" s="503"/>
      <c r="D31" s="9">
        <f>SUM(D32,D33,D34)</f>
        <v>63928.430000000008</v>
      </c>
      <c r="E31" s="9">
        <f>SUM(E32,E33,E34)</f>
        <v>92050</v>
      </c>
      <c r="F31" s="9">
        <f>SUM(F32,F33,F34)</f>
        <v>96000</v>
      </c>
      <c r="G31" s="9">
        <f>SUM(G32,G33,G34)</f>
        <v>96000</v>
      </c>
      <c r="H31" s="9">
        <f>SUM(H32,H33,H34)</f>
        <v>96000</v>
      </c>
      <c r="I31" s="49">
        <f t="shared" si="5"/>
        <v>143.98914536146123</v>
      </c>
      <c r="J31" s="49">
        <f t="shared" si="6"/>
        <v>104.29114611624118</v>
      </c>
      <c r="K31" s="49">
        <f t="shared" si="7"/>
        <v>100</v>
      </c>
      <c r="L31" s="49">
        <f t="shared" si="8"/>
        <v>100</v>
      </c>
    </row>
    <row r="32" spans="1:17" ht="12" customHeight="1" x14ac:dyDescent="0.2">
      <c r="A32" s="18">
        <v>311</v>
      </c>
      <c r="B32" s="537" t="s">
        <v>44</v>
      </c>
      <c r="C32" s="538"/>
      <c r="D32" s="5">
        <f>POS.DIO!D46+POS.DIO!D100</f>
        <v>53793.05</v>
      </c>
      <c r="E32" s="5">
        <f>POS.DIO!E46+POS.DIO!E100</f>
        <v>75650</v>
      </c>
      <c r="F32" s="5">
        <f>POS.DIO!F46+POS.DIO!F100</f>
        <v>80750</v>
      </c>
      <c r="G32" s="5">
        <f>POS.DIO!G46+POS.DIO!G100</f>
        <v>80750</v>
      </c>
      <c r="H32" s="5">
        <f>POS.DIO!H46+POS.DIO!H100</f>
        <v>80750</v>
      </c>
      <c r="I32" s="49">
        <f t="shared" si="5"/>
        <v>140.63154998647593</v>
      </c>
      <c r="J32" s="49">
        <f t="shared" si="6"/>
        <v>106.74157303370787</v>
      </c>
      <c r="K32" s="49">
        <f t="shared" si="7"/>
        <v>100</v>
      </c>
      <c r="L32" s="49">
        <f t="shared" si="8"/>
        <v>100</v>
      </c>
    </row>
    <row r="33" spans="1:12" ht="12" customHeight="1" x14ac:dyDescent="0.2">
      <c r="A33" s="4">
        <v>312</v>
      </c>
      <c r="B33" s="508" t="s">
        <v>45</v>
      </c>
      <c r="C33" s="509"/>
      <c r="D33" s="5">
        <f>POS.DIO!D47</f>
        <v>1260.8699999999999</v>
      </c>
      <c r="E33" s="5">
        <f>POS.DIO!E47</f>
        <v>1600</v>
      </c>
      <c r="F33" s="5">
        <f>POS.DIO!F47</f>
        <v>2000</v>
      </c>
      <c r="G33" s="5">
        <f>POS.DIO!G47</f>
        <v>2000</v>
      </c>
      <c r="H33" s="5">
        <f>POS.DIO!H47</f>
        <v>2000</v>
      </c>
      <c r="I33" s="49">
        <f t="shared" si="5"/>
        <v>126.8965079667214</v>
      </c>
      <c r="J33" s="49">
        <f t="shared" si="6"/>
        <v>125</v>
      </c>
      <c r="K33" s="49">
        <f t="shared" si="7"/>
        <v>100</v>
      </c>
      <c r="L33" s="49">
        <f t="shared" si="8"/>
        <v>100</v>
      </c>
    </row>
    <row r="34" spans="1:12" ht="12" customHeight="1" x14ac:dyDescent="0.2">
      <c r="A34" s="4">
        <v>313</v>
      </c>
      <c r="B34" s="525" t="s">
        <v>186</v>
      </c>
      <c r="C34" s="509"/>
      <c r="D34" s="5">
        <f>POS.DIO!D48+POS.DIO!D101</f>
        <v>8874.51</v>
      </c>
      <c r="E34" s="5">
        <f>POS.DIO!E48+POS.DIO!E101</f>
        <v>14800</v>
      </c>
      <c r="F34" s="5">
        <f>POS.DIO!F48+POS.DIO!F101</f>
        <v>13250</v>
      </c>
      <c r="G34" s="5">
        <f>POS.DIO!G48+POS.DIO!G101</f>
        <v>13250</v>
      </c>
      <c r="H34" s="5">
        <f>POS.DIO!H48+POS.DIO!H101</f>
        <v>13250</v>
      </c>
      <c r="I34" s="49">
        <f t="shared" si="5"/>
        <v>166.76977095073417</v>
      </c>
      <c r="J34" s="49">
        <f t="shared" si="6"/>
        <v>89.527027027027032</v>
      </c>
      <c r="K34" s="49">
        <f t="shared" si="7"/>
        <v>100</v>
      </c>
      <c r="L34" s="49">
        <f t="shared" si="8"/>
        <v>100</v>
      </c>
    </row>
    <row r="35" spans="1:12" ht="12" customHeight="1" x14ac:dyDescent="0.2">
      <c r="A35" s="17">
        <v>32</v>
      </c>
      <c r="B35" s="502" t="s">
        <v>46</v>
      </c>
      <c r="C35" s="503"/>
      <c r="D35" s="9">
        <f>SUM(D36,D37,D38,D39,D40)</f>
        <v>130405.50000000003</v>
      </c>
      <c r="E35" s="9">
        <f>SUM(E36,E37,E38,E39,E40)</f>
        <v>526125</v>
      </c>
      <c r="F35" s="9">
        <f>SUM(F36,F37,F38,F39,F40)</f>
        <v>645305</v>
      </c>
      <c r="G35" s="9">
        <f>SUM(G36,G37,G38,G39,G40)</f>
        <v>259000</v>
      </c>
      <c r="H35" s="9">
        <f>SUM(H36,H37,H38,H39,H40)</f>
        <v>251000</v>
      </c>
      <c r="I35" s="49">
        <f t="shared" si="5"/>
        <v>403.45307521538575</v>
      </c>
      <c r="J35" s="49">
        <f t="shared" si="6"/>
        <v>122.65241149916845</v>
      </c>
      <c r="K35" s="49">
        <f t="shared" si="7"/>
        <v>40.136059692703455</v>
      </c>
      <c r="L35" s="49">
        <f t="shared" si="8"/>
        <v>96.91119691119691</v>
      </c>
    </row>
    <row r="36" spans="1:12" ht="12" customHeight="1" x14ac:dyDescent="0.2">
      <c r="A36" s="4">
        <v>321</v>
      </c>
      <c r="B36" s="508" t="s">
        <v>47</v>
      </c>
      <c r="C36" s="509"/>
      <c r="D36" s="5">
        <f>POS.DIO!D50+POS.DIO!D103</f>
        <v>3026.79</v>
      </c>
      <c r="E36" s="5">
        <f>POS.DIO!E50+POS.DIO!E103</f>
        <v>3700</v>
      </c>
      <c r="F36" s="5">
        <f>POS.DIO!F50+POS.DIO!F103</f>
        <v>4500</v>
      </c>
      <c r="G36" s="5">
        <f>POS.DIO!G50+POS.DIO!G103</f>
        <v>4500</v>
      </c>
      <c r="H36" s="5">
        <f>POS.DIO!H50+POS.DIO!H103</f>
        <v>4500</v>
      </c>
      <c r="I36" s="49">
        <f t="shared" si="5"/>
        <v>122.24171481999082</v>
      </c>
      <c r="J36" s="49">
        <f t="shared" si="6"/>
        <v>121.62162162162163</v>
      </c>
      <c r="K36" s="49">
        <f t="shared" si="7"/>
        <v>100</v>
      </c>
      <c r="L36" s="49">
        <f t="shared" si="8"/>
        <v>100</v>
      </c>
    </row>
    <row r="37" spans="1:12" ht="12" customHeight="1" x14ac:dyDescent="0.2">
      <c r="A37" s="4">
        <v>322</v>
      </c>
      <c r="B37" s="508" t="s">
        <v>48</v>
      </c>
      <c r="C37" s="509"/>
      <c r="D37" s="5">
        <f>POS.DIO!D51+POS.DIO!D104+POS.DIO!D149+POS.DIO!D170+POS.DIO!D178+POS.DIO!D186+POS.DIO!D192+POS.DIO!D350+POS.DIO!D456+POS.DIO!D472+POS.DIO!D498</f>
        <v>34465.299999999996</v>
      </c>
      <c r="E37" s="5">
        <f>POS.DIO!E51+POS.DIO!E104+POS.DIO!E149+POS.DIO!E170+POS.DIO!E178+POS.DIO!E186+POS.DIO!E192+POS.DIO!E350+POS.DIO!E456+POS.DIO!E472+POS.DIO!E498</f>
        <v>56750</v>
      </c>
      <c r="F37" s="5">
        <f>POS.DIO!F51+POS.DIO!F104+POS.DIO!F178+POS.DIO!F149+POS.DIO!F170+POS.DIO!F350+POS.DIO!F498+POS.DIO!F456+POS.DIO!F472+POS.DIO!F186+POS.DIO!F192</f>
        <v>62050</v>
      </c>
      <c r="G37" s="5">
        <f>POS.DIO!G51+POS.DIO!G104+POS.DIO!G178+POS.DIO!G149+POS.DIO!G170+POS.DIO!G350+POS.DIO!G498+POS.DIO!G456+POS.DIO!G472+POS.DIO!G186+POS.DIO!G192</f>
        <v>50800</v>
      </c>
      <c r="H37" s="5">
        <f>POS.DIO!H51+POS.DIO!H104+POS.DIO!H178+POS.DIO!H149+POS.DIO!H170+POS.DIO!H350+POS.DIO!H498+POS.DIO!H456+POS.DIO!H472+POS.DIO!H186+POS.DIO!H192</f>
        <v>50800</v>
      </c>
      <c r="I37" s="49">
        <f t="shared" si="5"/>
        <v>164.65836653097466</v>
      </c>
      <c r="J37" s="49">
        <f t="shared" si="6"/>
        <v>109.33920704845815</v>
      </c>
      <c r="K37" s="49">
        <f t="shared" si="7"/>
        <v>81.869460112812249</v>
      </c>
      <c r="L37" s="49">
        <f t="shared" si="8"/>
        <v>100</v>
      </c>
    </row>
    <row r="38" spans="1:12" ht="12" customHeight="1" x14ac:dyDescent="0.2">
      <c r="A38" s="4">
        <v>323</v>
      </c>
      <c r="B38" s="508" t="s">
        <v>49</v>
      </c>
      <c r="C38" s="509"/>
      <c r="D38" s="5">
        <f>POS.DIO!D52+POS.DIO!D77+POS.DIO!D91+POS.DIO!D105+POS.DIO!D125+POS.DIO!D148+POS.DIO!D169+POS.DIO!D179+POS.DIO!D185+POS.DIO!D193+POS.DIO!D199+POS.DIO!D206+POS.DIO!D246+POS.DIO!D274+POS.DIO!D307+POS.DIO!D326+POS.DIO!D334+POS.DIO!D351+POS.DIO!D363+POS.DIO!D499+POS.DIO!D545</f>
        <v>73853.890000000029</v>
      </c>
      <c r="E38" s="5">
        <f>POS.DIO!E52+POS.DIO!E77+POS.DIO!E91+POS.DIO!E105+POS.DIO!E125+POS.DIO!E148+POS.DIO!E169+POS.DIO!E179+POS.DIO!E185+POS.DIO!E193+POS.DIO!E199+POS.DIO!E206+POS.DIO!E246+POS.DIO!E274+POS.DIO!E307+POS.DIO!E326+POS.DIO!E334+POS.DIO!E351+POS.DIO!E363+POS.DIO!E499+POS.DIO!E545</f>
        <v>442875</v>
      </c>
      <c r="F38" s="5">
        <f>POS.DIO!F52+POS.DIO!F77+POS.DIO!F91+POS.DIO!F105+POS.DIO!F125+POS.DIO!F148+POS.DIO!F169+POS.DIO!F179+POS.DIO!F185+POS.DIO!F193+POS.DIO!F199+POS.DIO!F206+POS.DIO!F261+POS.DIO!F307+POS.DIO!F326+POS.DIO!F334+POS.DIO!F351+POS.DIO!F363+POS.DIO!F246+POS.DIO!F499+POS.DIO!F545</f>
        <v>564355</v>
      </c>
      <c r="G38" s="5">
        <f>POS.DIO!G52+POS.DIO!G77+POS.DIO!G91+POS.DIO!G105+POS.DIO!G125+POS.DIO!G148+POS.DIO!G169+POS.DIO!G179+POS.DIO!G185+POS.DIO!G193+POS.DIO!G199+POS.DIO!G206+POS.DIO!G307+POS.DIO!G326+POS.DIO!G334+POS.DIO!G351+POS.DIO!G363+POS.DIO!G246+POS.DIO!G499+POS.DIO!G545</f>
        <v>182200</v>
      </c>
      <c r="H38" s="5">
        <f>POS.DIO!H52+POS.DIO!H77+POS.DIO!H91+POS.DIO!H105+POS.DIO!H125+POS.DIO!H148+POS.DIO!H169+POS.DIO!H179+POS.DIO!H185+POS.DIO!H193+POS.DIO!H199+POS.DIO!H206+POS.DIO!H307+POS.DIO!H326+POS.DIO!H334+POS.DIO!H351+POS.DIO!H363+POS.DIO!H246+POS.DIO!H499+POS.DIO!H545</f>
        <v>181200</v>
      </c>
      <c r="I38" s="49">
        <f t="shared" si="5"/>
        <v>599.6637414765828</v>
      </c>
      <c r="J38" s="49">
        <f t="shared" si="6"/>
        <v>127.42986169912503</v>
      </c>
      <c r="K38" s="49">
        <f t="shared" si="7"/>
        <v>32.284643531110731</v>
      </c>
      <c r="L38" s="49">
        <f t="shared" si="8"/>
        <v>99.451152579582882</v>
      </c>
    </row>
    <row r="39" spans="1:12" ht="12" customHeight="1" x14ac:dyDescent="0.2">
      <c r="A39" s="4">
        <v>324</v>
      </c>
      <c r="B39" s="537" t="s">
        <v>50</v>
      </c>
      <c r="C39" s="538"/>
      <c r="D39" s="5">
        <f>POS.DIO!D53</f>
        <v>0</v>
      </c>
      <c r="E39" s="5">
        <f>POS.DIO!E53</f>
        <v>0</v>
      </c>
      <c r="F39" s="5">
        <f>POS.DIO!F53</f>
        <v>0</v>
      </c>
      <c r="G39" s="5">
        <f>POS.DIO!G53</f>
        <v>0</v>
      </c>
      <c r="H39" s="5">
        <f>POS.DIO!H53</f>
        <v>0</v>
      </c>
      <c r="I39" s="49">
        <v>0</v>
      </c>
      <c r="J39" s="49">
        <v>0</v>
      </c>
      <c r="K39" s="49">
        <v>0</v>
      </c>
      <c r="L39" s="49">
        <v>0</v>
      </c>
    </row>
    <row r="40" spans="1:12" ht="12" customHeight="1" x14ac:dyDescent="0.2">
      <c r="A40" s="4">
        <v>329</v>
      </c>
      <c r="B40" s="508" t="s">
        <v>51</v>
      </c>
      <c r="C40" s="509"/>
      <c r="D40" s="5">
        <f>POS.DIO!D17+POS.DIO!D25+POS.DIO!D54</f>
        <v>19059.52</v>
      </c>
      <c r="E40" s="5">
        <f>POS.DIO!E17+POS.DIO!E25+POS.DIO!E54</f>
        <v>22800</v>
      </c>
      <c r="F40" s="5">
        <f>POS.DIO!F17+POS.DIO!F54+POS.DIO!F295</f>
        <v>14400</v>
      </c>
      <c r="G40" s="5">
        <f>POS.DIO!G17+POS.DIO!G54</f>
        <v>21500</v>
      </c>
      <c r="H40" s="5">
        <f>POS.DIO!H17+POS.DIO!H54</f>
        <v>14500</v>
      </c>
      <c r="I40" s="49">
        <f t="shared" si="5"/>
        <v>119.62525813871491</v>
      </c>
      <c r="J40" s="49">
        <f t="shared" si="6"/>
        <v>63.157894736842103</v>
      </c>
      <c r="K40" s="49">
        <f t="shared" si="7"/>
        <v>149.30555555555557</v>
      </c>
      <c r="L40" s="49">
        <f t="shared" si="8"/>
        <v>67.441860465116278</v>
      </c>
    </row>
    <row r="41" spans="1:12" ht="12" customHeight="1" x14ac:dyDescent="0.2">
      <c r="A41" s="17">
        <v>34</v>
      </c>
      <c r="B41" s="502" t="s">
        <v>52</v>
      </c>
      <c r="C41" s="503"/>
      <c r="D41" s="9">
        <f>D42</f>
        <v>1146.02</v>
      </c>
      <c r="E41" s="9">
        <f>E42</f>
        <v>1330</v>
      </c>
      <c r="F41" s="9">
        <f>F42</f>
        <v>1500</v>
      </c>
      <c r="G41" s="9">
        <f>G42</f>
        <v>1500</v>
      </c>
      <c r="H41" s="9">
        <f>H42</f>
        <v>1500</v>
      </c>
      <c r="I41" s="49">
        <f t="shared" si="5"/>
        <v>116.05382105024344</v>
      </c>
      <c r="J41" s="49">
        <f t="shared" si="6"/>
        <v>112.78195488721805</v>
      </c>
      <c r="K41" s="49">
        <f t="shared" si="7"/>
        <v>100</v>
      </c>
      <c r="L41" s="49">
        <f t="shared" si="8"/>
        <v>100</v>
      </c>
    </row>
    <row r="42" spans="1:12" ht="12" customHeight="1" x14ac:dyDescent="0.2">
      <c r="A42" s="4">
        <v>343</v>
      </c>
      <c r="B42" s="508" t="s">
        <v>53</v>
      </c>
      <c r="C42" s="509"/>
      <c r="D42" s="5">
        <f>POS.DIO!D56</f>
        <v>1146.02</v>
      </c>
      <c r="E42" s="5">
        <f>POS.DIO!E56</f>
        <v>1330</v>
      </c>
      <c r="F42" s="5">
        <f>POS.DIO!F56</f>
        <v>1500</v>
      </c>
      <c r="G42" s="5">
        <f>POS.DIO!G56</f>
        <v>1500</v>
      </c>
      <c r="H42" s="5">
        <f>POS.DIO!H56</f>
        <v>1500</v>
      </c>
      <c r="I42" s="49">
        <f t="shared" si="5"/>
        <v>116.05382105024344</v>
      </c>
      <c r="J42" s="49">
        <f t="shared" si="6"/>
        <v>112.78195488721805</v>
      </c>
      <c r="K42" s="49">
        <f t="shared" si="7"/>
        <v>100</v>
      </c>
      <c r="L42" s="49">
        <f t="shared" si="8"/>
        <v>100</v>
      </c>
    </row>
    <row r="43" spans="1:12" ht="12" customHeight="1" x14ac:dyDescent="0.2">
      <c r="A43" s="17">
        <v>35</v>
      </c>
      <c r="B43" s="547" t="s">
        <v>54</v>
      </c>
      <c r="C43" s="548"/>
      <c r="D43" s="9">
        <f>D44</f>
        <v>3178.31</v>
      </c>
      <c r="E43" s="9">
        <f>E44</f>
        <v>8000</v>
      </c>
      <c r="F43" s="9">
        <f>F44</f>
        <v>8000</v>
      </c>
      <c r="G43" s="9">
        <f>G44</f>
        <v>9000</v>
      </c>
      <c r="H43" s="9">
        <f>H44</f>
        <v>10000</v>
      </c>
      <c r="I43" s="49">
        <f t="shared" si="5"/>
        <v>251.7060953777322</v>
      </c>
      <c r="J43" s="49">
        <f t="shared" si="6"/>
        <v>100</v>
      </c>
      <c r="K43" s="49">
        <f t="shared" si="7"/>
        <v>112.5</v>
      </c>
      <c r="L43" s="49">
        <f t="shared" si="8"/>
        <v>111.11111111111111</v>
      </c>
    </row>
    <row r="44" spans="1:12" ht="12" customHeight="1" x14ac:dyDescent="0.2">
      <c r="A44" s="4">
        <v>352</v>
      </c>
      <c r="B44" s="508" t="s">
        <v>55</v>
      </c>
      <c r="C44" s="509"/>
      <c r="D44" s="5">
        <f>POS.DIO!D315+POS.DIO!D443</f>
        <v>3178.31</v>
      </c>
      <c r="E44" s="5">
        <f>POS.DIO!E315+POS.DIO!E443</f>
        <v>8000</v>
      </c>
      <c r="F44" s="5">
        <f>POS.DIO!F315+POS.DIO!F443</f>
        <v>8000</v>
      </c>
      <c r="G44" s="5">
        <f>POS.DIO!G315+POS.DIO!G443</f>
        <v>9000</v>
      </c>
      <c r="H44" s="5">
        <f>POS.DIO!H315+POS.DIO!H443</f>
        <v>10000</v>
      </c>
      <c r="I44" s="49">
        <f t="shared" si="5"/>
        <v>251.7060953777322</v>
      </c>
      <c r="J44" s="49">
        <f t="shared" si="6"/>
        <v>100</v>
      </c>
      <c r="K44" s="49">
        <f t="shared" si="7"/>
        <v>112.5</v>
      </c>
      <c r="L44" s="49">
        <f t="shared" si="8"/>
        <v>111.11111111111111</v>
      </c>
    </row>
    <row r="45" spans="1:12" ht="12" customHeight="1" x14ac:dyDescent="0.2">
      <c r="A45" s="20">
        <v>36</v>
      </c>
      <c r="B45" s="502" t="s">
        <v>56</v>
      </c>
      <c r="C45" s="503"/>
      <c r="D45" s="9">
        <f>SUM(D46,D47)</f>
        <v>65587.56</v>
      </c>
      <c r="E45" s="9">
        <f>SUM(E46,E47)</f>
        <v>77760</v>
      </c>
      <c r="F45" s="9">
        <f>SUM(F46,F47)</f>
        <v>49600</v>
      </c>
      <c r="G45" s="9">
        <f>SUM(G46,G47)</f>
        <v>44300</v>
      </c>
      <c r="H45" s="9">
        <f>SUM(H46,H47)</f>
        <v>44300</v>
      </c>
      <c r="I45" s="49">
        <f t="shared" si="5"/>
        <v>118.55906821354539</v>
      </c>
      <c r="J45" s="49">
        <f t="shared" si="6"/>
        <v>63.786008230452673</v>
      </c>
      <c r="K45" s="49">
        <f t="shared" si="7"/>
        <v>89.314516129032256</v>
      </c>
      <c r="L45" s="49">
        <f t="shared" si="8"/>
        <v>100</v>
      </c>
    </row>
    <row r="46" spans="1:12" ht="12" customHeight="1" x14ac:dyDescent="0.2">
      <c r="A46" s="18">
        <v>363</v>
      </c>
      <c r="B46" s="537" t="s">
        <v>57</v>
      </c>
      <c r="C46" s="538"/>
      <c r="D46" s="5">
        <f>POS.DIO!D58+POS.DIO!D84+POS.DIO!D293+POS.DIO!D342+POS.DIO!D353+POS.DIO!D378</f>
        <v>65587.56</v>
      </c>
      <c r="E46" s="5">
        <f>POS.DIO!E58+POS.DIO!E84+POS.DIO!E293+POS.DIO!E342+POS.DIO!E353+POS.DIO!E378</f>
        <v>73760</v>
      </c>
      <c r="F46" s="5">
        <f>POS.DIO!F84+POS.DIO!F293+POS.DIO!F342+POS.DIO!F353+POS.DIO!F378</f>
        <v>49600</v>
      </c>
      <c r="G46" s="5">
        <f>POS.DIO!G84+POS.DIO!G293+POS.DIO!G342+POS.DIO!G353+POS.DIO!G378</f>
        <v>44300</v>
      </c>
      <c r="H46" s="5">
        <f>POS.DIO!H84+POS.DIO!H293+POS.DIO!H342+POS.DIO!H353+POS.DIO!H378</f>
        <v>44300</v>
      </c>
      <c r="I46" s="49">
        <f t="shared" si="5"/>
        <v>112.46035071284859</v>
      </c>
      <c r="J46" s="49">
        <f t="shared" si="6"/>
        <v>67.245119305856832</v>
      </c>
      <c r="K46" s="49">
        <f t="shared" si="7"/>
        <v>89.314516129032256</v>
      </c>
      <c r="L46" s="49">
        <f t="shared" si="8"/>
        <v>100</v>
      </c>
    </row>
    <row r="47" spans="1:12" ht="12" customHeight="1" x14ac:dyDescent="0.2">
      <c r="A47" s="18">
        <v>366</v>
      </c>
      <c r="B47" s="549" t="s">
        <v>185</v>
      </c>
      <c r="C47" s="550"/>
      <c r="D47" s="5">
        <f>POS.DIO!D557</f>
        <v>0</v>
      </c>
      <c r="E47" s="5">
        <f>POS.DIO!E557</f>
        <v>4000</v>
      </c>
      <c r="F47" s="5">
        <f>POS.DIO!F557</f>
        <v>0</v>
      </c>
      <c r="G47" s="5">
        <f>POS.DIO!G557</f>
        <v>0</v>
      </c>
      <c r="H47" s="5">
        <f>POS.DIO!H557</f>
        <v>0</v>
      </c>
      <c r="I47" s="49">
        <v>0</v>
      </c>
      <c r="J47" s="49">
        <f t="shared" si="6"/>
        <v>0</v>
      </c>
      <c r="K47" s="49">
        <v>0</v>
      </c>
      <c r="L47" s="49">
        <v>0</v>
      </c>
    </row>
    <row r="48" spans="1:12" ht="12" customHeight="1" x14ac:dyDescent="0.2">
      <c r="A48" s="17">
        <v>37</v>
      </c>
      <c r="B48" s="502" t="s">
        <v>58</v>
      </c>
      <c r="C48" s="503"/>
      <c r="D48" s="9">
        <f>D49</f>
        <v>24310.98</v>
      </c>
      <c r="E48" s="9">
        <f>E49</f>
        <v>39600</v>
      </c>
      <c r="F48" s="9">
        <f>F49</f>
        <v>40300</v>
      </c>
      <c r="G48" s="9">
        <f>G49</f>
        <v>39100</v>
      </c>
      <c r="H48" s="9">
        <f>H49</f>
        <v>36100</v>
      </c>
      <c r="I48" s="49">
        <f t="shared" si="5"/>
        <v>162.88936110350139</v>
      </c>
      <c r="J48" s="49">
        <f t="shared" si="6"/>
        <v>101.76767676767678</v>
      </c>
      <c r="K48" s="49">
        <f t="shared" si="7"/>
        <v>97.022332506203483</v>
      </c>
      <c r="L48" s="49">
        <f t="shared" si="8"/>
        <v>92.327365728900261</v>
      </c>
    </row>
    <row r="49" spans="1:16" ht="12" customHeight="1" x14ac:dyDescent="0.2">
      <c r="A49" s="4">
        <v>372</v>
      </c>
      <c r="B49" s="508" t="s">
        <v>59</v>
      </c>
      <c r="C49" s="509"/>
      <c r="D49" s="5">
        <f>POS.DIO!D384+POS.DIO!D392+POS.DIO!D407+POS.DIO!D511+POS.DIO!D520+POS.DIO!D534</f>
        <v>24310.98</v>
      </c>
      <c r="E49" s="5">
        <f>POS.DIO!E384+POS.DIO!E392+POS.DIO!E407+POS.DIO!E511+POS.DIO!E520+POS.DIO!E534</f>
        <v>39600</v>
      </c>
      <c r="F49" s="5">
        <f>POS.DIO!F384+POS.DIO!F392+POS.DIO!F407+POS.DIO!F511+POS.DIO!F520+POS.DIO!F534</f>
        <v>40300</v>
      </c>
      <c r="G49" s="5">
        <f>POS.DIO!G384+POS.DIO!G392+POS.DIO!G407+POS.DIO!G511+POS.DIO!G520+POS.DIO!G534</f>
        <v>39100</v>
      </c>
      <c r="H49" s="5">
        <f>POS.DIO!H384+POS.DIO!H392+POS.DIO!H407+POS.DIO!H511+POS.DIO!H520+POS.DIO!H534</f>
        <v>36100</v>
      </c>
      <c r="I49" s="49">
        <f t="shared" si="5"/>
        <v>162.88936110350139</v>
      </c>
      <c r="J49" s="49">
        <f t="shared" si="6"/>
        <v>101.76767676767678</v>
      </c>
      <c r="K49" s="49">
        <f t="shared" si="7"/>
        <v>97.022332506203483</v>
      </c>
      <c r="L49" s="49">
        <f t="shared" si="8"/>
        <v>92.327365728900261</v>
      </c>
    </row>
    <row r="50" spans="1:16" ht="12" customHeight="1" x14ac:dyDescent="0.2">
      <c r="A50" s="17">
        <v>38</v>
      </c>
      <c r="B50" s="502" t="s">
        <v>60</v>
      </c>
      <c r="C50" s="503"/>
      <c r="D50" s="9">
        <f>SUM(D51,D52,D53,D54,D55)</f>
        <v>40093.379999999997</v>
      </c>
      <c r="E50" s="9">
        <f>SUM(E51,E52,E53,E54,E55)</f>
        <v>47569.82</v>
      </c>
      <c r="F50" s="9">
        <f>SUM(F51,F52,F53,F54,F55)</f>
        <v>40645</v>
      </c>
      <c r="G50" s="9">
        <f>SUM(G51,G52,G53,G54,G55)</f>
        <v>39250</v>
      </c>
      <c r="H50" s="9">
        <f>SUM(H51,H52,H53,H54,H55)</f>
        <v>36250</v>
      </c>
      <c r="I50" s="49">
        <f t="shared" si="5"/>
        <v>118.64756725424496</v>
      </c>
      <c r="J50" s="49">
        <f t="shared" si="6"/>
        <v>85.442829087854449</v>
      </c>
      <c r="K50" s="49">
        <f t="shared" si="7"/>
        <v>96.567843523188586</v>
      </c>
      <c r="L50" s="49">
        <f t="shared" si="8"/>
        <v>92.356687898089177</v>
      </c>
    </row>
    <row r="51" spans="1:16" ht="12" customHeight="1" x14ac:dyDescent="0.2">
      <c r="A51" s="4">
        <v>381</v>
      </c>
      <c r="B51" s="508" t="s">
        <v>61</v>
      </c>
      <c r="C51" s="509"/>
      <c r="D51" s="5">
        <f>POS.DIO!D23+POS.DIO!D32+POS.DIO!D416+POS.DIO!D424+POS.DIO!D430+POS.DIO!D445+POS.DIO!D454+POS.DIO!D470+POS.DIO!D501+POS.DIO!D513+POS.DIO!D527</f>
        <v>20798.989999999998</v>
      </c>
      <c r="E51" s="5">
        <f>POS.DIO!E23+POS.DIO!E32+POS.DIO!E416+POS.DIO!E424+POS.DIO!E430+POS.DIO!E445+POS.DIO!E454+POS.DIO!E470+POS.DIO!E501+POS.DIO!E513+POS.DIO!E527</f>
        <v>23012</v>
      </c>
      <c r="F51" s="5">
        <f>POS.DIO!F23+POS.DIO!F32+POS.DIO!F416+POS.DIO!F424+POS.DIO!F430+POS.DIO!F445+POS.DIO!F454+POS.DIO!F470+POS.DIO!F501+POS.DIO!F513+POS.DIO!F527</f>
        <v>29570</v>
      </c>
      <c r="G51" s="5">
        <f>POS.DIO!G23+POS.DIO!G32+POS.DIO!G416+POS.DIO!G424+POS.DIO!G430+POS.DIO!G445+POS.DIO!G454+POS.DIO!G470+POS.DIO!G501+POS.DIO!H513+POS.DIO!G527</f>
        <v>26898</v>
      </c>
      <c r="H51" s="5">
        <f>POS.DIO!H23+POS.DIO!H32+POS.DIO!H416+POS.DIO!H424+POS.DIO!H430+POS.DIO!H445+POS.DIO!H454+POS.DIO!H470+POS.DIO!H501+POS.DIO!H513+POS.DIO!H527</f>
        <v>26898</v>
      </c>
      <c r="I51" s="49">
        <f t="shared" si="5"/>
        <v>110.63998780710025</v>
      </c>
      <c r="J51" s="49">
        <f t="shared" si="6"/>
        <v>128.49817486528767</v>
      </c>
      <c r="K51" s="49">
        <f t="shared" si="7"/>
        <v>90.963814677037533</v>
      </c>
      <c r="L51" s="49">
        <f t="shared" si="8"/>
        <v>100</v>
      </c>
    </row>
    <row r="52" spans="1:16" ht="12" customHeight="1" x14ac:dyDescent="0.2">
      <c r="A52" s="4">
        <v>382</v>
      </c>
      <c r="B52" s="508" t="s">
        <v>62</v>
      </c>
      <c r="C52" s="509"/>
      <c r="D52" s="5">
        <f>POS.DIO!D437+POS.DIO!D478</f>
        <v>15565.06</v>
      </c>
      <c r="E52" s="5">
        <f>POS.DIO!E437+POS.DIO!E478</f>
        <v>9500</v>
      </c>
      <c r="F52" s="5">
        <f>POS.DIO!F437+POS.DIO!F478</f>
        <v>9000</v>
      </c>
      <c r="G52" s="5">
        <f>POS.DIO!G437+POS.DIO!G478</f>
        <v>6000</v>
      </c>
      <c r="H52" s="5">
        <f>POS.DIO!H437+POS.DIO!H478</f>
        <v>6000</v>
      </c>
      <c r="I52" s="49">
        <f t="shared" si="5"/>
        <v>61.03413671389638</v>
      </c>
      <c r="J52" s="49">
        <f t="shared" si="6"/>
        <v>94.73684210526315</v>
      </c>
      <c r="K52" s="49">
        <f t="shared" si="7"/>
        <v>66.666666666666657</v>
      </c>
      <c r="L52" s="49">
        <f t="shared" si="8"/>
        <v>100</v>
      </c>
    </row>
    <row r="53" spans="1:16" ht="12" customHeight="1" x14ac:dyDescent="0.2">
      <c r="A53" s="4">
        <v>383</v>
      </c>
      <c r="B53" s="537" t="s">
        <v>63</v>
      </c>
      <c r="C53" s="538"/>
      <c r="D53" s="6">
        <f>POS.DIO!D60+POS.DIO!D317</f>
        <v>0</v>
      </c>
      <c r="E53" s="6">
        <f>POS.DIO!E60+POS.DIO!E317</f>
        <v>0</v>
      </c>
      <c r="F53" s="6">
        <f>POS.DIO!F317</f>
        <v>0</v>
      </c>
      <c r="G53" s="6">
        <f>POS.DIO!G317</f>
        <v>0</v>
      </c>
      <c r="H53" s="6">
        <f>POS.DIO!H317</f>
        <v>0</v>
      </c>
      <c r="I53" s="49">
        <v>0</v>
      </c>
      <c r="J53" s="49">
        <v>0</v>
      </c>
      <c r="K53" s="49">
        <v>0</v>
      </c>
      <c r="L53" s="49">
        <v>0</v>
      </c>
    </row>
    <row r="54" spans="1:16" ht="12.75" customHeight="1" x14ac:dyDescent="0.2">
      <c r="A54" s="4">
        <v>385</v>
      </c>
      <c r="B54" s="508" t="s">
        <v>64</v>
      </c>
      <c r="C54" s="509"/>
      <c r="D54" s="5">
        <f>POS.DIO!D70</f>
        <v>0</v>
      </c>
      <c r="E54" s="5">
        <f>POS.DIO!E70</f>
        <v>4294.82</v>
      </c>
      <c r="F54" s="5">
        <f>POS.DIO!F70</f>
        <v>2075</v>
      </c>
      <c r="G54" s="5">
        <f>POS.DIO!G70</f>
        <v>6352</v>
      </c>
      <c r="H54" s="5">
        <f>POS.DIO!H70</f>
        <v>3352</v>
      </c>
      <c r="I54" s="49">
        <v>0</v>
      </c>
      <c r="J54" s="49">
        <f>F54/E54*100</f>
        <v>48.314015488425596</v>
      </c>
      <c r="K54" s="49">
        <v>0</v>
      </c>
      <c r="L54" s="49">
        <v>0</v>
      </c>
    </row>
    <row r="55" spans="1:16" ht="12.95" customHeight="1" x14ac:dyDescent="0.2">
      <c r="A55" s="4">
        <v>386</v>
      </c>
      <c r="B55" s="525" t="s">
        <v>197</v>
      </c>
      <c r="C55" s="509"/>
      <c r="D55" s="5">
        <f>POS.DIO!D276+POS.DIO!D295</f>
        <v>3729.33</v>
      </c>
      <c r="E55" s="5">
        <f>POS.DIO!E276+POS.DIO!E295</f>
        <v>10763</v>
      </c>
      <c r="F55" s="5">
        <f>POS.DIO!F276</f>
        <v>0</v>
      </c>
      <c r="G55" s="5">
        <f>POS.DIO!G276+POS.DIO!G295</f>
        <v>0</v>
      </c>
      <c r="H55" s="5">
        <f>POS.DIO!H276+POS.DIO!H295</f>
        <v>0</v>
      </c>
      <c r="I55" s="49">
        <v>0</v>
      </c>
      <c r="J55" s="49">
        <f>F55/E55*100</f>
        <v>0</v>
      </c>
      <c r="K55" s="49" t="e">
        <f>G55/F55*100</f>
        <v>#DIV/0!</v>
      </c>
      <c r="L55" s="49">
        <v>0</v>
      </c>
    </row>
    <row r="56" spans="1:16" s="46" customFormat="1" ht="12.95" customHeight="1" x14ac:dyDescent="0.2">
      <c r="A56" s="528" t="s">
        <v>65</v>
      </c>
      <c r="B56" s="529"/>
      <c r="C56" s="529"/>
      <c r="D56" s="529"/>
      <c r="E56" s="529"/>
      <c r="F56" s="529"/>
      <c r="G56" s="529"/>
      <c r="H56" s="529"/>
      <c r="I56" s="529"/>
      <c r="J56" s="529"/>
      <c r="K56" s="529"/>
      <c r="L56" s="530"/>
      <c r="M56" s="411"/>
      <c r="N56"/>
      <c r="O56"/>
      <c r="P56"/>
    </row>
    <row r="57" spans="1:16" s="46" customFormat="1" ht="12.95" customHeight="1" x14ac:dyDescent="0.2">
      <c r="A57" s="14">
        <v>4</v>
      </c>
      <c r="B57" s="531" t="s">
        <v>66</v>
      </c>
      <c r="C57" s="532"/>
      <c r="D57" s="15">
        <f>SUM(D58,D60,D64)</f>
        <v>120832.03</v>
      </c>
      <c r="E57" s="15">
        <f>SUM(E58,E60,E64)</f>
        <v>1659667</v>
      </c>
      <c r="F57" s="15">
        <f>SUM(F58,F60,F64)</f>
        <v>1280530</v>
      </c>
      <c r="G57" s="15">
        <f>SUM(G58,G60,G64)</f>
        <v>277500</v>
      </c>
      <c r="H57" s="15">
        <f>SUM(H58,H60,H64)</f>
        <v>290500</v>
      </c>
      <c r="I57" s="16">
        <f t="shared" ref="I57:L64" si="9">E57/D57*100</f>
        <v>1373.5323324452961</v>
      </c>
      <c r="J57" s="16">
        <f t="shared" si="9"/>
        <v>77.155839093022877</v>
      </c>
      <c r="K57" s="16">
        <f t="shared" si="9"/>
        <v>21.670714469789853</v>
      </c>
      <c r="L57" s="16">
        <f t="shared" si="9"/>
        <v>104.68468468468468</v>
      </c>
      <c r="M57" s="411"/>
      <c r="N57"/>
      <c r="O57"/>
      <c r="P57"/>
    </row>
    <row r="58" spans="1:16" ht="12" customHeight="1" x14ac:dyDescent="0.2">
      <c r="A58" s="48">
        <v>41</v>
      </c>
      <c r="B58" s="541" t="s">
        <v>196</v>
      </c>
      <c r="C58" s="542"/>
      <c r="D58" s="79">
        <f>D59</f>
        <v>0</v>
      </c>
      <c r="E58" s="79">
        <f>E59</f>
        <v>0</v>
      </c>
      <c r="F58" s="79">
        <f>F59</f>
        <v>0</v>
      </c>
      <c r="G58" s="79">
        <v>0</v>
      </c>
      <c r="H58" s="79">
        <v>0</v>
      </c>
      <c r="I58" s="49">
        <v>0</v>
      </c>
      <c r="J58" s="49">
        <v>0</v>
      </c>
      <c r="K58" s="49">
        <v>0</v>
      </c>
      <c r="L58" s="49">
        <v>0</v>
      </c>
      <c r="N58" s="46"/>
      <c r="O58" s="46"/>
      <c r="P58" s="46"/>
    </row>
    <row r="59" spans="1:16" ht="12" customHeight="1" x14ac:dyDescent="0.2">
      <c r="A59" s="50">
        <v>411</v>
      </c>
      <c r="B59" s="539" t="s">
        <v>195</v>
      </c>
      <c r="C59" s="540"/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49">
        <v>0</v>
      </c>
      <c r="J59" s="49">
        <v>0</v>
      </c>
      <c r="K59" s="49">
        <v>0</v>
      </c>
      <c r="L59" s="49">
        <v>0</v>
      </c>
      <c r="N59" s="46"/>
      <c r="O59" s="46"/>
      <c r="P59" s="46"/>
    </row>
    <row r="60" spans="1:16" ht="12" customHeight="1" x14ac:dyDescent="0.2">
      <c r="A60" s="17">
        <v>42</v>
      </c>
      <c r="B60" s="502" t="s">
        <v>67</v>
      </c>
      <c r="C60" s="503"/>
      <c r="D60" s="9">
        <f>SUM(D63,D62,D61)</f>
        <v>120690.99</v>
      </c>
      <c r="E60" s="9">
        <f>SUM(E63,E62,E61)</f>
        <v>1639667</v>
      </c>
      <c r="F60" s="9">
        <f>SUM(F63,F62,F61)</f>
        <v>1123530</v>
      </c>
      <c r="G60" s="9">
        <f>SUM(G63,G62,G61)</f>
        <v>197500</v>
      </c>
      <c r="H60" s="9">
        <f>SUM(H63,H62,H61)</f>
        <v>131500</v>
      </c>
      <c r="I60" s="49">
        <f t="shared" si="9"/>
        <v>1358.5662028292252</v>
      </c>
      <c r="J60" s="49">
        <f t="shared" si="9"/>
        <v>68.521840105338455</v>
      </c>
      <c r="K60" s="49">
        <f t="shared" si="9"/>
        <v>17.578524827997473</v>
      </c>
      <c r="L60" s="49">
        <f t="shared" si="9"/>
        <v>66.582278481012651</v>
      </c>
    </row>
    <row r="61" spans="1:16" ht="12" customHeight="1" x14ac:dyDescent="0.2">
      <c r="A61" s="4">
        <v>421</v>
      </c>
      <c r="B61" s="508" t="s">
        <v>68</v>
      </c>
      <c r="C61" s="509"/>
      <c r="D61" s="5">
        <f>POS.DIO!D137+POS.DIO!D218+POS.DIO!D228+POS.DIO!D235+POS.DIO!D249+POS.DIO!D264+POS.DIO!D279+POS.DIO!D366+POS.DIO!D400+POS.DIO!D462+POS.DIO!D485+POS.DIO!D548</f>
        <v>101520.64</v>
      </c>
      <c r="E61" s="5">
        <f>POS.DIO!E137+POS.DIO!E218+POS.DIO!E228+POS.DIO!E235+POS.DIO!E249+POS.DIO!E264+POS.DIO!E279+POS.DIO!E366+POS.DIO!E400+POS.DIO!E462+POS.DIO!E485+POS.DIO!E548</f>
        <v>1606007</v>
      </c>
      <c r="F61" s="5">
        <f>POS.DIO!F137+POS.DIO!F218+POS.DIO!F228+POS.DIO!F235+POS.DIO!F249+POS.DIO!F264+POS.DIO!F279+POS.DIO!F366+POS.DIO!F400+POS.DIO!F462+POS.DIO!F485+POS.DIO!F548</f>
        <v>937250</v>
      </c>
      <c r="G61" s="5">
        <f>POS.DIO!G137+POS.DIO!G218+POS.DIO!G228+POS.DIO!G235+POS.DIO!G249+POS.DIO!G264+POS.DIO!G279+POS.DIO!G366+POS.DIO!G400+POS.DIO!G462+POS.DIO!G485+POS.DIO!G548</f>
        <v>190000</v>
      </c>
      <c r="H61" s="5">
        <f>POS.DIO!H137+POS.DIO!H218+POS.DIO!H228+POS.DIO!H235+POS.DIO!H249+POS.DIO!H264+POS.DIO!H279+POS.DIO!H366+POS.DIO!H400+POS.DIO!H462+POS.DIO!H485+POS.DIO!H548</f>
        <v>125000</v>
      </c>
      <c r="I61" s="49">
        <f t="shared" si="9"/>
        <v>1581.9512170136043</v>
      </c>
      <c r="J61" s="49">
        <f t="shared" si="9"/>
        <v>58.359023341741349</v>
      </c>
      <c r="K61" s="49">
        <f t="shared" si="9"/>
        <v>20.272072552680715</v>
      </c>
      <c r="L61" s="49">
        <f t="shared" si="9"/>
        <v>65.789473684210535</v>
      </c>
    </row>
    <row r="62" spans="1:16" ht="12" customHeight="1" x14ac:dyDescent="0.2">
      <c r="A62" s="4">
        <v>422</v>
      </c>
      <c r="B62" s="508" t="s">
        <v>69</v>
      </c>
      <c r="C62" s="509"/>
      <c r="D62" s="5">
        <f>POS.DIO!D108+POS.DIO!D115+POS.DIO!D220+POS.DIO!D229+POS.DIO!D290+POS.DIO!D367</f>
        <v>4321.9800000000005</v>
      </c>
      <c r="E62" s="5">
        <f>POS.DIO!E108+POS.DIO!E115+POS.DIO!E220+POS.DIO!E229+POS.DIO!E290+POS.DIO!E367</f>
        <v>9160</v>
      </c>
      <c r="F62" s="5">
        <f>POS.DIO!F108+POS.DIO!F115+POS.DIO!F220+POS.DIO!F229+POS.DIO!F290+POS.DIO!F367+POS.DIO!F549</f>
        <v>143500</v>
      </c>
      <c r="G62" s="5">
        <f>POS.DIO!G108+POS.DIO!G115+POS.DIO!G220+POS.DIO!G229+POS.DIO!G290+POS.DIO!G367</f>
        <v>6500</v>
      </c>
      <c r="H62" s="5">
        <f>POS.DIO!H108+POS.DIO!H115+POS.DIO!H220+POS.DIO!H229+POS.DIO!H290+POS.DIO!H367</f>
        <v>5500</v>
      </c>
      <c r="I62" s="49">
        <f t="shared" si="9"/>
        <v>211.93989791715833</v>
      </c>
      <c r="J62" s="49">
        <f t="shared" si="9"/>
        <v>1566.593886462882</v>
      </c>
      <c r="K62" s="49">
        <f t="shared" si="9"/>
        <v>4.529616724738676</v>
      </c>
      <c r="L62" s="49">
        <f t="shared" si="9"/>
        <v>84.615384615384613</v>
      </c>
    </row>
    <row r="63" spans="1:16" ht="12" customHeight="1" x14ac:dyDescent="0.2">
      <c r="A63" s="4">
        <v>426</v>
      </c>
      <c r="B63" s="508" t="s">
        <v>70</v>
      </c>
      <c r="C63" s="509"/>
      <c r="D63" s="5">
        <f>POS.DIO!D116+POS.DIO!D130+POS.DIO!D219+POS.DIO!D250+POS.DIO!D368+POS.DIO!D491+POS.DIO!D550+POS.DIO!D566</f>
        <v>14848.37</v>
      </c>
      <c r="E63" s="5">
        <f>POS.DIO!E116+POS.DIO!E130+POS.DIO!E219+POS.DIO!E250+POS.DIO!E368+POS.DIO!E491+POS.DIO!E550+POS.DIO!E566</f>
        <v>24500</v>
      </c>
      <c r="F63" s="5">
        <f>POS.DIO!F116+POS.DIO!F130+POS.DIO!F219+POS.DIO!F250+POS.DIO!F265+POS.DIO!F368+POS.DIO!F491+POS.DIO!F550+POS.DIO!F566</f>
        <v>42780</v>
      </c>
      <c r="G63" s="5">
        <f>POS.DIO!G116+POS.DIO!G130+POS.DIO!G219+POS.DIO!G250+POS.DIO!G368+POS.DIO!G491+POS.DIO!G550+POS.DIO!G566</f>
        <v>1000</v>
      </c>
      <c r="H63" s="5">
        <f>POS.DIO!H116+POS.DIO!H130+POS.DIO!H219+POS.DIO!H250+POS.DIO!H368+POS.DIO!H491+POS.DIO!H550+POS.DIO!H566</f>
        <v>1000</v>
      </c>
      <c r="I63" s="49">
        <f t="shared" si="9"/>
        <v>165.00127623436106</v>
      </c>
      <c r="J63" s="49">
        <f t="shared" si="9"/>
        <v>174.61224489795919</v>
      </c>
      <c r="K63" s="49">
        <f t="shared" si="9"/>
        <v>2.3375409069658719</v>
      </c>
      <c r="L63" s="49">
        <f t="shared" si="9"/>
        <v>100</v>
      </c>
    </row>
    <row r="64" spans="1:16" ht="12" customHeight="1" x14ac:dyDescent="0.2">
      <c r="A64" s="17">
        <v>45</v>
      </c>
      <c r="B64" s="502" t="s">
        <v>71</v>
      </c>
      <c r="C64" s="503"/>
      <c r="D64" s="9">
        <f>SUM(D65,D66)</f>
        <v>141.04</v>
      </c>
      <c r="E64" s="9">
        <f>SUM(E65,E66)</f>
        <v>20000</v>
      </c>
      <c r="F64" s="9">
        <f>F65</f>
        <v>157000</v>
      </c>
      <c r="G64" s="9">
        <f>G65</f>
        <v>80000</v>
      </c>
      <c r="H64" s="9">
        <f>H65</f>
        <v>159000</v>
      </c>
      <c r="I64" s="49">
        <f t="shared" si="9"/>
        <v>14180.374361883154</v>
      </c>
      <c r="J64" s="49">
        <v>0</v>
      </c>
      <c r="K64" s="49">
        <v>0</v>
      </c>
      <c r="L64" s="49">
        <f t="shared" si="9"/>
        <v>198.75</v>
      </c>
    </row>
    <row r="65" spans="1:12" x14ac:dyDescent="0.2">
      <c r="A65" s="4">
        <v>451</v>
      </c>
      <c r="B65" s="508" t="s">
        <v>72</v>
      </c>
      <c r="C65" s="509"/>
      <c r="D65" s="5">
        <f>POS.DIO!D128</f>
        <v>141.04</v>
      </c>
      <c r="E65" s="5">
        <f>POS.DIO!E128</f>
        <v>20000</v>
      </c>
      <c r="F65" s="5">
        <f>POS.DIO!F128+POS.DIO!F370</f>
        <v>157000</v>
      </c>
      <c r="G65" s="5">
        <f>POS.DIO!G128</f>
        <v>80000</v>
      </c>
      <c r="H65" s="5">
        <f>POS.DIO!H128</f>
        <v>159000</v>
      </c>
      <c r="I65" s="49">
        <v>0</v>
      </c>
      <c r="J65" s="49">
        <v>0</v>
      </c>
      <c r="K65" s="49">
        <v>0</v>
      </c>
      <c r="L65" s="49">
        <f>H65/G65*100</f>
        <v>198.75</v>
      </c>
    </row>
    <row r="66" spans="1:12" x14ac:dyDescent="0.2">
      <c r="A66" s="4">
        <v>452</v>
      </c>
      <c r="B66" s="508" t="s">
        <v>319</v>
      </c>
      <c r="C66" s="509"/>
      <c r="D66" s="5">
        <f>POS.DIO!D63</f>
        <v>0</v>
      </c>
      <c r="E66" s="5">
        <f>POS.DIO!E63</f>
        <v>0</v>
      </c>
      <c r="F66" s="5">
        <f>POS.DIO!F63</f>
        <v>0</v>
      </c>
      <c r="G66" s="5">
        <f>POS.DIO!G63</f>
        <v>0</v>
      </c>
      <c r="H66" s="5">
        <f>POS.DIO!H63</f>
        <v>0</v>
      </c>
      <c r="I66" s="49">
        <v>0</v>
      </c>
      <c r="J66" s="49">
        <v>0</v>
      </c>
      <c r="K66" s="49">
        <v>0</v>
      </c>
      <c r="L66" s="49">
        <v>0</v>
      </c>
    </row>
  </sheetData>
  <mergeCells count="73">
    <mergeCell ref="M10:M18"/>
    <mergeCell ref="O19:Q19"/>
    <mergeCell ref="O20:Q20"/>
    <mergeCell ref="O21:Q21"/>
    <mergeCell ref="O22:Q22"/>
    <mergeCell ref="O15:Q15"/>
    <mergeCell ref="O16:Q16"/>
    <mergeCell ref="O17:Q17"/>
    <mergeCell ref="B66:C66"/>
    <mergeCell ref="B11:C11"/>
    <mergeCell ref="B12:C12"/>
    <mergeCell ref="B13:C13"/>
    <mergeCell ref="B14:C14"/>
    <mergeCell ref="B49:C49"/>
    <mergeCell ref="B36:C36"/>
    <mergeCell ref="B37:C37"/>
    <mergeCell ref="B34:C34"/>
    <mergeCell ref="B35:C35"/>
    <mergeCell ref="B32:C32"/>
    <mergeCell ref="B20:C20"/>
    <mergeCell ref="A24:L24"/>
    <mergeCell ref="B25:C25"/>
    <mergeCell ref="B26:C26"/>
    <mergeCell ref="B50:C50"/>
    <mergeCell ref="B51:C51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A2:C2"/>
    <mergeCell ref="B3:L3"/>
    <mergeCell ref="A5:L5"/>
    <mergeCell ref="B33:C33"/>
    <mergeCell ref="B15:C15"/>
    <mergeCell ref="B4:C4"/>
    <mergeCell ref="B6:C6"/>
    <mergeCell ref="B7:C7"/>
    <mergeCell ref="B8:C8"/>
    <mergeCell ref="B9:C9"/>
    <mergeCell ref="B16:C16"/>
    <mergeCell ref="B17:C17"/>
    <mergeCell ref="B18:C18"/>
    <mergeCell ref="B19:C19"/>
    <mergeCell ref="B10:C10"/>
    <mergeCell ref="B31:C31"/>
    <mergeCell ref="B65:C65"/>
    <mergeCell ref="B52:C52"/>
    <mergeCell ref="B53:C53"/>
    <mergeCell ref="B55:C55"/>
    <mergeCell ref="A56:L56"/>
    <mergeCell ref="B57:C57"/>
    <mergeCell ref="B60:C60"/>
    <mergeCell ref="B61:C61"/>
    <mergeCell ref="B62:C62"/>
    <mergeCell ref="B63:C63"/>
    <mergeCell ref="B64:C64"/>
    <mergeCell ref="B59:C59"/>
    <mergeCell ref="B58:C58"/>
    <mergeCell ref="B54:C54"/>
    <mergeCell ref="B28:C28"/>
    <mergeCell ref="B21:C21"/>
    <mergeCell ref="B27:C27"/>
    <mergeCell ref="A29:L29"/>
    <mergeCell ref="B30:C30"/>
    <mergeCell ref="B22:C22"/>
    <mergeCell ref="B23:C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44"/>
  <sheetViews>
    <sheetView tabSelected="1" topLeftCell="A123" zoomScaleNormal="100" workbookViewId="0">
      <selection activeCell="F143" sqref="F143"/>
    </sheetView>
  </sheetViews>
  <sheetFormatPr defaultRowHeight="15" x14ac:dyDescent="0.2"/>
  <cols>
    <col min="1" max="1" width="5" customWidth="1"/>
    <col min="2" max="2" width="5.5" customWidth="1"/>
    <col min="3" max="3" width="70" customWidth="1"/>
    <col min="4" max="4" width="16.83203125" customWidth="1"/>
    <col min="5" max="5" width="15" customWidth="1"/>
    <col min="6" max="6" width="25.83203125" style="163" customWidth="1"/>
    <col min="7" max="7" width="15.83203125" customWidth="1"/>
    <col min="8" max="8" width="15.33203125" customWidth="1"/>
    <col min="9" max="10" width="6" customWidth="1"/>
    <col min="11" max="11" width="5.5" customWidth="1"/>
    <col min="12" max="12" width="6.1640625" customWidth="1"/>
    <col min="13" max="13" width="14.1640625" customWidth="1"/>
  </cols>
  <sheetData>
    <row r="1" spans="1:12" ht="15.75" customHeight="1" x14ac:dyDescent="0.2">
      <c r="B1" s="512" t="s">
        <v>73</v>
      </c>
      <c r="C1" s="512"/>
      <c r="E1" s="41"/>
    </row>
    <row r="2" spans="1:12" ht="11.25" customHeight="1" x14ac:dyDescent="0.2">
      <c r="A2" s="680" t="s">
        <v>412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</row>
    <row r="3" spans="1:12" ht="14.25" customHeight="1" x14ac:dyDescent="0.2">
      <c r="B3" s="444" t="s">
        <v>410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</row>
    <row r="4" spans="1:12" ht="29.25" customHeight="1" x14ac:dyDescent="0.2">
      <c r="A4" s="201"/>
      <c r="B4" s="415" t="s">
        <v>74</v>
      </c>
      <c r="C4" s="276" t="s">
        <v>75</v>
      </c>
      <c r="D4" s="298" t="s">
        <v>374</v>
      </c>
      <c r="E4" s="298" t="s">
        <v>357</v>
      </c>
      <c r="F4" s="297" t="s">
        <v>404</v>
      </c>
      <c r="G4" s="244" t="s">
        <v>358</v>
      </c>
      <c r="H4" s="245" t="s">
        <v>359</v>
      </c>
      <c r="I4" s="243" t="s">
        <v>76</v>
      </c>
      <c r="J4" s="243" t="s">
        <v>77</v>
      </c>
      <c r="K4" s="243" t="s">
        <v>78</v>
      </c>
      <c r="L4" s="243" t="s">
        <v>79</v>
      </c>
    </row>
    <row r="5" spans="1:12" ht="11.25" customHeight="1" x14ac:dyDescent="0.2">
      <c r="A5" s="677"/>
      <c r="B5" s="678"/>
      <c r="C5" s="679"/>
      <c r="D5" s="275" t="s">
        <v>207</v>
      </c>
      <c r="E5" s="56" t="s">
        <v>208</v>
      </c>
      <c r="F5" s="277" t="s">
        <v>209</v>
      </c>
      <c r="G5" s="56" t="s">
        <v>210</v>
      </c>
      <c r="H5" s="21" t="s">
        <v>211</v>
      </c>
      <c r="I5" s="278"/>
      <c r="J5" s="278"/>
      <c r="K5" s="278"/>
      <c r="L5" s="278"/>
    </row>
    <row r="6" spans="1:12" ht="23.25" customHeight="1" x14ac:dyDescent="0.2">
      <c r="A6" s="681" t="s">
        <v>80</v>
      </c>
      <c r="B6" s="682"/>
      <c r="C6" s="683"/>
      <c r="D6" s="274">
        <f>SUM(D7,D34)</f>
        <v>449482.21000000008</v>
      </c>
      <c r="E6" s="246">
        <f>SUM(E7,E34)</f>
        <v>2452101.8200000003</v>
      </c>
      <c r="F6" s="247">
        <f>SUM(F7,F34)</f>
        <v>2161880</v>
      </c>
      <c r="G6" s="246">
        <f>SUM(G7,G34)</f>
        <v>765650</v>
      </c>
      <c r="H6" s="248">
        <f>SUM(H7,H34)</f>
        <v>765650</v>
      </c>
      <c r="I6" s="249">
        <f t="shared" ref="I6:L7" si="0">E6/D6*100</f>
        <v>545.53923724812159</v>
      </c>
      <c r="J6" s="249">
        <f t="shared" si="0"/>
        <v>88.164365050713911</v>
      </c>
      <c r="K6" s="249">
        <f t="shared" si="0"/>
        <v>35.415934279423468</v>
      </c>
      <c r="L6" s="249">
        <f t="shared" si="0"/>
        <v>100</v>
      </c>
    </row>
    <row r="7" spans="1:12" ht="23.25" customHeight="1" x14ac:dyDescent="0.2">
      <c r="A7" s="684" t="s">
        <v>81</v>
      </c>
      <c r="B7" s="685"/>
      <c r="C7" s="686"/>
      <c r="D7" s="270">
        <f>D8</f>
        <v>13287.44</v>
      </c>
      <c r="E7" s="188">
        <f>E8</f>
        <v>13300</v>
      </c>
      <c r="F7" s="164">
        <f>F8</f>
        <v>7648</v>
      </c>
      <c r="G7" s="188">
        <f>G8</f>
        <v>14848</v>
      </c>
      <c r="H7" s="188">
        <f>H8</f>
        <v>7848</v>
      </c>
      <c r="I7" s="189">
        <f t="shared" si="0"/>
        <v>100.09452535627629</v>
      </c>
      <c r="J7" s="189">
        <f t="shared" si="0"/>
        <v>57.503759398496243</v>
      </c>
      <c r="K7" s="189">
        <f t="shared" si="0"/>
        <v>194.14225941422595</v>
      </c>
      <c r="L7" s="189">
        <f t="shared" si="0"/>
        <v>52.855603448275865</v>
      </c>
    </row>
    <row r="8" spans="1:12" s="124" customFormat="1" ht="17.25" customHeight="1" x14ac:dyDescent="0.2">
      <c r="A8" s="687" t="s">
        <v>194</v>
      </c>
      <c r="B8" s="688"/>
      <c r="C8" s="689"/>
      <c r="D8" s="344">
        <f>SUM(D9,D26)</f>
        <v>13287.44</v>
      </c>
      <c r="E8" s="281">
        <f>SUM(E9,E26)</f>
        <v>13300</v>
      </c>
      <c r="F8" s="165">
        <f>SUM(F9,F26)</f>
        <v>7648</v>
      </c>
      <c r="G8" s="281">
        <f>SUM(G9,G26)</f>
        <v>14848</v>
      </c>
      <c r="H8" s="281">
        <f>SUM(H9,H26)</f>
        <v>7848</v>
      </c>
      <c r="I8" s="120">
        <f>E8/D8*100</f>
        <v>100.09452535627629</v>
      </c>
      <c r="J8" s="120">
        <f t="shared" ref="J8:J32" si="1">F8/E8*100</f>
        <v>57.503759398496243</v>
      </c>
      <c r="K8" s="120">
        <f t="shared" ref="K8:K32" si="2">G8/F8*100</f>
        <v>194.14225941422595</v>
      </c>
      <c r="L8" s="120">
        <f t="shared" ref="L8:L32" si="3">H8/G8*100</f>
        <v>52.855603448275865</v>
      </c>
    </row>
    <row r="9" spans="1:12" ht="19.5" customHeight="1" x14ac:dyDescent="0.2">
      <c r="A9" s="690" t="s">
        <v>335</v>
      </c>
      <c r="B9" s="691"/>
      <c r="C9" s="692"/>
      <c r="D9" s="256">
        <f>SUM(D10,D18)</f>
        <v>12396.87</v>
      </c>
      <c r="E9" s="134">
        <f>SUM(E10,E18)</f>
        <v>11600</v>
      </c>
      <c r="F9" s="166">
        <f>SUM(F10,F18)</f>
        <v>5900</v>
      </c>
      <c r="G9" s="134">
        <f>SUM(G10,G18)</f>
        <v>13100</v>
      </c>
      <c r="H9" s="134">
        <f>SUM(H10,H18)</f>
        <v>6100</v>
      </c>
      <c r="I9" s="135">
        <f>E9/D9*100</f>
        <v>93.572006482281409</v>
      </c>
      <c r="J9" s="135">
        <f t="shared" si="1"/>
        <v>50.862068965517238</v>
      </c>
      <c r="K9" s="135">
        <f t="shared" si="2"/>
        <v>222.03389830508473</v>
      </c>
      <c r="L9" s="135">
        <f t="shared" si="3"/>
        <v>46.564885496183209</v>
      </c>
    </row>
    <row r="10" spans="1:12" ht="13.5" customHeight="1" x14ac:dyDescent="0.2">
      <c r="A10" s="578" t="s">
        <v>82</v>
      </c>
      <c r="B10" s="579"/>
      <c r="C10" s="580"/>
      <c r="D10" s="259">
        <f>D11</f>
        <v>12396.87</v>
      </c>
      <c r="E10" s="22">
        <f>E11</f>
        <v>5300</v>
      </c>
      <c r="F10" s="167">
        <f>F11</f>
        <v>5400</v>
      </c>
      <c r="G10" s="22">
        <f>G11</f>
        <v>12500</v>
      </c>
      <c r="H10" s="22">
        <f>H11</f>
        <v>5500</v>
      </c>
      <c r="I10" s="23">
        <f>E10/D10*100</f>
        <v>42.752727099663055</v>
      </c>
      <c r="J10" s="23">
        <v>0</v>
      </c>
      <c r="K10" s="23">
        <f t="shared" si="2"/>
        <v>231.4814814814815</v>
      </c>
      <c r="L10" s="23">
        <f t="shared" si="3"/>
        <v>44</v>
      </c>
    </row>
    <row r="11" spans="1:12" ht="13.5" customHeight="1" x14ac:dyDescent="0.2">
      <c r="A11" s="668" t="s">
        <v>83</v>
      </c>
      <c r="B11" s="669"/>
      <c r="C11" s="670"/>
      <c r="D11" s="254">
        <f>SUM(D12,D13)</f>
        <v>12396.87</v>
      </c>
      <c r="E11" s="24">
        <f>E12</f>
        <v>5300</v>
      </c>
      <c r="F11" s="168">
        <f>F15</f>
        <v>5400</v>
      </c>
      <c r="G11" s="24">
        <f>G12</f>
        <v>12500</v>
      </c>
      <c r="H11" s="24">
        <f>H12</f>
        <v>5500</v>
      </c>
      <c r="I11" s="25">
        <v>0</v>
      </c>
      <c r="J11" s="25">
        <v>0</v>
      </c>
      <c r="K11" s="25">
        <f t="shared" si="2"/>
        <v>231.4814814814815</v>
      </c>
      <c r="L11" s="25">
        <f t="shared" si="3"/>
        <v>44</v>
      </c>
    </row>
    <row r="12" spans="1:12" ht="14.25" customHeight="1" x14ac:dyDescent="0.2">
      <c r="A12" s="575" t="s">
        <v>268</v>
      </c>
      <c r="B12" s="576"/>
      <c r="C12" s="577"/>
      <c r="D12" s="251">
        <v>10120.11</v>
      </c>
      <c r="E12" s="26">
        <f>E15</f>
        <v>5300</v>
      </c>
      <c r="F12" s="169">
        <v>0</v>
      </c>
      <c r="G12" s="26">
        <f>G15</f>
        <v>12500</v>
      </c>
      <c r="H12" s="26">
        <f>H15</f>
        <v>5500</v>
      </c>
      <c r="I12" s="27">
        <v>0</v>
      </c>
      <c r="J12" s="27">
        <f t="shared" si="1"/>
        <v>0</v>
      </c>
      <c r="K12" s="27" t="e">
        <f t="shared" si="2"/>
        <v>#DIV/0!</v>
      </c>
      <c r="L12" s="27">
        <f t="shared" si="3"/>
        <v>44</v>
      </c>
    </row>
    <row r="13" spans="1:12" ht="14.25" customHeight="1" x14ac:dyDescent="0.2">
      <c r="A13" s="665" t="s">
        <v>332</v>
      </c>
      <c r="B13" s="666"/>
      <c r="C13" s="667"/>
      <c r="D13" s="251">
        <v>2276.7600000000002</v>
      </c>
      <c r="E13" s="26">
        <v>0</v>
      </c>
      <c r="F13" s="169">
        <v>0</v>
      </c>
      <c r="G13" s="26">
        <v>0</v>
      </c>
      <c r="H13" s="26">
        <v>0</v>
      </c>
      <c r="I13" s="27"/>
      <c r="J13" s="27"/>
      <c r="K13" s="27"/>
      <c r="L13" s="27"/>
    </row>
    <row r="14" spans="1:12" ht="14.25" customHeight="1" x14ac:dyDescent="0.2">
      <c r="A14" s="563" t="s">
        <v>327</v>
      </c>
      <c r="B14" s="564"/>
      <c r="C14" s="565"/>
      <c r="D14" s="251">
        <v>0</v>
      </c>
      <c r="E14" s="26">
        <v>0</v>
      </c>
      <c r="F14" s="169">
        <v>5400</v>
      </c>
      <c r="G14" s="26">
        <v>0</v>
      </c>
      <c r="H14" s="26">
        <v>0</v>
      </c>
      <c r="I14" s="27"/>
      <c r="J14" s="27"/>
      <c r="K14" s="27"/>
      <c r="L14" s="27"/>
    </row>
    <row r="15" spans="1:12" ht="13.5" customHeight="1" x14ac:dyDescent="0.2">
      <c r="B15" s="252">
        <v>3</v>
      </c>
      <c r="C15" s="253" t="s">
        <v>84</v>
      </c>
      <c r="D15" s="47">
        <f>D16</f>
        <v>12396.87</v>
      </c>
      <c r="E15" s="47">
        <f>E16</f>
        <v>5300</v>
      </c>
      <c r="F15" s="165">
        <f>F16</f>
        <v>5400</v>
      </c>
      <c r="G15" s="47">
        <f>G16</f>
        <v>12500</v>
      </c>
      <c r="H15" s="47">
        <f>H16</f>
        <v>5500</v>
      </c>
      <c r="I15" s="45">
        <f>E15/D15*100</f>
        <v>42.752727099663055</v>
      </c>
      <c r="J15" s="45">
        <f t="shared" si="1"/>
        <v>101.88679245283019</v>
      </c>
      <c r="K15" s="45">
        <f t="shared" si="2"/>
        <v>231.4814814814815</v>
      </c>
      <c r="L15" s="45">
        <f t="shared" si="3"/>
        <v>44</v>
      </c>
    </row>
    <row r="16" spans="1:12" ht="13.5" customHeight="1" x14ac:dyDescent="0.2">
      <c r="B16" s="31">
        <v>32</v>
      </c>
      <c r="C16" s="54" t="s">
        <v>85</v>
      </c>
      <c r="D16" s="130">
        <f>SUM(D17:D17)</f>
        <v>12396.87</v>
      </c>
      <c r="E16" s="130">
        <f>SUM(E17:E17)</f>
        <v>5300</v>
      </c>
      <c r="F16" s="133">
        <f>SUM(F17:F17)</f>
        <v>5400</v>
      </c>
      <c r="G16" s="130">
        <f>SUM(G17:G17)</f>
        <v>12500</v>
      </c>
      <c r="H16" s="130">
        <f>SUM(H17:H17)</f>
        <v>5500</v>
      </c>
      <c r="I16" s="45">
        <f>E16/D16*100</f>
        <v>42.752727099663055</v>
      </c>
      <c r="J16" s="45">
        <f t="shared" si="1"/>
        <v>101.88679245283019</v>
      </c>
      <c r="K16" s="45">
        <f t="shared" si="2"/>
        <v>231.4814814814815</v>
      </c>
      <c r="L16" s="45">
        <f t="shared" si="3"/>
        <v>44</v>
      </c>
    </row>
    <row r="17" spans="1:12" ht="13.5" customHeight="1" x14ac:dyDescent="0.2">
      <c r="B17" s="37">
        <v>329</v>
      </c>
      <c r="C17" s="263" t="s">
        <v>86</v>
      </c>
      <c r="D17" s="38">
        <v>12396.87</v>
      </c>
      <c r="E17" s="38">
        <v>5300</v>
      </c>
      <c r="F17" s="170">
        <v>5400</v>
      </c>
      <c r="G17" s="29">
        <v>12500</v>
      </c>
      <c r="H17" s="29">
        <v>5500</v>
      </c>
      <c r="I17" s="45">
        <f>E17/D17*100</f>
        <v>42.752727099663055</v>
      </c>
      <c r="J17" s="45">
        <f t="shared" si="1"/>
        <v>101.88679245283019</v>
      </c>
      <c r="K17" s="45">
        <f t="shared" si="2"/>
        <v>231.4814814814815</v>
      </c>
      <c r="L17" s="45">
        <f t="shared" si="3"/>
        <v>44</v>
      </c>
    </row>
    <row r="18" spans="1:12" ht="13.5" customHeight="1" x14ac:dyDescent="0.2">
      <c r="A18" s="578" t="s">
        <v>87</v>
      </c>
      <c r="B18" s="579"/>
      <c r="C18" s="580"/>
      <c r="D18" s="259">
        <f t="shared" ref="D18:H21" si="4">D19</f>
        <v>0</v>
      </c>
      <c r="E18" s="22">
        <f t="shared" si="4"/>
        <v>6300</v>
      </c>
      <c r="F18" s="167">
        <f t="shared" si="4"/>
        <v>500</v>
      </c>
      <c r="G18" s="22">
        <f t="shared" si="4"/>
        <v>600</v>
      </c>
      <c r="H18" s="22">
        <f t="shared" si="4"/>
        <v>600</v>
      </c>
      <c r="I18" s="23">
        <v>0</v>
      </c>
      <c r="J18" s="23">
        <f t="shared" si="1"/>
        <v>7.9365079365079358</v>
      </c>
      <c r="K18" s="23">
        <f t="shared" si="2"/>
        <v>120</v>
      </c>
      <c r="L18" s="23">
        <f t="shared" si="3"/>
        <v>100</v>
      </c>
    </row>
    <row r="19" spans="1:12" ht="13.5" customHeight="1" x14ac:dyDescent="0.2">
      <c r="A19" s="668" t="s">
        <v>83</v>
      </c>
      <c r="B19" s="669"/>
      <c r="C19" s="670"/>
      <c r="D19" s="254">
        <f t="shared" si="4"/>
        <v>0</v>
      </c>
      <c r="E19" s="24">
        <f t="shared" si="4"/>
        <v>6300</v>
      </c>
      <c r="F19" s="168">
        <f>F21</f>
        <v>500</v>
      </c>
      <c r="G19" s="24">
        <f t="shared" si="4"/>
        <v>600</v>
      </c>
      <c r="H19" s="24">
        <f t="shared" si="4"/>
        <v>600</v>
      </c>
      <c r="I19" s="25">
        <v>0</v>
      </c>
      <c r="J19" s="25">
        <v>0</v>
      </c>
      <c r="K19" s="25">
        <f t="shared" si="2"/>
        <v>120</v>
      </c>
      <c r="L19" s="25">
        <f t="shared" si="3"/>
        <v>100</v>
      </c>
    </row>
    <row r="20" spans="1:12" ht="13.5" customHeight="1" x14ac:dyDescent="0.2">
      <c r="A20" s="575" t="s">
        <v>268</v>
      </c>
      <c r="B20" s="576"/>
      <c r="C20" s="577"/>
      <c r="D20" s="251">
        <f t="shared" si="4"/>
        <v>0</v>
      </c>
      <c r="E20" s="26">
        <f t="shared" si="4"/>
        <v>6300</v>
      </c>
      <c r="F20" s="169">
        <f t="shared" si="4"/>
        <v>500</v>
      </c>
      <c r="G20" s="26">
        <f t="shared" si="4"/>
        <v>600</v>
      </c>
      <c r="H20" s="26">
        <f t="shared" si="4"/>
        <v>600</v>
      </c>
      <c r="I20" s="27">
        <v>0</v>
      </c>
      <c r="J20" s="27">
        <v>0</v>
      </c>
      <c r="K20" s="27">
        <f t="shared" si="2"/>
        <v>120</v>
      </c>
      <c r="L20" s="27">
        <f t="shared" si="3"/>
        <v>100</v>
      </c>
    </row>
    <row r="21" spans="1:12" ht="13.5" customHeight="1" x14ac:dyDescent="0.2">
      <c r="B21" s="257">
        <v>3</v>
      </c>
      <c r="C21" s="253" t="s">
        <v>84</v>
      </c>
      <c r="D21" s="47">
        <f t="shared" si="4"/>
        <v>0</v>
      </c>
      <c r="E21" s="47">
        <f>SUM(E22,E24)</f>
        <v>6300</v>
      </c>
      <c r="F21" s="165">
        <f t="shared" si="4"/>
        <v>500</v>
      </c>
      <c r="G21" s="47">
        <f t="shared" si="4"/>
        <v>600</v>
      </c>
      <c r="H21" s="47">
        <f t="shared" si="4"/>
        <v>600</v>
      </c>
      <c r="I21" s="45">
        <v>0</v>
      </c>
      <c r="J21" s="45">
        <f t="shared" si="1"/>
        <v>7.9365079365079358</v>
      </c>
      <c r="K21" s="45">
        <f t="shared" si="2"/>
        <v>120</v>
      </c>
      <c r="L21" s="45">
        <f t="shared" si="3"/>
        <v>100</v>
      </c>
    </row>
    <row r="22" spans="1:12" ht="13.5" customHeight="1" x14ac:dyDescent="0.2">
      <c r="B22" s="149">
        <v>38</v>
      </c>
      <c r="C22" s="300" t="s">
        <v>88</v>
      </c>
      <c r="D22" s="130">
        <f>SUM(D23:D23)</f>
        <v>0</v>
      </c>
      <c r="E22" s="130">
        <f>SUM(E23:E23)</f>
        <v>800</v>
      </c>
      <c r="F22" s="133">
        <f>SUM(F23:F23)</f>
        <v>500</v>
      </c>
      <c r="G22" s="130">
        <f>SUM(G23:G23)</f>
        <v>600</v>
      </c>
      <c r="H22" s="130">
        <f>SUM(H23:H23)</f>
        <v>600</v>
      </c>
      <c r="I22" s="45">
        <v>0</v>
      </c>
      <c r="J22" s="45">
        <f t="shared" si="1"/>
        <v>62.5</v>
      </c>
      <c r="K22" s="45">
        <f t="shared" si="2"/>
        <v>120</v>
      </c>
      <c r="L22" s="45">
        <f t="shared" si="3"/>
        <v>100</v>
      </c>
    </row>
    <row r="23" spans="1:12" ht="13.5" customHeight="1" x14ac:dyDescent="0.2">
      <c r="B23" s="280">
        <v>381</v>
      </c>
      <c r="C23" s="301" t="s">
        <v>89</v>
      </c>
      <c r="D23" s="358">
        <v>0</v>
      </c>
      <c r="E23" s="38">
        <v>800</v>
      </c>
      <c r="F23" s="170">
        <v>500</v>
      </c>
      <c r="G23" s="29">
        <v>600</v>
      </c>
      <c r="H23" s="29">
        <v>600</v>
      </c>
      <c r="I23" s="45">
        <v>0</v>
      </c>
      <c r="J23" s="45">
        <f t="shared" si="1"/>
        <v>62.5</v>
      </c>
      <c r="K23" s="45">
        <f t="shared" si="2"/>
        <v>120</v>
      </c>
      <c r="L23" s="45">
        <f t="shared" si="3"/>
        <v>100</v>
      </c>
    </row>
    <row r="24" spans="1:12" ht="13.5" customHeight="1" x14ac:dyDescent="0.2">
      <c r="B24" s="34">
        <v>32</v>
      </c>
      <c r="C24" s="54" t="s">
        <v>85</v>
      </c>
      <c r="D24" s="360">
        <v>0</v>
      </c>
      <c r="E24" s="361">
        <f>E25</f>
        <v>5500</v>
      </c>
      <c r="F24" s="173">
        <v>0</v>
      </c>
      <c r="G24" s="43">
        <v>0</v>
      </c>
      <c r="H24" s="43">
        <v>0</v>
      </c>
      <c r="I24" s="160">
        <v>0</v>
      </c>
      <c r="J24" s="160">
        <v>0</v>
      </c>
      <c r="K24" s="160">
        <v>0</v>
      </c>
      <c r="L24" s="160">
        <v>0</v>
      </c>
    </row>
    <row r="25" spans="1:12" ht="13.5" customHeight="1" x14ac:dyDescent="0.2">
      <c r="B25" s="294">
        <v>329</v>
      </c>
      <c r="C25" s="272" t="s">
        <v>86</v>
      </c>
      <c r="D25" s="322">
        <v>0</v>
      </c>
      <c r="E25" s="292">
        <v>5500</v>
      </c>
      <c r="F25" s="170">
        <v>0</v>
      </c>
      <c r="G25" s="29">
        <v>0</v>
      </c>
      <c r="H25" s="29">
        <v>0</v>
      </c>
      <c r="I25" s="45">
        <v>0</v>
      </c>
      <c r="J25" s="45">
        <v>0</v>
      </c>
      <c r="K25" s="45">
        <v>0</v>
      </c>
      <c r="L25" s="45">
        <v>0</v>
      </c>
    </row>
    <row r="26" spans="1:12" ht="18.75" customHeight="1" x14ac:dyDescent="0.2">
      <c r="A26" s="615" t="s">
        <v>90</v>
      </c>
      <c r="B26" s="616"/>
      <c r="C26" s="617"/>
      <c r="D26" s="359">
        <f t="shared" ref="D26:H30" si="5">D27</f>
        <v>890.57</v>
      </c>
      <c r="E26" s="134">
        <f t="shared" si="5"/>
        <v>1700</v>
      </c>
      <c r="F26" s="166">
        <f t="shared" si="5"/>
        <v>1748</v>
      </c>
      <c r="G26" s="134">
        <f t="shared" si="5"/>
        <v>1748</v>
      </c>
      <c r="H26" s="134">
        <f t="shared" si="5"/>
        <v>1748</v>
      </c>
      <c r="I26" s="135">
        <f>E26/D26*100</f>
        <v>190.88898121427849</v>
      </c>
      <c r="J26" s="135">
        <f t="shared" si="1"/>
        <v>102.82352941176471</v>
      </c>
      <c r="K26" s="135">
        <f t="shared" si="2"/>
        <v>100</v>
      </c>
      <c r="L26" s="135">
        <f t="shared" si="3"/>
        <v>100</v>
      </c>
    </row>
    <row r="27" spans="1:12" ht="13.5" customHeight="1" x14ac:dyDescent="0.2">
      <c r="A27" s="578" t="s">
        <v>91</v>
      </c>
      <c r="B27" s="579"/>
      <c r="C27" s="580"/>
      <c r="D27" s="259">
        <f t="shared" si="5"/>
        <v>890.57</v>
      </c>
      <c r="E27" s="22">
        <f t="shared" si="5"/>
        <v>1700</v>
      </c>
      <c r="F27" s="167">
        <f t="shared" si="5"/>
        <v>1748</v>
      </c>
      <c r="G27" s="22">
        <f t="shared" si="5"/>
        <v>1748</v>
      </c>
      <c r="H27" s="22">
        <f t="shared" si="5"/>
        <v>1748</v>
      </c>
      <c r="I27" s="23">
        <f>E27/D27*100</f>
        <v>190.88898121427849</v>
      </c>
      <c r="J27" s="23">
        <f t="shared" si="1"/>
        <v>102.82352941176471</v>
      </c>
      <c r="K27" s="23">
        <f t="shared" si="2"/>
        <v>100</v>
      </c>
      <c r="L27" s="23">
        <f t="shared" si="3"/>
        <v>100</v>
      </c>
    </row>
    <row r="28" spans="1:12" ht="13.5" customHeight="1" x14ac:dyDescent="0.2">
      <c r="A28" s="668" t="s">
        <v>92</v>
      </c>
      <c r="B28" s="669"/>
      <c r="C28" s="670"/>
      <c r="D28" s="254">
        <f t="shared" si="5"/>
        <v>890.57</v>
      </c>
      <c r="E28" s="24">
        <f t="shared" si="5"/>
        <v>1700</v>
      </c>
      <c r="F28" s="168">
        <f>F30</f>
        <v>1748</v>
      </c>
      <c r="G28" s="24">
        <f t="shared" si="5"/>
        <v>1748</v>
      </c>
      <c r="H28" s="24">
        <f t="shared" si="5"/>
        <v>1748</v>
      </c>
      <c r="I28" s="25">
        <v>0</v>
      </c>
      <c r="J28" s="25">
        <f t="shared" si="1"/>
        <v>102.82352941176471</v>
      </c>
      <c r="K28" s="25">
        <f t="shared" si="2"/>
        <v>100</v>
      </c>
      <c r="L28" s="25">
        <f t="shared" si="3"/>
        <v>100</v>
      </c>
    </row>
    <row r="29" spans="1:12" ht="13.5" customHeight="1" x14ac:dyDescent="0.2">
      <c r="A29" s="575" t="s">
        <v>268</v>
      </c>
      <c r="B29" s="576"/>
      <c r="C29" s="577"/>
      <c r="D29" s="251">
        <f t="shared" si="5"/>
        <v>890.57</v>
      </c>
      <c r="E29" s="26">
        <f t="shared" si="5"/>
        <v>1700</v>
      </c>
      <c r="F29" s="169">
        <f t="shared" si="5"/>
        <v>1748</v>
      </c>
      <c r="G29" s="26">
        <f t="shared" si="5"/>
        <v>1748</v>
      </c>
      <c r="H29" s="26">
        <f t="shared" si="5"/>
        <v>1748</v>
      </c>
      <c r="I29" s="27">
        <v>0</v>
      </c>
      <c r="J29" s="27">
        <f t="shared" si="1"/>
        <v>102.82352941176471</v>
      </c>
      <c r="K29" s="27">
        <f t="shared" si="2"/>
        <v>100</v>
      </c>
      <c r="L29" s="27">
        <f t="shared" si="3"/>
        <v>100</v>
      </c>
    </row>
    <row r="30" spans="1:12" ht="13.5" customHeight="1" x14ac:dyDescent="0.2">
      <c r="B30" s="257">
        <v>3</v>
      </c>
      <c r="C30" s="273" t="s">
        <v>84</v>
      </c>
      <c r="D30" s="47">
        <f t="shared" si="5"/>
        <v>890.57</v>
      </c>
      <c r="E30" s="47">
        <f>E31</f>
        <v>1700</v>
      </c>
      <c r="F30" s="165">
        <f t="shared" si="5"/>
        <v>1748</v>
      </c>
      <c r="G30" s="47">
        <f t="shared" si="5"/>
        <v>1748</v>
      </c>
      <c r="H30" s="47">
        <f t="shared" si="5"/>
        <v>1748</v>
      </c>
      <c r="I30" s="45">
        <f>E30/D30*100</f>
        <v>190.88898121427849</v>
      </c>
      <c r="J30" s="45">
        <f t="shared" si="1"/>
        <v>102.82352941176471</v>
      </c>
      <c r="K30" s="45">
        <f t="shared" si="2"/>
        <v>100</v>
      </c>
      <c r="L30" s="45">
        <f t="shared" si="3"/>
        <v>100</v>
      </c>
    </row>
    <row r="31" spans="1:12" ht="13.5" customHeight="1" x14ac:dyDescent="0.2">
      <c r="B31" s="149">
        <v>38</v>
      </c>
      <c r="C31" s="54" t="s">
        <v>88</v>
      </c>
      <c r="D31" s="130">
        <f>SUM(D32:D32)</f>
        <v>890.57</v>
      </c>
      <c r="E31" s="130">
        <f>SUM(E32:E32)</f>
        <v>1700</v>
      </c>
      <c r="F31" s="133">
        <f>SUM(F32:F32)</f>
        <v>1748</v>
      </c>
      <c r="G31" s="130">
        <f>SUM(G32:G32)</f>
        <v>1748</v>
      </c>
      <c r="H31" s="130">
        <f>SUM(H32:H32)</f>
        <v>1748</v>
      </c>
      <c r="I31" s="45">
        <f>E31/D31*100</f>
        <v>190.88898121427849</v>
      </c>
      <c r="J31" s="45">
        <f t="shared" si="1"/>
        <v>102.82352941176471</v>
      </c>
      <c r="K31" s="45">
        <f t="shared" si="2"/>
        <v>100</v>
      </c>
      <c r="L31" s="45">
        <f t="shared" si="3"/>
        <v>100</v>
      </c>
    </row>
    <row r="32" spans="1:12" ht="13.5" customHeight="1" x14ac:dyDescent="0.2">
      <c r="B32" s="260">
        <v>381</v>
      </c>
      <c r="C32" s="263" t="s">
        <v>89</v>
      </c>
      <c r="D32" s="39">
        <v>890.57</v>
      </c>
      <c r="E32" s="39">
        <v>1700</v>
      </c>
      <c r="F32" s="417">
        <v>1748</v>
      </c>
      <c r="G32" s="407">
        <v>1748</v>
      </c>
      <c r="H32" s="407">
        <v>1748</v>
      </c>
      <c r="I32" s="319">
        <f>E32/D32*100</f>
        <v>190.88898121427849</v>
      </c>
      <c r="J32" s="319">
        <f t="shared" si="1"/>
        <v>102.82352941176471</v>
      </c>
      <c r="K32" s="319">
        <f t="shared" si="2"/>
        <v>100</v>
      </c>
      <c r="L32" s="319">
        <f t="shared" si="3"/>
        <v>100</v>
      </c>
    </row>
    <row r="33" spans="1:12" ht="11.25" customHeight="1" x14ac:dyDescent="0.2">
      <c r="A33" s="366"/>
      <c r="B33" s="367"/>
      <c r="C33" s="368"/>
      <c r="D33" s="369"/>
      <c r="E33" s="369"/>
      <c r="F33" s="370"/>
      <c r="G33" s="369"/>
      <c r="H33" s="369"/>
      <c r="I33" s="371"/>
      <c r="J33" s="371"/>
      <c r="K33" s="372"/>
      <c r="L33" s="373"/>
    </row>
    <row r="34" spans="1:12" ht="27.75" customHeight="1" x14ac:dyDescent="0.2">
      <c r="A34" s="671" t="s">
        <v>93</v>
      </c>
      <c r="B34" s="672"/>
      <c r="C34" s="673"/>
      <c r="D34" s="362">
        <f>D35</f>
        <v>436194.77000000008</v>
      </c>
      <c r="E34" s="363">
        <f>E35</f>
        <v>2438801.8200000003</v>
      </c>
      <c r="F34" s="364">
        <f>F35</f>
        <v>2154232</v>
      </c>
      <c r="G34" s="363">
        <f>G35</f>
        <v>750802</v>
      </c>
      <c r="H34" s="363">
        <f>H35</f>
        <v>757802</v>
      </c>
      <c r="I34" s="365">
        <f t="shared" ref="I34:J37" si="6">E34/D34*100</f>
        <v>559.10845056670439</v>
      </c>
      <c r="J34" s="365">
        <f t="shared" si="6"/>
        <v>88.331572591658954</v>
      </c>
      <c r="K34" s="365">
        <f t="shared" ref="K34:K118" si="7">G34/F34*100</f>
        <v>34.85242072348754</v>
      </c>
      <c r="L34" s="365">
        <f t="shared" ref="L34:L115" si="8">H34/G34*100</f>
        <v>100.93233635499107</v>
      </c>
    </row>
    <row r="35" spans="1:12" s="123" customFormat="1" ht="20.25" customHeight="1" x14ac:dyDescent="0.2">
      <c r="A35" s="674" t="s">
        <v>193</v>
      </c>
      <c r="B35" s="675"/>
      <c r="C35" s="676"/>
      <c r="D35" s="271">
        <f>SUM(D36,D139,D207,D280,D251,D297,D336,D371,D401,D409,D447,D464,D503,D536,D559)</f>
        <v>436194.77000000008</v>
      </c>
      <c r="E35" s="165">
        <f>SUM(E36,E139,E207,E251,E280,E297,E336,E371,E401,E409,E447,E464,E503,E536,E559)</f>
        <v>2438801.8200000003</v>
      </c>
      <c r="F35" s="165">
        <f>SUM(F36,F139,F207,F251,F280,F297,F336,F371,F401,F409,F447,F464,F503,F536,F559)</f>
        <v>2154232</v>
      </c>
      <c r="G35" s="165">
        <f>SUM(G36,G139,G207,G251,G297,G336,G371,G401,G409,G447,G464,G503,G536,G559)</f>
        <v>750802</v>
      </c>
      <c r="H35" s="165">
        <f>SUM(H36,H139,H207,H251,H297,H336,H371,H401,H409,H447,H464,H503,H536,H559)</f>
        <v>757802</v>
      </c>
      <c r="I35" s="190">
        <f t="shared" si="6"/>
        <v>559.10845056670439</v>
      </c>
      <c r="J35" s="190">
        <f t="shared" si="6"/>
        <v>88.331572591658954</v>
      </c>
      <c r="K35" s="190">
        <f t="shared" si="7"/>
        <v>34.85242072348754</v>
      </c>
      <c r="L35" s="190">
        <f t="shared" si="8"/>
        <v>100.93233635499107</v>
      </c>
    </row>
    <row r="36" spans="1:12" ht="21.95" customHeight="1" x14ac:dyDescent="0.2">
      <c r="A36" s="615" t="s">
        <v>94</v>
      </c>
      <c r="B36" s="616"/>
      <c r="C36" s="617"/>
      <c r="D36" s="256">
        <f>SUM(D37,D64,D71,D78,D85,D92,D109,D117,D131)</f>
        <v>141038.70000000004</v>
      </c>
      <c r="E36" s="134">
        <f>SUM(E37,E64,E71,E78,E85,E92,E109,E117,E131)</f>
        <v>299969.82</v>
      </c>
      <c r="F36" s="166">
        <f>SUM(F37,F64,F71,F78,F85,F92,F109,F117,F131)</f>
        <v>410230</v>
      </c>
      <c r="G36" s="134">
        <f>SUM(G37,G64,G71,G78,G85,G92,G109,G117,G131)</f>
        <v>282352</v>
      </c>
      <c r="H36" s="134">
        <f>SUM(H37,H64,H71,H78,H85,H92,H109,H117,H131)</f>
        <v>357352</v>
      </c>
      <c r="I36" s="135">
        <f t="shared" si="6"/>
        <v>212.68617762358835</v>
      </c>
      <c r="J36" s="135">
        <f t="shared" si="6"/>
        <v>136.75709109669765</v>
      </c>
      <c r="K36" s="135">
        <f t="shared" si="7"/>
        <v>68.827730785169294</v>
      </c>
      <c r="L36" s="135">
        <f t="shared" si="8"/>
        <v>126.5625885419618</v>
      </c>
    </row>
    <row r="37" spans="1:12" ht="19.5" customHeight="1" x14ac:dyDescent="0.2">
      <c r="A37" s="590" t="s">
        <v>308</v>
      </c>
      <c r="B37" s="591"/>
      <c r="C37" s="592"/>
      <c r="D37" s="268">
        <f>D38</f>
        <v>114053.37000000001</v>
      </c>
      <c r="E37" s="191">
        <f>E38</f>
        <v>173530</v>
      </c>
      <c r="F37" s="167">
        <f>F38</f>
        <v>174000</v>
      </c>
      <c r="G37" s="191">
        <f>G38</f>
        <v>162500</v>
      </c>
      <c r="H37" s="191">
        <f>H44</f>
        <v>162500</v>
      </c>
      <c r="I37" s="192">
        <f t="shared" si="6"/>
        <v>152.14806892597736</v>
      </c>
      <c r="J37" s="192">
        <f t="shared" si="6"/>
        <v>100.27084653950327</v>
      </c>
      <c r="K37" s="192">
        <f t="shared" si="7"/>
        <v>93.390804597701148</v>
      </c>
      <c r="L37" s="192">
        <f t="shared" si="8"/>
        <v>100</v>
      </c>
    </row>
    <row r="38" spans="1:12" ht="13.5" customHeight="1" x14ac:dyDescent="0.2">
      <c r="A38" s="566" t="s">
        <v>83</v>
      </c>
      <c r="B38" s="567"/>
      <c r="C38" s="568"/>
      <c r="D38" s="269">
        <f>SUM(D44,D61)</f>
        <v>114053.37000000001</v>
      </c>
      <c r="E38" s="211">
        <f>SUM(E44,E61)</f>
        <v>173530</v>
      </c>
      <c r="F38" s="171">
        <f>F44</f>
        <v>174000</v>
      </c>
      <c r="G38" s="30">
        <f>G44</f>
        <v>162500</v>
      </c>
      <c r="H38" s="30">
        <f>H44</f>
        <v>162500</v>
      </c>
      <c r="I38" s="25">
        <v>0</v>
      </c>
      <c r="J38" s="25">
        <v>0</v>
      </c>
      <c r="K38" s="25">
        <f t="shared" si="7"/>
        <v>93.390804597701148</v>
      </c>
      <c r="L38" s="25">
        <f t="shared" si="8"/>
        <v>100</v>
      </c>
    </row>
    <row r="39" spans="1:12" ht="13.5" customHeight="1" x14ac:dyDescent="0.2">
      <c r="A39" s="575" t="s">
        <v>268</v>
      </c>
      <c r="B39" s="576"/>
      <c r="C39" s="577"/>
      <c r="D39" s="266">
        <v>0</v>
      </c>
      <c r="E39" s="55">
        <v>0</v>
      </c>
      <c r="F39" s="172">
        <v>0</v>
      </c>
      <c r="G39" s="55">
        <v>20120</v>
      </c>
      <c r="H39" s="55">
        <v>20120</v>
      </c>
      <c r="I39" s="27">
        <v>0</v>
      </c>
      <c r="J39" s="27">
        <v>0</v>
      </c>
      <c r="K39" s="27">
        <v>0</v>
      </c>
      <c r="L39" s="27">
        <f t="shared" si="8"/>
        <v>100</v>
      </c>
    </row>
    <row r="40" spans="1:12" ht="13.5" customHeight="1" x14ac:dyDescent="0.2">
      <c r="A40" s="698" t="s">
        <v>338</v>
      </c>
      <c r="B40" s="699"/>
      <c r="C40" s="700"/>
      <c r="D40" s="266">
        <v>114053.37</v>
      </c>
      <c r="E40" s="55">
        <v>110280</v>
      </c>
      <c r="F40" s="172">
        <v>110280</v>
      </c>
      <c r="G40" s="55">
        <v>110280</v>
      </c>
      <c r="H40" s="55">
        <v>110280</v>
      </c>
      <c r="I40" s="27">
        <v>0</v>
      </c>
      <c r="J40" s="27">
        <v>0</v>
      </c>
      <c r="K40" s="27">
        <v>0</v>
      </c>
      <c r="L40" s="27">
        <v>0</v>
      </c>
    </row>
    <row r="41" spans="1:12" ht="13.5" customHeight="1" x14ac:dyDescent="0.2">
      <c r="A41" s="612" t="s">
        <v>272</v>
      </c>
      <c r="B41" s="613"/>
      <c r="C41" s="614"/>
      <c r="D41" s="266">
        <v>0</v>
      </c>
      <c r="E41" s="55">
        <v>32100</v>
      </c>
      <c r="F41" s="169">
        <v>32100</v>
      </c>
      <c r="G41" s="26">
        <v>32100</v>
      </c>
      <c r="H41" s="26">
        <v>32100</v>
      </c>
      <c r="I41" s="27">
        <v>0</v>
      </c>
      <c r="J41" s="27">
        <v>0</v>
      </c>
      <c r="K41" s="27">
        <f t="shared" si="7"/>
        <v>100</v>
      </c>
      <c r="L41" s="27">
        <f t="shared" si="8"/>
        <v>100</v>
      </c>
    </row>
    <row r="42" spans="1:12" ht="13.5" customHeight="1" x14ac:dyDescent="0.2">
      <c r="A42" s="563" t="s">
        <v>327</v>
      </c>
      <c r="B42" s="564"/>
      <c r="C42" s="565"/>
      <c r="D42" s="266">
        <v>0</v>
      </c>
      <c r="E42" s="55">
        <v>0</v>
      </c>
      <c r="F42" s="169">
        <v>31620</v>
      </c>
      <c r="G42" s="26">
        <v>0</v>
      </c>
      <c r="H42" s="26"/>
      <c r="I42" s="27"/>
      <c r="J42" s="27"/>
      <c r="K42" s="27"/>
      <c r="L42" s="27"/>
    </row>
    <row r="43" spans="1:12" ht="13.5" customHeight="1" x14ac:dyDescent="0.2">
      <c r="A43" s="665" t="s">
        <v>332</v>
      </c>
      <c r="B43" s="666"/>
      <c r="C43" s="667"/>
      <c r="D43" s="266">
        <v>0</v>
      </c>
      <c r="E43" s="55">
        <v>31150</v>
      </c>
      <c r="F43" s="169">
        <v>0</v>
      </c>
      <c r="G43" s="26">
        <v>0</v>
      </c>
      <c r="H43" s="26">
        <v>0</v>
      </c>
      <c r="I43" s="27"/>
      <c r="J43" s="27"/>
      <c r="K43" s="27"/>
      <c r="L43" s="27" t="e">
        <f t="shared" si="8"/>
        <v>#DIV/0!</v>
      </c>
    </row>
    <row r="44" spans="1:12" ht="13.5" customHeight="1" x14ac:dyDescent="0.2">
      <c r="B44" s="252">
        <v>3</v>
      </c>
      <c r="C44" s="253" t="s">
        <v>84</v>
      </c>
      <c r="D44" s="28">
        <f>SUM(D45,D49,D55,D57,D59)</f>
        <v>114053.37000000001</v>
      </c>
      <c r="E44" s="28">
        <f>SUM(E45,E49,E55,E57,E59)</f>
        <v>173530</v>
      </c>
      <c r="F44" s="173">
        <f>SUM(F45,F49,F55,F57,F59)</f>
        <v>174000</v>
      </c>
      <c r="G44" s="28">
        <f>SUM(G45,G49,G55,G59)</f>
        <v>162500</v>
      </c>
      <c r="H44" s="28">
        <f>SUM(H45,H49,H55,H59)</f>
        <v>162500</v>
      </c>
      <c r="I44" s="45">
        <f t="shared" ref="I44:I52" si="9">E44/D44*100</f>
        <v>152.14806892597736</v>
      </c>
      <c r="J44" s="45">
        <f t="shared" ref="J44:J52" si="10">F44/E44*100</f>
        <v>100.27084653950327</v>
      </c>
      <c r="K44" s="45">
        <f t="shared" si="7"/>
        <v>93.390804597701148</v>
      </c>
      <c r="L44" s="45">
        <f t="shared" si="8"/>
        <v>100</v>
      </c>
    </row>
    <row r="45" spans="1:12" ht="13.5" customHeight="1" x14ac:dyDescent="0.2">
      <c r="B45" s="31">
        <v>31</v>
      </c>
      <c r="C45" s="54" t="s">
        <v>95</v>
      </c>
      <c r="D45" s="28">
        <f>SUM(D46,D47,D48)</f>
        <v>56807.570000000007</v>
      </c>
      <c r="E45" s="28">
        <f>SUM(E46,E47,E48,)</f>
        <v>81900</v>
      </c>
      <c r="F45" s="173">
        <f>SUM(F46,F47,F48)</f>
        <v>88000</v>
      </c>
      <c r="G45" s="28">
        <f>SUM(G46,G47,G48)</f>
        <v>88000</v>
      </c>
      <c r="H45" s="28">
        <f>SUM(H46,H47,H48)</f>
        <v>88000</v>
      </c>
      <c r="I45" s="45">
        <f t="shared" si="9"/>
        <v>144.17092651560347</v>
      </c>
      <c r="J45" s="45">
        <f t="shared" si="10"/>
        <v>107.44810744810745</v>
      </c>
      <c r="K45" s="45">
        <f t="shared" si="7"/>
        <v>100</v>
      </c>
      <c r="L45" s="45">
        <f t="shared" si="8"/>
        <v>100</v>
      </c>
    </row>
    <row r="46" spans="1:12" ht="13.5" customHeight="1" x14ac:dyDescent="0.2">
      <c r="B46" s="32">
        <v>311</v>
      </c>
      <c r="C46" s="60" t="s">
        <v>96</v>
      </c>
      <c r="D46" s="38">
        <v>47679.12</v>
      </c>
      <c r="E46" s="38">
        <v>69000</v>
      </c>
      <c r="F46" s="170">
        <v>74000</v>
      </c>
      <c r="G46" s="29">
        <v>74000</v>
      </c>
      <c r="H46" s="29">
        <v>74000</v>
      </c>
      <c r="I46" s="45">
        <f t="shared" si="9"/>
        <v>144.71743606006152</v>
      </c>
      <c r="J46" s="45">
        <f t="shared" si="10"/>
        <v>107.24637681159422</v>
      </c>
      <c r="K46" s="45">
        <f t="shared" si="7"/>
        <v>100</v>
      </c>
      <c r="L46" s="45">
        <f t="shared" si="8"/>
        <v>100</v>
      </c>
    </row>
    <row r="47" spans="1:12" ht="13.5" customHeight="1" x14ac:dyDescent="0.2">
      <c r="B47" s="32">
        <v>312</v>
      </c>
      <c r="C47" s="60" t="s">
        <v>97</v>
      </c>
      <c r="D47" s="38">
        <v>1260.8699999999999</v>
      </c>
      <c r="E47" s="38">
        <v>1600</v>
      </c>
      <c r="F47" s="170">
        <v>2000</v>
      </c>
      <c r="G47" s="29">
        <v>2000</v>
      </c>
      <c r="H47" s="29">
        <v>2000</v>
      </c>
      <c r="I47" s="45">
        <f t="shared" si="9"/>
        <v>126.8965079667214</v>
      </c>
      <c r="J47" s="45">
        <f t="shared" si="10"/>
        <v>125</v>
      </c>
      <c r="K47" s="45">
        <f t="shared" si="7"/>
        <v>100</v>
      </c>
      <c r="L47" s="45">
        <f t="shared" si="8"/>
        <v>100</v>
      </c>
    </row>
    <row r="48" spans="1:12" ht="13.5" customHeight="1" x14ac:dyDescent="0.2">
      <c r="B48" s="32">
        <v>313</v>
      </c>
      <c r="C48" s="60" t="s">
        <v>98</v>
      </c>
      <c r="D48" s="38">
        <v>7867.58</v>
      </c>
      <c r="E48" s="38">
        <v>11300</v>
      </c>
      <c r="F48" s="170">
        <v>12000</v>
      </c>
      <c r="G48" s="29">
        <v>12000</v>
      </c>
      <c r="H48" s="29">
        <v>12000</v>
      </c>
      <c r="I48" s="45">
        <f t="shared" si="9"/>
        <v>143.62739241291479</v>
      </c>
      <c r="J48" s="45">
        <f t="shared" si="10"/>
        <v>106.19469026548674</v>
      </c>
      <c r="K48" s="45">
        <f t="shared" si="7"/>
        <v>100</v>
      </c>
      <c r="L48" s="45">
        <f t="shared" si="8"/>
        <v>100</v>
      </c>
    </row>
    <row r="49" spans="1:14" ht="13.5" customHeight="1" x14ac:dyDescent="0.2">
      <c r="B49" s="31">
        <v>32</v>
      </c>
      <c r="C49" s="54" t="s">
        <v>85</v>
      </c>
      <c r="D49" s="28">
        <f>SUM(D50,D51,D52,D53,D54)</f>
        <v>56099.78</v>
      </c>
      <c r="E49" s="28">
        <f>SUM(E50,E51,E52,E53,E54)</f>
        <v>90300</v>
      </c>
      <c r="F49" s="173">
        <f>SUM(F50,F51,F52,F53,F54)</f>
        <v>84500</v>
      </c>
      <c r="G49" s="28">
        <f>SUM(G50,G51,G52,G53,G54)</f>
        <v>73000</v>
      </c>
      <c r="H49" s="28">
        <f>SUM(H50,H51,H52,H53,H54)</f>
        <v>73000</v>
      </c>
      <c r="I49" s="45">
        <f t="shared" si="9"/>
        <v>160.96319807314751</v>
      </c>
      <c r="J49" s="45">
        <f t="shared" si="10"/>
        <v>93.576965669988923</v>
      </c>
      <c r="K49" s="45">
        <f t="shared" si="7"/>
        <v>86.390532544378701</v>
      </c>
      <c r="L49" s="45">
        <f t="shared" si="8"/>
        <v>100</v>
      </c>
    </row>
    <row r="50" spans="1:14" ht="13.5" customHeight="1" x14ac:dyDescent="0.2">
      <c r="B50" s="32">
        <v>321</v>
      </c>
      <c r="C50" s="60" t="s">
        <v>99</v>
      </c>
      <c r="D50" s="38">
        <v>2735.28</v>
      </c>
      <c r="E50" s="38">
        <v>3300</v>
      </c>
      <c r="F50" s="170">
        <v>4000</v>
      </c>
      <c r="G50" s="29">
        <v>4000</v>
      </c>
      <c r="H50" s="29">
        <v>4000</v>
      </c>
      <c r="I50" s="45">
        <f t="shared" si="9"/>
        <v>120.64578397823989</v>
      </c>
      <c r="J50" s="45">
        <f t="shared" si="10"/>
        <v>121.21212121212122</v>
      </c>
      <c r="K50" s="45">
        <f t="shared" si="7"/>
        <v>100</v>
      </c>
      <c r="L50" s="45">
        <f t="shared" si="8"/>
        <v>100</v>
      </c>
    </row>
    <row r="51" spans="1:14" ht="13.5" customHeight="1" x14ac:dyDescent="0.2">
      <c r="B51" s="32">
        <v>322</v>
      </c>
      <c r="C51" s="60" t="s">
        <v>100</v>
      </c>
      <c r="D51" s="38">
        <v>13729.71</v>
      </c>
      <c r="E51" s="38">
        <v>25000</v>
      </c>
      <c r="F51" s="170">
        <v>25000</v>
      </c>
      <c r="G51" s="29">
        <v>20000</v>
      </c>
      <c r="H51" s="29">
        <v>20000</v>
      </c>
      <c r="I51" s="45">
        <f t="shared" si="9"/>
        <v>182.08687583350269</v>
      </c>
      <c r="J51" s="45">
        <f t="shared" si="10"/>
        <v>100</v>
      </c>
      <c r="K51" s="45">
        <f t="shared" si="7"/>
        <v>80</v>
      </c>
      <c r="L51" s="45">
        <f t="shared" si="8"/>
        <v>100</v>
      </c>
    </row>
    <row r="52" spans="1:14" ht="13.5" customHeight="1" x14ac:dyDescent="0.2">
      <c r="B52" s="32">
        <v>323</v>
      </c>
      <c r="C52" s="60" t="s">
        <v>101</v>
      </c>
      <c r="D52" s="38">
        <v>32972.14</v>
      </c>
      <c r="E52" s="38">
        <v>50000</v>
      </c>
      <c r="F52" s="170">
        <v>50000</v>
      </c>
      <c r="G52" s="29">
        <v>40000</v>
      </c>
      <c r="H52" s="29">
        <v>40000</v>
      </c>
      <c r="I52" s="45">
        <f t="shared" si="9"/>
        <v>151.64317511693207</v>
      </c>
      <c r="J52" s="45">
        <f t="shared" si="10"/>
        <v>100</v>
      </c>
      <c r="K52" s="45">
        <f t="shared" si="7"/>
        <v>80</v>
      </c>
      <c r="L52" s="45">
        <f t="shared" si="8"/>
        <v>100</v>
      </c>
    </row>
    <row r="53" spans="1:14" ht="13.5" customHeight="1" x14ac:dyDescent="0.2">
      <c r="B53" s="32">
        <v>324</v>
      </c>
      <c r="C53" s="60" t="s">
        <v>102</v>
      </c>
      <c r="D53" s="38">
        <v>0</v>
      </c>
      <c r="E53" s="38">
        <v>0</v>
      </c>
      <c r="F53" s="170">
        <v>0</v>
      </c>
      <c r="G53" s="29">
        <v>0</v>
      </c>
      <c r="H53" s="29">
        <v>0</v>
      </c>
      <c r="I53" s="45">
        <v>0</v>
      </c>
      <c r="J53" s="45">
        <v>0</v>
      </c>
      <c r="K53" s="45">
        <v>0</v>
      </c>
      <c r="L53" s="45">
        <v>0</v>
      </c>
    </row>
    <row r="54" spans="1:14" ht="13.5" customHeight="1" x14ac:dyDescent="0.2">
      <c r="B54" s="32">
        <v>329</v>
      </c>
      <c r="C54" s="60" t="s">
        <v>86</v>
      </c>
      <c r="D54" s="38">
        <v>6662.65</v>
      </c>
      <c r="E54" s="38">
        <v>12000</v>
      </c>
      <c r="F54" s="170">
        <v>5500</v>
      </c>
      <c r="G54" s="29">
        <v>9000</v>
      </c>
      <c r="H54" s="29">
        <v>9000</v>
      </c>
      <c r="I54" s="45">
        <f t="shared" ref="I54:J56" si="11">E54/D54*100</f>
        <v>180.10851538051676</v>
      </c>
      <c r="J54" s="45">
        <f t="shared" si="11"/>
        <v>45.833333333333329</v>
      </c>
      <c r="K54" s="45">
        <f t="shared" si="7"/>
        <v>163.63636363636365</v>
      </c>
      <c r="L54" s="45">
        <f t="shared" si="8"/>
        <v>100</v>
      </c>
    </row>
    <row r="55" spans="1:14" ht="13.5" customHeight="1" x14ac:dyDescent="0.2">
      <c r="B55" s="31">
        <v>34</v>
      </c>
      <c r="C55" s="54" t="s">
        <v>103</v>
      </c>
      <c r="D55" s="74">
        <f>SUM(D56:D56)</f>
        <v>1146.02</v>
      </c>
      <c r="E55" s="74">
        <f>SUM(E56:E56)</f>
        <v>1330</v>
      </c>
      <c r="F55" s="133">
        <f>SUM(F56:F56)</f>
        <v>1500</v>
      </c>
      <c r="G55" s="74">
        <f>SUM(G56:G56)</f>
        <v>1500</v>
      </c>
      <c r="H55" s="74">
        <f>SUM(H56:H56)</f>
        <v>1500</v>
      </c>
      <c r="I55" s="45">
        <f t="shared" si="11"/>
        <v>116.05382105024344</v>
      </c>
      <c r="J55" s="45">
        <f t="shared" si="11"/>
        <v>112.78195488721805</v>
      </c>
      <c r="K55" s="45">
        <f t="shared" si="7"/>
        <v>100</v>
      </c>
      <c r="L55" s="45">
        <f t="shared" si="8"/>
        <v>100</v>
      </c>
    </row>
    <row r="56" spans="1:14" ht="13.5" customHeight="1" x14ac:dyDescent="0.2">
      <c r="B56" s="32">
        <v>343</v>
      </c>
      <c r="C56" s="60" t="s">
        <v>104</v>
      </c>
      <c r="D56" s="38">
        <v>1146.02</v>
      </c>
      <c r="E56" s="38">
        <v>1330</v>
      </c>
      <c r="F56" s="170">
        <v>1500</v>
      </c>
      <c r="G56" s="29">
        <v>1500</v>
      </c>
      <c r="H56" s="29">
        <v>1500</v>
      </c>
      <c r="I56" s="45">
        <f t="shared" si="11"/>
        <v>116.05382105024344</v>
      </c>
      <c r="J56" s="45">
        <f t="shared" si="11"/>
        <v>112.78195488721805</v>
      </c>
      <c r="K56" s="45">
        <f t="shared" si="7"/>
        <v>100</v>
      </c>
      <c r="L56" s="45">
        <f t="shared" si="8"/>
        <v>100</v>
      </c>
    </row>
    <row r="57" spans="1:14" ht="13.5" customHeight="1" x14ac:dyDescent="0.2">
      <c r="B57" s="72">
        <v>36</v>
      </c>
      <c r="C57" s="63" t="s">
        <v>326</v>
      </c>
      <c r="D57" s="74">
        <f>SUM(D58:D58)</f>
        <v>0</v>
      </c>
      <c r="E57" s="42">
        <f>E58</f>
        <v>0</v>
      </c>
      <c r="F57" s="173">
        <f>F58</f>
        <v>0</v>
      </c>
      <c r="G57" s="43">
        <f>G58</f>
        <v>0</v>
      </c>
      <c r="H57" s="43">
        <f>H58</f>
        <v>0</v>
      </c>
      <c r="I57" s="45">
        <v>0</v>
      </c>
      <c r="J57" s="45">
        <v>0</v>
      </c>
      <c r="K57" s="45">
        <v>0</v>
      </c>
      <c r="L57" s="45">
        <v>0</v>
      </c>
    </row>
    <row r="58" spans="1:14" ht="13.5" customHeight="1" x14ac:dyDescent="0.2">
      <c r="B58" s="32">
        <v>363</v>
      </c>
      <c r="C58" s="69" t="s">
        <v>203</v>
      </c>
      <c r="D58" s="52">
        <v>0</v>
      </c>
      <c r="E58" s="52">
        <v>0</v>
      </c>
      <c r="F58" s="170">
        <v>0</v>
      </c>
      <c r="G58" s="73">
        <v>0</v>
      </c>
      <c r="H58" s="73">
        <v>0</v>
      </c>
      <c r="I58" s="45">
        <v>0</v>
      </c>
      <c r="J58" s="45">
        <v>0</v>
      </c>
      <c r="K58" s="45">
        <v>0</v>
      </c>
      <c r="L58" s="45">
        <v>0</v>
      </c>
    </row>
    <row r="59" spans="1:14" ht="13.5" customHeight="1" x14ac:dyDescent="0.2">
      <c r="B59" s="31">
        <v>38</v>
      </c>
      <c r="C59" s="54" t="s">
        <v>88</v>
      </c>
      <c r="D59" s="74">
        <f>SUM(D60:D60)</f>
        <v>0</v>
      </c>
      <c r="E59" s="74">
        <f>SUM(E60:E60)</f>
        <v>0</v>
      </c>
      <c r="F59" s="74">
        <f>SUM(F60:F60)</f>
        <v>0</v>
      </c>
      <c r="G59" s="74">
        <f>SUM(G60:G60)</f>
        <v>0</v>
      </c>
      <c r="H59" s="74">
        <f>SUM(H60:H60)</f>
        <v>0</v>
      </c>
      <c r="I59" s="45">
        <v>0</v>
      </c>
      <c r="J59" s="45">
        <v>0</v>
      </c>
      <c r="K59" s="45">
        <v>0</v>
      </c>
      <c r="L59" s="45">
        <v>0</v>
      </c>
    </row>
    <row r="60" spans="1:14" ht="13.5" customHeight="1" x14ac:dyDescent="0.2">
      <c r="B60" s="32">
        <v>383</v>
      </c>
      <c r="C60" s="64" t="s">
        <v>316</v>
      </c>
      <c r="D60" s="38">
        <v>0</v>
      </c>
      <c r="E60" s="38">
        <v>0</v>
      </c>
      <c r="F60" s="170">
        <v>0</v>
      </c>
      <c r="G60" s="29">
        <v>0</v>
      </c>
      <c r="H60" s="29">
        <v>0</v>
      </c>
      <c r="I60" s="45">
        <v>0</v>
      </c>
      <c r="J60" s="45">
        <v>0</v>
      </c>
      <c r="K60" s="45">
        <v>0</v>
      </c>
      <c r="L60" s="45">
        <v>0</v>
      </c>
    </row>
    <row r="61" spans="1:14" ht="13.5" customHeight="1" x14ac:dyDescent="0.2">
      <c r="B61" s="31">
        <v>4</v>
      </c>
      <c r="C61" s="54" t="s">
        <v>111</v>
      </c>
      <c r="D61" s="42">
        <f>D62</f>
        <v>0</v>
      </c>
      <c r="E61" s="42">
        <f>E62</f>
        <v>0</v>
      </c>
      <c r="F61" s="173">
        <v>0</v>
      </c>
      <c r="G61" s="43">
        <v>0</v>
      </c>
      <c r="H61" s="43">
        <v>0</v>
      </c>
      <c r="I61" s="160">
        <v>0</v>
      </c>
      <c r="J61" s="160">
        <v>0</v>
      </c>
      <c r="K61" s="160">
        <v>0</v>
      </c>
      <c r="L61" s="160">
        <v>0</v>
      </c>
    </row>
    <row r="62" spans="1:14" ht="13.5" customHeight="1" x14ac:dyDescent="0.2">
      <c r="B62" s="31">
        <v>45</v>
      </c>
      <c r="C62" s="218" t="s">
        <v>318</v>
      </c>
      <c r="D62" s="42">
        <f>D63</f>
        <v>0</v>
      </c>
      <c r="E62" s="42">
        <f>E63</f>
        <v>0</v>
      </c>
      <c r="F62" s="173">
        <v>0</v>
      </c>
      <c r="G62" s="43">
        <v>0</v>
      </c>
      <c r="H62" s="43">
        <v>0</v>
      </c>
      <c r="I62" s="160">
        <v>0</v>
      </c>
      <c r="J62" s="160">
        <v>0</v>
      </c>
      <c r="K62" s="160">
        <v>0</v>
      </c>
      <c r="L62" s="160">
        <v>0</v>
      </c>
    </row>
    <row r="63" spans="1:14" ht="13.5" customHeight="1" x14ac:dyDescent="0.2">
      <c r="B63" s="37">
        <v>452</v>
      </c>
      <c r="C63" s="261" t="s">
        <v>319</v>
      </c>
      <c r="D63" s="38">
        <v>0</v>
      </c>
      <c r="E63" s="38">
        <v>0</v>
      </c>
      <c r="F63" s="170">
        <v>0</v>
      </c>
      <c r="G63" s="29">
        <v>0</v>
      </c>
      <c r="H63" s="29">
        <v>0</v>
      </c>
      <c r="I63" s="45">
        <v>0</v>
      </c>
      <c r="J63" s="45">
        <v>0</v>
      </c>
      <c r="K63" s="45">
        <v>0</v>
      </c>
      <c r="L63" s="45">
        <v>0</v>
      </c>
    </row>
    <row r="64" spans="1:14" ht="15.75" customHeight="1" x14ac:dyDescent="0.2">
      <c r="A64" s="624" t="s">
        <v>105</v>
      </c>
      <c r="B64" s="625"/>
      <c r="C64" s="626"/>
      <c r="D64" s="268">
        <f t="shared" ref="D64:H68" si="12">D65</f>
        <v>0</v>
      </c>
      <c r="E64" s="191">
        <f t="shared" si="12"/>
        <v>4294.82</v>
      </c>
      <c r="F64" s="167">
        <f t="shared" si="12"/>
        <v>2075</v>
      </c>
      <c r="G64" s="191">
        <f t="shared" si="12"/>
        <v>6352</v>
      </c>
      <c r="H64" s="191">
        <f t="shared" si="12"/>
        <v>3352</v>
      </c>
      <c r="I64" s="192">
        <v>0</v>
      </c>
      <c r="J64" s="192">
        <f>F64/E64*100</f>
        <v>48.314015488425596</v>
      </c>
      <c r="K64" s="192">
        <v>0</v>
      </c>
      <c r="L64" s="192">
        <v>0</v>
      </c>
      <c r="N64" s="107"/>
    </row>
    <row r="65" spans="1:12" ht="13.5" customHeight="1" x14ac:dyDescent="0.2">
      <c r="A65" s="566" t="s">
        <v>83</v>
      </c>
      <c r="B65" s="567"/>
      <c r="C65" s="568"/>
      <c r="D65" s="254">
        <f t="shared" si="12"/>
        <v>0</v>
      </c>
      <c r="E65" s="24">
        <f t="shared" si="12"/>
        <v>4294.82</v>
      </c>
      <c r="F65" s="168">
        <f>F68</f>
        <v>2075</v>
      </c>
      <c r="G65" s="24">
        <f t="shared" si="12"/>
        <v>6352</v>
      </c>
      <c r="H65" s="24">
        <f t="shared" si="12"/>
        <v>3352</v>
      </c>
      <c r="I65" s="25">
        <v>0</v>
      </c>
      <c r="J65" s="25">
        <v>0</v>
      </c>
      <c r="K65" s="25">
        <v>0</v>
      </c>
      <c r="L65" s="25">
        <v>0</v>
      </c>
    </row>
    <row r="66" spans="1:12" ht="13.5" customHeight="1" x14ac:dyDescent="0.2">
      <c r="A66" s="575" t="s">
        <v>268</v>
      </c>
      <c r="B66" s="576"/>
      <c r="C66" s="577"/>
      <c r="D66" s="251">
        <f>D68</f>
        <v>0</v>
      </c>
      <c r="E66" s="26">
        <f>E68</f>
        <v>4294.82</v>
      </c>
      <c r="F66" s="169">
        <v>0</v>
      </c>
      <c r="G66" s="26">
        <f>G68</f>
        <v>6352</v>
      </c>
      <c r="H66" s="26">
        <f>H68</f>
        <v>3352</v>
      </c>
      <c r="I66" s="27">
        <v>0</v>
      </c>
      <c r="J66" s="27">
        <v>0</v>
      </c>
      <c r="K66" s="27">
        <v>0</v>
      </c>
      <c r="L66" s="27">
        <v>0</v>
      </c>
    </row>
    <row r="67" spans="1:12" ht="13.5" customHeight="1" x14ac:dyDescent="0.2">
      <c r="A67" s="563" t="s">
        <v>327</v>
      </c>
      <c r="B67" s="564"/>
      <c r="C67" s="565"/>
      <c r="D67" s="251">
        <v>0</v>
      </c>
      <c r="E67" s="26">
        <v>0</v>
      </c>
      <c r="F67" s="169">
        <v>2075</v>
      </c>
      <c r="G67" s="26">
        <v>0</v>
      </c>
      <c r="H67" s="26">
        <v>0</v>
      </c>
      <c r="I67" s="27">
        <v>0</v>
      </c>
      <c r="J67" s="27">
        <v>0</v>
      </c>
      <c r="K67" s="27">
        <v>0</v>
      </c>
      <c r="L67" s="27">
        <v>0</v>
      </c>
    </row>
    <row r="68" spans="1:12" ht="13.5" customHeight="1" x14ac:dyDescent="0.2">
      <c r="B68" s="252">
        <v>3</v>
      </c>
      <c r="C68" s="253" t="s">
        <v>84</v>
      </c>
      <c r="D68" s="47">
        <f t="shared" si="12"/>
        <v>0</v>
      </c>
      <c r="E68" s="47">
        <f t="shared" si="12"/>
        <v>4294.82</v>
      </c>
      <c r="F68" s="165">
        <f t="shared" si="12"/>
        <v>2075</v>
      </c>
      <c r="G68" s="47">
        <f t="shared" si="12"/>
        <v>6352</v>
      </c>
      <c r="H68" s="47">
        <f t="shared" si="12"/>
        <v>3352</v>
      </c>
      <c r="I68" s="45">
        <v>0</v>
      </c>
      <c r="J68" s="45">
        <f t="shared" ref="J68:J73" si="13">F68/E68*100</f>
        <v>48.314015488425596</v>
      </c>
      <c r="K68" s="45">
        <v>0</v>
      </c>
      <c r="L68" s="45">
        <v>0</v>
      </c>
    </row>
    <row r="69" spans="1:12" ht="13.5" customHeight="1" x14ac:dyDescent="0.2">
      <c r="B69" s="31">
        <v>38</v>
      </c>
      <c r="C69" s="54" t="s">
        <v>88</v>
      </c>
      <c r="D69" s="130">
        <f>SUM(D70:D70)</f>
        <v>0</v>
      </c>
      <c r="E69" s="130">
        <f>SUM(E70:E70)</f>
        <v>4294.82</v>
      </c>
      <c r="F69" s="133">
        <f>SUM(F70:F70)</f>
        <v>2075</v>
      </c>
      <c r="G69" s="130">
        <f>SUM(G70:G70)</f>
        <v>6352</v>
      </c>
      <c r="H69" s="130">
        <f>SUM(H70:H70)</f>
        <v>3352</v>
      </c>
      <c r="I69" s="45">
        <v>0</v>
      </c>
      <c r="J69" s="45">
        <f t="shared" si="13"/>
        <v>48.314015488425596</v>
      </c>
      <c r="K69" s="45">
        <v>0</v>
      </c>
      <c r="L69" s="45">
        <v>0</v>
      </c>
    </row>
    <row r="70" spans="1:12" ht="13.5" customHeight="1" x14ac:dyDescent="0.2">
      <c r="B70" s="37">
        <v>385</v>
      </c>
      <c r="C70" s="263" t="s">
        <v>106</v>
      </c>
      <c r="D70" s="58">
        <v>0</v>
      </c>
      <c r="E70" s="38">
        <v>4294.82</v>
      </c>
      <c r="F70" s="421">
        <v>2075</v>
      </c>
      <c r="G70" s="405">
        <v>6352</v>
      </c>
      <c r="H70" s="405">
        <v>3352</v>
      </c>
      <c r="I70" s="45">
        <v>0</v>
      </c>
      <c r="J70" s="45">
        <f t="shared" si="13"/>
        <v>48.314015488425596</v>
      </c>
      <c r="K70" s="45">
        <v>0</v>
      </c>
      <c r="L70" s="45">
        <v>0</v>
      </c>
    </row>
    <row r="71" spans="1:12" ht="15.75" customHeight="1" x14ac:dyDescent="0.2">
      <c r="A71" s="590" t="s">
        <v>309</v>
      </c>
      <c r="B71" s="591"/>
      <c r="C71" s="592"/>
      <c r="D71" s="268">
        <f t="shared" ref="D71:H75" si="14">D72</f>
        <v>1314.32</v>
      </c>
      <c r="E71" s="191">
        <f t="shared" si="14"/>
        <v>3320</v>
      </c>
      <c r="F71" s="167">
        <f t="shared" si="14"/>
        <v>3500</v>
      </c>
      <c r="G71" s="191">
        <f t="shared" si="14"/>
        <v>3000</v>
      </c>
      <c r="H71" s="191">
        <f>H72</f>
        <v>3000</v>
      </c>
      <c r="I71" s="192">
        <v>0</v>
      </c>
      <c r="J71" s="192">
        <f t="shared" si="13"/>
        <v>105.42168674698796</v>
      </c>
      <c r="K71" s="192">
        <f t="shared" si="7"/>
        <v>85.714285714285708</v>
      </c>
      <c r="L71" s="192">
        <f t="shared" si="8"/>
        <v>100</v>
      </c>
    </row>
    <row r="72" spans="1:12" ht="13.5" customHeight="1" x14ac:dyDescent="0.2">
      <c r="A72" s="566" t="s">
        <v>107</v>
      </c>
      <c r="B72" s="567"/>
      <c r="C72" s="568"/>
      <c r="D72" s="254">
        <f t="shared" si="14"/>
        <v>1314.32</v>
      </c>
      <c r="E72" s="24">
        <f t="shared" si="14"/>
        <v>3320</v>
      </c>
      <c r="F72" s="168">
        <f>F75</f>
        <v>3500</v>
      </c>
      <c r="G72" s="24">
        <f t="shared" si="14"/>
        <v>3000</v>
      </c>
      <c r="H72" s="24">
        <f t="shared" si="14"/>
        <v>3000</v>
      </c>
      <c r="I72" s="25">
        <v>0</v>
      </c>
      <c r="J72" s="25">
        <f t="shared" si="13"/>
        <v>105.42168674698796</v>
      </c>
      <c r="K72" s="25">
        <f t="shared" si="7"/>
        <v>85.714285714285708</v>
      </c>
      <c r="L72" s="25">
        <f t="shared" si="8"/>
        <v>100</v>
      </c>
    </row>
    <row r="73" spans="1:12" ht="13.5" customHeight="1" x14ac:dyDescent="0.2">
      <c r="A73" s="575" t="s">
        <v>268</v>
      </c>
      <c r="B73" s="576"/>
      <c r="C73" s="577"/>
      <c r="D73" s="251">
        <f>D75</f>
        <v>1314.32</v>
      </c>
      <c r="E73" s="26">
        <f>E75</f>
        <v>3320</v>
      </c>
      <c r="F73" s="169">
        <v>0</v>
      </c>
      <c r="G73" s="26">
        <f>G75</f>
        <v>3000</v>
      </c>
      <c r="H73" s="26">
        <f>H75</f>
        <v>3000</v>
      </c>
      <c r="I73" s="27">
        <v>0</v>
      </c>
      <c r="J73" s="27">
        <f t="shared" si="13"/>
        <v>0</v>
      </c>
      <c r="K73" s="27">
        <v>0</v>
      </c>
      <c r="L73" s="27">
        <f t="shared" si="8"/>
        <v>100</v>
      </c>
    </row>
    <row r="74" spans="1:12" ht="13.5" customHeight="1" x14ac:dyDescent="0.2">
      <c r="A74" s="563" t="s">
        <v>327</v>
      </c>
      <c r="B74" s="564"/>
      <c r="C74" s="565"/>
      <c r="D74" s="251">
        <v>0</v>
      </c>
      <c r="E74" s="26">
        <v>0</v>
      </c>
      <c r="F74" s="169">
        <v>3500</v>
      </c>
      <c r="G74" s="26">
        <v>0</v>
      </c>
      <c r="H74" s="26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 ht="13.5" customHeight="1" x14ac:dyDescent="0.2">
      <c r="B75" s="252">
        <v>3</v>
      </c>
      <c r="C75" s="253" t="s">
        <v>84</v>
      </c>
      <c r="D75" s="47">
        <f t="shared" si="14"/>
        <v>1314.32</v>
      </c>
      <c r="E75" s="47">
        <f t="shared" si="14"/>
        <v>3320</v>
      </c>
      <c r="F75" s="165">
        <f t="shared" si="14"/>
        <v>3500</v>
      </c>
      <c r="G75" s="47">
        <f t="shared" si="14"/>
        <v>3000</v>
      </c>
      <c r="H75" s="47">
        <f t="shared" si="14"/>
        <v>3000</v>
      </c>
      <c r="I75" s="45">
        <v>0</v>
      </c>
      <c r="J75" s="45">
        <f t="shared" ref="J75:J80" si="15">F75/E75*100</f>
        <v>105.42168674698796</v>
      </c>
      <c r="K75" s="45">
        <f t="shared" si="7"/>
        <v>85.714285714285708</v>
      </c>
      <c r="L75" s="45">
        <f t="shared" si="8"/>
        <v>100</v>
      </c>
    </row>
    <row r="76" spans="1:12" ht="13.5" customHeight="1" x14ac:dyDescent="0.2">
      <c r="B76" s="31">
        <v>32</v>
      </c>
      <c r="C76" s="54" t="s">
        <v>85</v>
      </c>
      <c r="D76" s="130">
        <f>SUM(D77:D77)</f>
        <v>1314.32</v>
      </c>
      <c r="E76" s="130">
        <f>SUM(E77:E77)</f>
        <v>3320</v>
      </c>
      <c r="F76" s="133">
        <f>SUM(F77:F77)</f>
        <v>3500</v>
      </c>
      <c r="G76" s="130">
        <f>SUM(G77:G77)</f>
        <v>3000</v>
      </c>
      <c r="H76" s="130">
        <f>SUM(H77:H77)</f>
        <v>3000</v>
      </c>
      <c r="I76" s="45">
        <v>0</v>
      </c>
      <c r="J76" s="45">
        <f t="shared" si="15"/>
        <v>105.42168674698796</v>
      </c>
      <c r="K76" s="45">
        <f t="shared" si="7"/>
        <v>85.714285714285708</v>
      </c>
      <c r="L76" s="45">
        <f t="shared" si="8"/>
        <v>100</v>
      </c>
    </row>
    <row r="77" spans="1:12" ht="13.5" customHeight="1" x14ac:dyDescent="0.2">
      <c r="B77" s="37">
        <v>323</v>
      </c>
      <c r="C77" s="263" t="s">
        <v>101</v>
      </c>
      <c r="D77" s="38">
        <v>1314.32</v>
      </c>
      <c r="E77" s="29">
        <v>3320</v>
      </c>
      <c r="F77" s="170">
        <v>3500</v>
      </c>
      <c r="G77" s="29">
        <v>3000</v>
      </c>
      <c r="H77" s="29">
        <v>3000</v>
      </c>
      <c r="I77" s="45">
        <v>0</v>
      </c>
      <c r="J77" s="45">
        <f t="shared" si="15"/>
        <v>105.42168674698796</v>
      </c>
      <c r="K77" s="45">
        <f t="shared" si="7"/>
        <v>85.714285714285708</v>
      </c>
      <c r="L77" s="45">
        <f t="shared" si="8"/>
        <v>100</v>
      </c>
    </row>
    <row r="78" spans="1:12" ht="13.5" customHeight="1" x14ac:dyDescent="0.2">
      <c r="A78" s="587" t="s">
        <v>306</v>
      </c>
      <c r="B78" s="588"/>
      <c r="C78" s="589"/>
      <c r="D78" s="259">
        <f t="shared" ref="D78:H79" si="16">D79</f>
        <v>4249.3100000000004</v>
      </c>
      <c r="E78" s="22">
        <f t="shared" si="16"/>
        <v>4760</v>
      </c>
      <c r="F78" s="167">
        <f t="shared" si="16"/>
        <v>4800</v>
      </c>
      <c r="G78" s="22">
        <f t="shared" si="16"/>
        <v>4800</v>
      </c>
      <c r="H78" s="22">
        <f t="shared" si="16"/>
        <v>4800</v>
      </c>
      <c r="I78" s="23">
        <v>0</v>
      </c>
      <c r="J78" s="23">
        <f t="shared" si="15"/>
        <v>100.84033613445378</v>
      </c>
      <c r="K78" s="23">
        <f t="shared" ref="K78:L80" si="17">G78/F78*100</f>
        <v>100</v>
      </c>
      <c r="L78" s="23">
        <f t="shared" si="17"/>
        <v>100</v>
      </c>
    </row>
    <row r="79" spans="1:12" ht="13.5" customHeight="1" x14ac:dyDescent="0.2">
      <c r="A79" s="566" t="s">
        <v>92</v>
      </c>
      <c r="B79" s="567"/>
      <c r="C79" s="568"/>
      <c r="D79" s="254">
        <f t="shared" si="16"/>
        <v>4249.3100000000004</v>
      </c>
      <c r="E79" s="24">
        <f t="shared" si="16"/>
        <v>4760</v>
      </c>
      <c r="F79" s="168">
        <f>F82</f>
        <v>4800</v>
      </c>
      <c r="G79" s="24">
        <f t="shared" si="16"/>
        <v>4800</v>
      </c>
      <c r="H79" s="24">
        <f t="shared" si="16"/>
        <v>4800</v>
      </c>
      <c r="I79" s="25">
        <v>0</v>
      </c>
      <c r="J79" s="25">
        <f t="shared" si="15"/>
        <v>100.84033613445378</v>
      </c>
      <c r="K79" s="25">
        <f t="shared" si="17"/>
        <v>100</v>
      </c>
      <c r="L79" s="25">
        <f t="shared" si="17"/>
        <v>100</v>
      </c>
    </row>
    <row r="80" spans="1:12" ht="13.5" customHeight="1" x14ac:dyDescent="0.2">
      <c r="A80" s="575" t="s">
        <v>268</v>
      </c>
      <c r="B80" s="576"/>
      <c r="C80" s="577"/>
      <c r="D80" s="251">
        <f>D82</f>
        <v>4249.3100000000004</v>
      </c>
      <c r="E80" s="26">
        <f>E82</f>
        <v>4760</v>
      </c>
      <c r="F80" s="169">
        <v>0</v>
      </c>
      <c r="G80" s="26">
        <f>G82</f>
        <v>4800</v>
      </c>
      <c r="H80" s="26">
        <f>H82</f>
        <v>4800</v>
      </c>
      <c r="I80" s="27">
        <v>0</v>
      </c>
      <c r="J80" s="27">
        <f t="shared" si="15"/>
        <v>0</v>
      </c>
      <c r="K80" s="27">
        <v>0</v>
      </c>
      <c r="L80" s="27">
        <f t="shared" si="17"/>
        <v>100</v>
      </c>
    </row>
    <row r="81" spans="1:12" ht="13.5" customHeight="1" x14ac:dyDescent="0.2">
      <c r="A81" s="563" t="s">
        <v>327</v>
      </c>
      <c r="B81" s="564"/>
      <c r="C81" s="565"/>
      <c r="D81" s="251">
        <v>0</v>
      </c>
      <c r="E81" s="26">
        <v>0</v>
      </c>
      <c r="F81" s="169">
        <v>4800</v>
      </c>
      <c r="G81" s="26">
        <v>0</v>
      </c>
      <c r="H81" s="26">
        <v>0</v>
      </c>
      <c r="I81" s="27">
        <v>0</v>
      </c>
      <c r="J81" s="27">
        <v>0</v>
      </c>
      <c r="K81" s="27">
        <v>0</v>
      </c>
      <c r="L81" s="27">
        <v>0</v>
      </c>
    </row>
    <row r="82" spans="1:12" ht="13.5" customHeight="1" x14ac:dyDescent="0.2">
      <c r="B82" s="252">
        <v>3</v>
      </c>
      <c r="C82" s="253" t="s">
        <v>84</v>
      </c>
      <c r="D82" s="212">
        <f t="shared" ref="D82:H83" si="18">D83</f>
        <v>4249.3100000000004</v>
      </c>
      <c r="E82" s="212">
        <f t="shared" si="18"/>
        <v>4760</v>
      </c>
      <c r="F82" s="173">
        <f t="shared" si="18"/>
        <v>4800</v>
      </c>
      <c r="G82" s="43">
        <f t="shared" si="18"/>
        <v>4800</v>
      </c>
      <c r="H82" s="43">
        <f t="shared" si="18"/>
        <v>4800</v>
      </c>
      <c r="I82" s="160">
        <v>0</v>
      </c>
      <c r="J82" s="45">
        <f t="shared" ref="J82:L84" si="19">F82/E82*100</f>
        <v>100.84033613445378</v>
      </c>
      <c r="K82" s="45">
        <f t="shared" si="19"/>
        <v>100</v>
      </c>
      <c r="L82" s="45">
        <f t="shared" si="19"/>
        <v>100</v>
      </c>
    </row>
    <row r="83" spans="1:12" ht="13.5" customHeight="1" x14ac:dyDescent="0.2">
      <c r="B83" s="31">
        <v>36</v>
      </c>
      <c r="C83" s="54" t="s">
        <v>126</v>
      </c>
      <c r="D83" s="212">
        <f t="shared" si="18"/>
        <v>4249.3100000000004</v>
      </c>
      <c r="E83" s="212">
        <f t="shared" si="18"/>
        <v>4760</v>
      </c>
      <c r="F83" s="173">
        <f t="shared" si="18"/>
        <v>4800</v>
      </c>
      <c r="G83" s="43">
        <f t="shared" si="18"/>
        <v>4800</v>
      </c>
      <c r="H83" s="43">
        <f t="shared" si="18"/>
        <v>4800</v>
      </c>
      <c r="I83" s="160">
        <v>0</v>
      </c>
      <c r="J83" s="45">
        <f t="shared" si="19"/>
        <v>100.84033613445378</v>
      </c>
      <c r="K83" s="45">
        <f t="shared" si="19"/>
        <v>100</v>
      </c>
      <c r="L83" s="45">
        <f t="shared" si="19"/>
        <v>100</v>
      </c>
    </row>
    <row r="84" spans="1:12" ht="13.5" customHeight="1" x14ac:dyDescent="0.2">
      <c r="B84" s="37">
        <v>363</v>
      </c>
      <c r="C84" s="263" t="s">
        <v>127</v>
      </c>
      <c r="D84" s="38">
        <v>4249.3100000000004</v>
      </c>
      <c r="E84" s="29">
        <v>4760</v>
      </c>
      <c r="F84" s="421">
        <v>4800</v>
      </c>
      <c r="G84" s="405">
        <v>4800</v>
      </c>
      <c r="H84" s="405">
        <v>4800</v>
      </c>
      <c r="I84" s="45">
        <v>0</v>
      </c>
      <c r="J84" s="45">
        <f t="shared" si="19"/>
        <v>100.84033613445378</v>
      </c>
      <c r="K84" s="45">
        <f t="shared" si="19"/>
        <v>100</v>
      </c>
      <c r="L84" s="45">
        <f t="shared" si="19"/>
        <v>100</v>
      </c>
    </row>
    <row r="85" spans="1:12" ht="13.5" customHeight="1" x14ac:dyDescent="0.2">
      <c r="A85" s="587" t="s">
        <v>108</v>
      </c>
      <c r="B85" s="588"/>
      <c r="C85" s="589"/>
      <c r="D85" s="259">
        <f t="shared" ref="D85:H89" si="20">D86</f>
        <v>2654.46</v>
      </c>
      <c r="E85" s="22">
        <f t="shared" si="20"/>
        <v>2655</v>
      </c>
      <c r="F85" s="167">
        <f t="shared" si="20"/>
        <v>2655</v>
      </c>
      <c r="G85" s="22">
        <f t="shared" si="20"/>
        <v>0</v>
      </c>
      <c r="H85" s="22">
        <f t="shared" si="20"/>
        <v>0</v>
      </c>
      <c r="I85" s="23">
        <f t="shared" ref="I85:J87" si="21">E85/D85*100</f>
        <v>100.02034312063471</v>
      </c>
      <c r="J85" s="23">
        <f t="shared" si="21"/>
        <v>100</v>
      </c>
      <c r="K85" s="23">
        <f t="shared" si="7"/>
        <v>0</v>
      </c>
      <c r="L85" s="23">
        <v>0</v>
      </c>
    </row>
    <row r="86" spans="1:12" ht="13.5" customHeight="1" x14ac:dyDescent="0.2">
      <c r="A86" s="566" t="s">
        <v>92</v>
      </c>
      <c r="B86" s="567"/>
      <c r="C86" s="568"/>
      <c r="D86" s="254">
        <f t="shared" si="20"/>
        <v>2654.46</v>
      </c>
      <c r="E86" s="24">
        <f t="shared" si="20"/>
        <v>2655</v>
      </c>
      <c r="F86" s="168">
        <f>F89</f>
        <v>2655</v>
      </c>
      <c r="G86" s="24">
        <f t="shared" si="20"/>
        <v>0</v>
      </c>
      <c r="H86" s="24">
        <f t="shared" si="20"/>
        <v>0</v>
      </c>
      <c r="I86" s="25">
        <f t="shared" si="21"/>
        <v>100.02034312063471</v>
      </c>
      <c r="J86" s="25">
        <f t="shared" si="21"/>
        <v>100</v>
      </c>
      <c r="K86" s="25">
        <f t="shared" si="7"/>
        <v>0</v>
      </c>
      <c r="L86" s="25">
        <v>0</v>
      </c>
    </row>
    <row r="87" spans="1:12" ht="13.5" customHeight="1" x14ac:dyDescent="0.2">
      <c r="A87" s="575" t="s">
        <v>268</v>
      </c>
      <c r="B87" s="576"/>
      <c r="C87" s="577"/>
      <c r="D87" s="251">
        <f>D89</f>
        <v>2654.46</v>
      </c>
      <c r="E87" s="26">
        <f>E89</f>
        <v>2655</v>
      </c>
      <c r="F87" s="169">
        <v>0</v>
      </c>
      <c r="G87" s="26">
        <f>G89</f>
        <v>0</v>
      </c>
      <c r="H87" s="26">
        <f>H89</f>
        <v>0</v>
      </c>
      <c r="I87" s="27">
        <f t="shared" si="21"/>
        <v>100.02034312063471</v>
      </c>
      <c r="J87" s="27">
        <f t="shared" si="21"/>
        <v>0</v>
      </c>
      <c r="K87" s="27">
        <v>0</v>
      </c>
      <c r="L87" s="27">
        <v>0</v>
      </c>
    </row>
    <row r="88" spans="1:12" ht="13.5" customHeight="1" x14ac:dyDescent="0.2">
      <c r="A88" s="563" t="s">
        <v>327</v>
      </c>
      <c r="B88" s="564"/>
      <c r="C88" s="565"/>
      <c r="D88" s="251">
        <v>0</v>
      </c>
      <c r="E88" s="26">
        <v>0</v>
      </c>
      <c r="F88" s="169">
        <v>2655</v>
      </c>
      <c r="G88" s="26">
        <v>0</v>
      </c>
      <c r="H88" s="26">
        <v>0</v>
      </c>
      <c r="I88" s="27">
        <v>0</v>
      </c>
      <c r="J88" s="27">
        <v>0</v>
      </c>
      <c r="K88" s="27">
        <v>0</v>
      </c>
      <c r="L88" s="27">
        <v>0</v>
      </c>
    </row>
    <row r="89" spans="1:12" ht="13.5" customHeight="1" x14ac:dyDescent="0.2">
      <c r="B89" s="252">
        <v>3</v>
      </c>
      <c r="C89" s="253" t="s">
        <v>84</v>
      </c>
      <c r="D89" s="47">
        <f t="shared" si="20"/>
        <v>2654.46</v>
      </c>
      <c r="E89" s="47">
        <f t="shared" si="20"/>
        <v>2655</v>
      </c>
      <c r="F89" s="165">
        <f t="shared" si="20"/>
        <v>2655</v>
      </c>
      <c r="G89" s="47">
        <f t="shared" si="20"/>
        <v>0</v>
      </c>
      <c r="H89" s="47">
        <f t="shared" si="20"/>
        <v>0</v>
      </c>
      <c r="I89" s="45">
        <f t="shared" ref="I89:J93" si="22">E89/D89*100</f>
        <v>100.02034312063471</v>
      </c>
      <c r="J89" s="45">
        <f t="shared" si="22"/>
        <v>100</v>
      </c>
      <c r="K89" s="45">
        <f t="shared" si="7"/>
        <v>0</v>
      </c>
      <c r="L89" s="45">
        <v>0</v>
      </c>
    </row>
    <row r="90" spans="1:12" ht="13.5" customHeight="1" x14ac:dyDescent="0.2">
      <c r="B90" s="31">
        <v>32</v>
      </c>
      <c r="C90" s="54" t="s">
        <v>85</v>
      </c>
      <c r="D90" s="130">
        <f>SUM(D91:D91)</f>
        <v>2654.46</v>
      </c>
      <c r="E90" s="130">
        <f>SUM(E91:E91)</f>
        <v>2655</v>
      </c>
      <c r="F90" s="133">
        <f>SUM(F91:F91)</f>
        <v>2655</v>
      </c>
      <c r="G90" s="130">
        <f>SUM(G91:G91)</f>
        <v>0</v>
      </c>
      <c r="H90" s="74">
        <f>SUM(H91:H91)</f>
        <v>0</v>
      </c>
      <c r="I90" s="45">
        <f t="shared" si="22"/>
        <v>100.02034312063471</v>
      </c>
      <c r="J90" s="45">
        <f t="shared" si="22"/>
        <v>100</v>
      </c>
      <c r="K90" s="45">
        <f t="shared" si="7"/>
        <v>0</v>
      </c>
      <c r="L90" s="45">
        <v>0</v>
      </c>
    </row>
    <row r="91" spans="1:12" ht="13.5" customHeight="1" x14ac:dyDescent="0.2">
      <c r="B91" s="37">
        <v>323</v>
      </c>
      <c r="C91" s="263" t="s">
        <v>101</v>
      </c>
      <c r="D91" s="38">
        <v>2654.46</v>
      </c>
      <c r="E91" s="29">
        <v>2655</v>
      </c>
      <c r="F91" s="170">
        <v>2655</v>
      </c>
      <c r="G91" s="29">
        <v>0</v>
      </c>
      <c r="H91" s="29">
        <v>0</v>
      </c>
      <c r="I91" s="45">
        <f t="shared" si="22"/>
        <v>100.02034312063471</v>
      </c>
      <c r="J91" s="45">
        <f t="shared" si="22"/>
        <v>100</v>
      </c>
      <c r="K91" s="45">
        <f t="shared" si="7"/>
        <v>0</v>
      </c>
      <c r="L91" s="45">
        <v>0</v>
      </c>
    </row>
    <row r="92" spans="1:12" ht="13.5" customHeight="1" x14ac:dyDescent="0.2">
      <c r="A92" s="578" t="s">
        <v>109</v>
      </c>
      <c r="B92" s="579"/>
      <c r="C92" s="580"/>
      <c r="D92" s="259">
        <f>D93</f>
        <v>11508.94</v>
      </c>
      <c r="E92" s="22">
        <f>E93</f>
        <v>20750</v>
      </c>
      <c r="F92" s="167">
        <f>F93</f>
        <v>20200</v>
      </c>
      <c r="G92" s="22">
        <f>G93</f>
        <v>17700</v>
      </c>
      <c r="H92" s="22">
        <f>H93</f>
        <v>17700</v>
      </c>
      <c r="I92" s="23">
        <f t="shared" si="22"/>
        <v>180.29462313644871</v>
      </c>
      <c r="J92" s="23">
        <f t="shared" si="22"/>
        <v>97.349397590361448</v>
      </c>
      <c r="K92" s="23">
        <f t="shared" si="7"/>
        <v>87.623762376237622</v>
      </c>
      <c r="L92" s="23">
        <f t="shared" si="8"/>
        <v>100</v>
      </c>
    </row>
    <row r="93" spans="1:12" ht="13.5" customHeight="1" x14ac:dyDescent="0.2">
      <c r="A93" s="566" t="s">
        <v>92</v>
      </c>
      <c r="B93" s="567"/>
      <c r="C93" s="568"/>
      <c r="D93" s="254">
        <f>SUM(D98,D106)</f>
        <v>11508.94</v>
      </c>
      <c r="E93" s="208">
        <f>SUM(E98,E106)</f>
        <v>20750</v>
      </c>
      <c r="F93" s="168">
        <f>SUM(F98,F106)</f>
        <v>20200</v>
      </c>
      <c r="G93" s="24">
        <f>SUM(G98,G106)</f>
        <v>17700</v>
      </c>
      <c r="H93" s="24">
        <f>SUM(H98,H106)</f>
        <v>17700</v>
      </c>
      <c r="I93" s="25">
        <f t="shared" si="22"/>
        <v>180.29462313644871</v>
      </c>
      <c r="J93" s="25">
        <f t="shared" si="22"/>
        <v>97.349397590361448</v>
      </c>
      <c r="K93" s="25">
        <f t="shared" si="7"/>
        <v>87.623762376237622</v>
      </c>
      <c r="L93" s="25">
        <f t="shared" si="8"/>
        <v>100</v>
      </c>
    </row>
    <row r="94" spans="1:12" ht="13.5" customHeight="1" x14ac:dyDescent="0.2">
      <c r="A94" s="612" t="s">
        <v>314</v>
      </c>
      <c r="B94" s="613"/>
      <c r="C94" s="614"/>
      <c r="D94" s="266">
        <v>5919.86</v>
      </c>
      <c r="E94" s="26">
        <v>0</v>
      </c>
      <c r="F94" s="169">
        <v>0</v>
      </c>
      <c r="G94" s="26">
        <v>9200</v>
      </c>
      <c r="H94" s="26">
        <v>9200</v>
      </c>
      <c r="I94" s="27">
        <f>E94/D94*100</f>
        <v>0</v>
      </c>
      <c r="J94" s="27">
        <v>0</v>
      </c>
      <c r="K94" s="27">
        <v>0</v>
      </c>
      <c r="L94" s="27">
        <f t="shared" si="8"/>
        <v>100</v>
      </c>
    </row>
    <row r="95" spans="1:12" ht="13.5" customHeight="1" x14ac:dyDescent="0.2">
      <c r="A95" s="563" t="s">
        <v>327</v>
      </c>
      <c r="B95" s="564"/>
      <c r="C95" s="565"/>
      <c r="D95" s="266">
        <v>0</v>
      </c>
      <c r="E95" s="26">
        <v>13400</v>
      </c>
      <c r="F95" s="169">
        <v>11700</v>
      </c>
      <c r="G95" s="26">
        <v>0</v>
      </c>
      <c r="H95" s="26">
        <v>0</v>
      </c>
      <c r="I95" s="27">
        <v>0</v>
      </c>
      <c r="J95" s="27">
        <v>0</v>
      </c>
      <c r="K95" s="27">
        <v>0</v>
      </c>
      <c r="L95" s="27">
        <v>0</v>
      </c>
    </row>
    <row r="96" spans="1:12" ht="13.5" customHeight="1" x14ac:dyDescent="0.2">
      <c r="A96" s="665" t="s">
        <v>332</v>
      </c>
      <c r="B96" s="666"/>
      <c r="C96" s="667"/>
      <c r="D96" s="266">
        <v>0</v>
      </c>
      <c r="E96" s="26">
        <v>1350</v>
      </c>
      <c r="F96" s="169">
        <v>0</v>
      </c>
      <c r="G96" s="26">
        <v>0</v>
      </c>
      <c r="H96" s="26">
        <v>0</v>
      </c>
      <c r="I96" s="27">
        <v>0</v>
      </c>
      <c r="J96" s="27">
        <v>0</v>
      </c>
      <c r="K96" s="27">
        <v>0</v>
      </c>
      <c r="L96" s="27">
        <v>0</v>
      </c>
    </row>
    <row r="97" spans="1:13" ht="13.5" customHeight="1" x14ac:dyDescent="0.2">
      <c r="A97" s="698" t="s">
        <v>313</v>
      </c>
      <c r="B97" s="699"/>
      <c r="C97" s="700"/>
      <c r="D97" s="266">
        <v>5589.08</v>
      </c>
      <c r="E97" s="26">
        <v>6000</v>
      </c>
      <c r="F97" s="169">
        <v>8500</v>
      </c>
      <c r="G97" s="26">
        <v>8500</v>
      </c>
      <c r="H97" s="26">
        <v>8500</v>
      </c>
      <c r="I97" s="27">
        <f t="shared" ref="I97:J102" si="23">E97/D97*100</f>
        <v>107.35219392100311</v>
      </c>
      <c r="J97" s="27">
        <f t="shared" si="23"/>
        <v>141.66666666666669</v>
      </c>
      <c r="K97" s="27">
        <f t="shared" si="7"/>
        <v>100</v>
      </c>
      <c r="L97" s="27">
        <f t="shared" si="8"/>
        <v>100</v>
      </c>
      <c r="M97" s="59"/>
    </row>
    <row r="98" spans="1:13" ht="13.5" customHeight="1" x14ac:dyDescent="0.2">
      <c r="B98" s="252">
        <v>3</v>
      </c>
      <c r="C98" s="253" t="s">
        <v>84</v>
      </c>
      <c r="D98" s="28">
        <f>SUM(D99,D102)</f>
        <v>11508.94</v>
      </c>
      <c r="E98" s="28">
        <f>SUM(E99,E102)</f>
        <v>17250</v>
      </c>
      <c r="F98" s="173">
        <f>SUM(F99,F102)</f>
        <v>15200</v>
      </c>
      <c r="G98" s="28">
        <f>SUM(F99,G102)</f>
        <v>15200</v>
      </c>
      <c r="H98" s="28">
        <f>SUM(H99,H102)</f>
        <v>15200</v>
      </c>
      <c r="I98" s="45">
        <f t="shared" si="23"/>
        <v>149.88348188451758</v>
      </c>
      <c r="J98" s="45">
        <f t="shared" si="23"/>
        <v>88.115942028985501</v>
      </c>
      <c r="K98" s="45">
        <f t="shared" si="7"/>
        <v>100</v>
      </c>
      <c r="L98" s="45">
        <f t="shared" si="8"/>
        <v>100</v>
      </c>
    </row>
    <row r="99" spans="1:13" ht="13.5" customHeight="1" x14ac:dyDescent="0.2">
      <c r="B99" s="34">
        <v>31</v>
      </c>
      <c r="C99" s="54" t="s">
        <v>95</v>
      </c>
      <c r="D99" s="35">
        <f>SUM(D100,D101)</f>
        <v>7120.8600000000006</v>
      </c>
      <c r="E99" s="35">
        <f>SUM(E100,E101)</f>
        <v>10150</v>
      </c>
      <c r="F99" s="174">
        <f>SUM(F100,F101)</f>
        <v>8000</v>
      </c>
      <c r="G99" s="35">
        <f>SUM(G100,G101)</f>
        <v>8000</v>
      </c>
      <c r="H99" s="35">
        <f>SUM(H100,H101)</f>
        <v>8000</v>
      </c>
      <c r="I99" s="45">
        <f t="shared" si="23"/>
        <v>142.53896299042529</v>
      </c>
      <c r="J99" s="45">
        <f t="shared" si="23"/>
        <v>78.817733990147786</v>
      </c>
      <c r="K99" s="45">
        <f t="shared" si="7"/>
        <v>100</v>
      </c>
      <c r="L99" s="45">
        <f t="shared" si="8"/>
        <v>100</v>
      </c>
    </row>
    <row r="100" spans="1:13" ht="13.5" customHeight="1" x14ac:dyDescent="0.2">
      <c r="B100" s="32">
        <v>311</v>
      </c>
      <c r="C100" s="60" t="s">
        <v>96</v>
      </c>
      <c r="D100" s="38">
        <v>6113.93</v>
      </c>
      <c r="E100" s="29">
        <v>6650</v>
      </c>
      <c r="F100" s="170">
        <v>6750</v>
      </c>
      <c r="G100" s="29">
        <v>6750</v>
      </c>
      <c r="H100" s="29">
        <v>6750</v>
      </c>
      <c r="I100" s="45">
        <f t="shared" si="23"/>
        <v>108.76801010152226</v>
      </c>
      <c r="J100" s="45">
        <f t="shared" si="23"/>
        <v>101.50375939849626</v>
      </c>
      <c r="K100" s="45">
        <f t="shared" si="7"/>
        <v>100</v>
      </c>
      <c r="L100" s="45">
        <f t="shared" si="8"/>
        <v>100</v>
      </c>
    </row>
    <row r="101" spans="1:13" ht="13.5" customHeight="1" x14ac:dyDescent="0.2">
      <c r="B101" s="32">
        <v>313</v>
      </c>
      <c r="C101" s="60" t="s">
        <v>98</v>
      </c>
      <c r="D101" s="38">
        <v>1006.93</v>
      </c>
      <c r="E101" s="29">
        <v>3500</v>
      </c>
      <c r="F101" s="170">
        <v>1250</v>
      </c>
      <c r="G101" s="29">
        <v>1250</v>
      </c>
      <c r="H101" s="29">
        <v>1250</v>
      </c>
      <c r="I101" s="45">
        <f t="shared" si="23"/>
        <v>347.5911930322863</v>
      </c>
      <c r="J101" s="45">
        <f t="shared" si="23"/>
        <v>35.714285714285715</v>
      </c>
      <c r="K101" s="45">
        <f t="shared" si="7"/>
        <v>100</v>
      </c>
      <c r="L101" s="45">
        <f t="shared" si="8"/>
        <v>100</v>
      </c>
    </row>
    <row r="102" spans="1:13" ht="13.5" customHeight="1" x14ac:dyDescent="0.2">
      <c r="B102" s="31">
        <v>32</v>
      </c>
      <c r="C102" s="54" t="s">
        <v>85</v>
      </c>
      <c r="D102" s="28">
        <f>SUM(D103,D104,D105)</f>
        <v>4388.08</v>
      </c>
      <c r="E102" s="28">
        <f>SUM(E103,E104,E105)</f>
        <v>7100</v>
      </c>
      <c r="F102" s="173">
        <f>SUM(F103,F104,F105)</f>
        <v>7200</v>
      </c>
      <c r="G102" s="212">
        <f>SUM(G103,G104,G105)</f>
        <v>7200</v>
      </c>
      <c r="H102" s="212">
        <f>SUM(H103,H104,H105)</f>
        <v>7200</v>
      </c>
      <c r="I102" s="45">
        <f t="shared" si="23"/>
        <v>161.80197261672532</v>
      </c>
      <c r="J102" s="45">
        <f t="shared" si="23"/>
        <v>101.40845070422534</v>
      </c>
      <c r="K102" s="45">
        <f t="shared" si="7"/>
        <v>100</v>
      </c>
      <c r="L102" s="45">
        <f t="shared" si="8"/>
        <v>100</v>
      </c>
    </row>
    <row r="103" spans="1:13" ht="13.5" customHeight="1" x14ac:dyDescent="0.2">
      <c r="B103" s="202">
        <v>321</v>
      </c>
      <c r="C103" s="68" t="s">
        <v>339</v>
      </c>
      <c r="D103" s="52">
        <v>291.51</v>
      </c>
      <c r="E103" s="73">
        <v>400</v>
      </c>
      <c r="F103" s="170">
        <v>500</v>
      </c>
      <c r="G103" s="73">
        <v>500</v>
      </c>
      <c r="H103" s="73">
        <v>500</v>
      </c>
      <c r="I103" s="162">
        <v>0</v>
      </c>
      <c r="J103" s="162">
        <v>0</v>
      </c>
      <c r="K103" s="162">
        <v>0</v>
      </c>
      <c r="L103" s="162">
        <v>0</v>
      </c>
    </row>
    <row r="104" spans="1:13" ht="13.5" customHeight="1" x14ac:dyDescent="0.2">
      <c r="B104" s="32">
        <v>322</v>
      </c>
      <c r="C104" s="60" t="s">
        <v>100</v>
      </c>
      <c r="D104" s="38">
        <v>2736.66</v>
      </c>
      <c r="E104" s="29">
        <v>4000</v>
      </c>
      <c r="F104" s="170">
        <v>4000</v>
      </c>
      <c r="G104" s="29">
        <v>4000</v>
      </c>
      <c r="H104" s="29">
        <v>4000</v>
      </c>
      <c r="I104" s="45">
        <f>E104/D104*100</f>
        <v>146.16357165303694</v>
      </c>
      <c r="J104" s="45">
        <f>F104/E104*100</f>
        <v>100</v>
      </c>
      <c r="K104" s="45">
        <f t="shared" si="7"/>
        <v>100</v>
      </c>
      <c r="L104" s="45">
        <f t="shared" si="8"/>
        <v>100</v>
      </c>
    </row>
    <row r="105" spans="1:13" ht="13.5" customHeight="1" x14ac:dyDescent="0.2">
      <c r="B105" s="32">
        <v>323</v>
      </c>
      <c r="C105" s="60" t="s">
        <v>101</v>
      </c>
      <c r="D105" s="38">
        <v>1359.91</v>
      </c>
      <c r="E105" s="29">
        <v>2700</v>
      </c>
      <c r="F105" s="170">
        <v>2700</v>
      </c>
      <c r="G105" s="29">
        <v>2700</v>
      </c>
      <c r="H105" s="29">
        <v>2700</v>
      </c>
      <c r="I105" s="45">
        <f>E105/D105*100</f>
        <v>198.54255060996681</v>
      </c>
      <c r="J105" s="45">
        <f>F105/E105*100</f>
        <v>100</v>
      </c>
      <c r="K105" s="45">
        <f t="shared" si="7"/>
        <v>100</v>
      </c>
      <c r="L105" s="45">
        <f t="shared" si="8"/>
        <v>100</v>
      </c>
    </row>
    <row r="106" spans="1:13" ht="13.5" customHeight="1" x14ac:dyDescent="0.2">
      <c r="B106" s="31">
        <v>4</v>
      </c>
      <c r="C106" s="54" t="s">
        <v>111</v>
      </c>
      <c r="D106" s="43">
        <f>D107</f>
        <v>0</v>
      </c>
      <c r="E106" s="43">
        <f>E107</f>
        <v>3500</v>
      </c>
      <c r="F106" s="173">
        <f t="shared" ref="F106:H107" si="24">F107</f>
        <v>5000</v>
      </c>
      <c r="G106" s="43">
        <f t="shared" si="24"/>
        <v>2500</v>
      </c>
      <c r="H106" s="43">
        <f t="shared" si="24"/>
        <v>2500</v>
      </c>
      <c r="I106" s="160">
        <v>0</v>
      </c>
      <c r="J106" s="45">
        <f t="shared" ref="J106:L108" si="25">F106/E106*100</f>
        <v>142.85714285714286</v>
      </c>
      <c r="K106" s="45">
        <f t="shared" si="25"/>
        <v>50</v>
      </c>
      <c r="L106" s="45">
        <f t="shared" si="25"/>
        <v>100</v>
      </c>
    </row>
    <row r="107" spans="1:13" ht="13.5" customHeight="1" x14ac:dyDescent="0.2">
      <c r="B107" s="31">
        <v>42</v>
      </c>
      <c r="C107" s="54" t="s">
        <v>112</v>
      </c>
      <c r="D107" s="43">
        <f>D108</f>
        <v>0</v>
      </c>
      <c r="E107" s="43">
        <f>E108</f>
        <v>3500</v>
      </c>
      <c r="F107" s="173">
        <f t="shared" si="24"/>
        <v>5000</v>
      </c>
      <c r="G107" s="43">
        <f t="shared" si="24"/>
        <v>2500</v>
      </c>
      <c r="H107" s="43">
        <f t="shared" si="24"/>
        <v>2500</v>
      </c>
      <c r="I107" s="160">
        <v>0</v>
      </c>
      <c r="J107" s="45">
        <f t="shared" si="25"/>
        <v>142.85714285714286</v>
      </c>
      <c r="K107" s="45">
        <f t="shared" si="25"/>
        <v>50</v>
      </c>
      <c r="L107" s="45">
        <f t="shared" si="25"/>
        <v>100</v>
      </c>
    </row>
    <row r="108" spans="1:13" ht="13.5" customHeight="1" x14ac:dyDescent="0.2">
      <c r="B108" s="37">
        <v>422</v>
      </c>
      <c r="C108" s="263" t="s">
        <v>113</v>
      </c>
      <c r="D108" s="38">
        <v>0</v>
      </c>
      <c r="E108" s="29">
        <v>3500</v>
      </c>
      <c r="F108" s="170">
        <v>5000</v>
      </c>
      <c r="G108" s="29">
        <v>2500</v>
      </c>
      <c r="H108" s="29">
        <v>2500</v>
      </c>
      <c r="I108" s="45">
        <v>0</v>
      </c>
      <c r="J108" s="45">
        <f t="shared" si="25"/>
        <v>142.85714285714286</v>
      </c>
      <c r="K108" s="45">
        <f t="shared" si="25"/>
        <v>50</v>
      </c>
      <c r="L108" s="45">
        <f t="shared" si="25"/>
        <v>100</v>
      </c>
    </row>
    <row r="109" spans="1:13" ht="27" customHeight="1" x14ac:dyDescent="0.2">
      <c r="A109" s="578" t="s">
        <v>110</v>
      </c>
      <c r="B109" s="579"/>
      <c r="C109" s="580"/>
      <c r="D109" s="268">
        <f t="shared" ref="D109:H113" si="26">D110</f>
        <v>7117.26</v>
      </c>
      <c r="E109" s="191">
        <f t="shared" si="26"/>
        <v>5660</v>
      </c>
      <c r="F109" s="167">
        <f t="shared" si="26"/>
        <v>3000</v>
      </c>
      <c r="G109" s="191">
        <f t="shared" si="26"/>
        <v>3000</v>
      </c>
      <c r="H109" s="191">
        <f t="shared" si="26"/>
        <v>2000</v>
      </c>
      <c r="I109" s="192">
        <v>0</v>
      </c>
      <c r="J109" s="192">
        <f>F109/E109*100</f>
        <v>53.003533568904594</v>
      </c>
      <c r="K109" s="192">
        <f t="shared" si="7"/>
        <v>100</v>
      </c>
      <c r="L109" s="192">
        <f t="shared" si="8"/>
        <v>66.666666666666657</v>
      </c>
    </row>
    <row r="110" spans="1:13" ht="14.1" customHeight="1" x14ac:dyDescent="0.2">
      <c r="A110" s="632" t="s">
        <v>119</v>
      </c>
      <c r="B110" s="633"/>
      <c r="C110" s="634"/>
      <c r="D110" s="254">
        <f t="shared" si="26"/>
        <v>7117.26</v>
      </c>
      <c r="E110" s="24">
        <f t="shared" si="26"/>
        <v>5660</v>
      </c>
      <c r="F110" s="168">
        <f>F113</f>
        <v>3000</v>
      </c>
      <c r="G110" s="24">
        <f t="shared" si="26"/>
        <v>3000</v>
      </c>
      <c r="H110" s="24">
        <f t="shared" si="26"/>
        <v>2000</v>
      </c>
      <c r="I110" s="25">
        <v>0</v>
      </c>
      <c r="J110" s="25">
        <v>0</v>
      </c>
      <c r="K110" s="25">
        <f t="shared" si="7"/>
        <v>100</v>
      </c>
      <c r="L110" s="25">
        <f t="shared" si="8"/>
        <v>66.666666666666657</v>
      </c>
    </row>
    <row r="111" spans="1:13" ht="13.5" customHeight="1" x14ac:dyDescent="0.2">
      <c r="A111" s="575" t="s">
        <v>268</v>
      </c>
      <c r="B111" s="576"/>
      <c r="C111" s="577"/>
      <c r="D111" s="251">
        <f>D113</f>
        <v>7117.26</v>
      </c>
      <c r="E111" s="26">
        <f>E113</f>
        <v>5660</v>
      </c>
      <c r="F111" s="169">
        <v>0</v>
      </c>
      <c r="G111" s="26">
        <f>G113</f>
        <v>3000</v>
      </c>
      <c r="H111" s="26">
        <f>H113</f>
        <v>2000</v>
      </c>
      <c r="I111" s="27">
        <v>0</v>
      </c>
      <c r="J111" s="27">
        <v>0</v>
      </c>
      <c r="K111" s="27">
        <v>0</v>
      </c>
      <c r="L111" s="27">
        <f t="shared" si="8"/>
        <v>66.666666666666657</v>
      </c>
    </row>
    <row r="112" spans="1:13" ht="13.5" customHeight="1" x14ac:dyDescent="0.2">
      <c r="A112" s="563" t="s">
        <v>327</v>
      </c>
      <c r="B112" s="564"/>
      <c r="C112" s="565"/>
      <c r="D112" s="251">
        <v>0</v>
      </c>
      <c r="E112" s="26">
        <v>0</v>
      </c>
      <c r="F112" s="169">
        <v>3000</v>
      </c>
      <c r="G112" s="26">
        <v>0</v>
      </c>
      <c r="H112" s="26">
        <v>0</v>
      </c>
      <c r="I112" s="27">
        <v>0</v>
      </c>
      <c r="J112" s="27">
        <v>0</v>
      </c>
      <c r="K112" s="27">
        <v>0</v>
      </c>
      <c r="L112" s="27">
        <v>0</v>
      </c>
    </row>
    <row r="113" spans="1:14" ht="13.5" customHeight="1" x14ac:dyDescent="0.2">
      <c r="B113" s="252">
        <v>4</v>
      </c>
      <c r="C113" s="253" t="s">
        <v>111</v>
      </c>
      <c r="D113" s="28">
        <f t="shared" si="26"/>
        <v>7117.26</v>
      </c>
      <c r="E113" s="28">
        <f t="shared" si="26"/>
        <v>5660</v>
      </c>
      <c r="F113" s="173">
        <f t="shared" si="26"/>
        <v>3000</v>
      </c>
      <c r="G113" s="28">
        <f t="shared" si="26"/>
        <v>3000</v>
      </c>
      <c r="H113" s="28">
        <f t="shared" si="26"/>
        <v>2000</v>
      </c>
      <c r="I113" s="45">
        <v>0</v>
      </c>
      <c r="J113" s="45">
        <f>F113/E113*100</f>
        <v>53.003533568904594</v>
      </c>
      <c r="K113" s="45">
        <f t="shared" si="7"/>
        <v>100</v>
      </c>
      <c r="L113" s="45">
        <f t="shared" si="8"/>
        <v>66.666666666666657</v>
      </c>
    </row>
    <row r="114" spans="1:14" ht="13.5" customHeight="1" x14ac:dyDescent="0.2">
      <c r="B114" s="31">
        <v>42</v>
      </c>
      <c r="C114" s="54" t="s">
        <v>112</v>
      </c>
      <c r="D114" s="28">
        <f>SUM(D115,D116)</f>
        <v>7117.26</v>
      </c>
      <c r="E114" s="28">
        <f>SUM(E115,E116)</f>
        <v>5660</v>
      </c>
      <c r="F114" s="173">
        <f>SUM(F115,F116)</f>
        <v>3000</v>
      </c>
      <c r="G114" s="28">
        <f>SUM(G115,G116)</f>
        <v>3000</v>
      </c>
      <c r="H114" s="28">
        <f>SUM(H115,H116)</f>
        <v>2000</v>
      </c>
      <c r="I114" s="45">
        <v>0</v>
      </c>
      <c r="J114" s="45">
        <f>F114/E114*100</f>
        <v>53.003533568904594</v>
      </c>
      <c r="K114" s="45">
        <f t="shared" si="7"/>
        <v>100</v>
      </c>
      <c r="L114" s="45">
        <f t="shared" si="8"/>
        <v>66.666666666666657</v>
      </c>
    </row>
    <row r="115" spans="1:14" ht="13.5" customHeight="1" x14ac:dyDescent="0.2">
      <c r="B115" s="32">
        <v>422</v>
      </c>
      <c r="C115" s="60" t="s">
        <v>113</v>
      </c>
      <c r="D115" s="38">
        <v>0</v>
      </c>
      <c r="E115" s="38">
        <v>5660</v>
      </c>
      <c r="F115" s="170">
        <v>3000</v>
      </c>
      <c r="G115" s="29">
        <v>3000</v>
      </c>
      <c r="H115" s="29">
        <v>2000</v>
      </c>
      <c r="I115" s="45">
        <v>0</v>
      </c>
      <c r="J115" s="45">
        <f>F115/E115*100</f>
        <v>53.003533568904594</v>
      </c>
      <c r="K115" s="45">
        <f t="shared" si="7"/>
        <v>100</v>
      </c>
      <c r="L115" s="45">
        <f t="shared" si="8"/>
        <v>66.666666666666657</v>
      </c>
      <c r="N115" s="38"/>
    </row>
    <row r="116" spans="1:14" ht="13.5" customHeight="1" x14ac:dyDescent="0.2">
      <c r="B116" s="37">
        <v>426</v>
      </c>
      <c r="C116" s="263" t="s">
        <v>114</v>
      </c>
      <c r="D116" s="38">
        <v>7117.26</v>
      </c>
      <c r="E116" s="38">
        <v>0</v>
      </c>
      <c r="F116" s="170">
        <v>0</v>
      </c>
      <c r="G116" s="29">
        <v>0</v>
      </c>
      <c r="H116" s="29">
        <v>0</v>
      </c>
      <c r="I116" s="45">
        <v>0</v>
      </c>
      <c r="J116" s="45">
        <v>0</v>
      </c>
      <c r="K116" s="45">
        <v>0</v>
      </c>
      <c r="L116" s="45">
        <v>0</v>
      </c>
    </row>
    <row r="117" spans="1:14" ht="27" customHeight="1" x14ac:dyDescent="0.2">
      <c r="A117" s="578" t="s">
        <v>115</v>
      </c>
      <c r="B117" s="579"/>
      <c r="C117" s="580"/>
      <c r="D117" s="268">
        <f>D118</f>
        <v>141.04</v>
      </c>
      <c r="E117" s="191">
        <f>E118</f>
        <v>70000</v>
      </c>
      <c r="F117" s="167">
        <f>F118</f>
        <v>190000</v>
      </c>
      <c r="G117" s="191">
        <f>G118</f>
        <v>80000</v>
      </c>
      <c r="H117" s="191">
        <f>H118</f>
        <v>159000</v>
      </c>
      <c r="I117" s="192">
        <v>0</v>
      </c>
      <c r="J117" s="192">
        <v>0</v>
      </c>
      <c r="K117" s="192">
        <f t="shared" si="7"/>
        <v>42.105263157894733</v>
      </c>
      <c r="L117" s="192">
        <v>0</v>
      </c>
    </row>
    <row r="118" spans="1:14" ht="13.5" customHeight="1" x14ac:dyDescent="0.2">
      <c r="A118" s="632" t="s">
        <v>119</v>
      </c>
      <c r="B118" s="633"/>
      <c r="C118" s="634"/>
      <c r="D118" s="254">
        <f>SUM(D123,D126)</f>
        <v>141.04</v>
      </c>
      <c r="E118" s="254">
        <f>SUM(E123,E126)</f>
        <v>70000</v>
      </c>
      <c r="F118" s="168">
        <f>SUM(F126,F123)</f>
        <v>190000</v>
      </c>
      <c r="G118" s="24">
        <f>SUM(G126,G123)</f>
        <v>80000</v>
      </c>
      <c r="H118" s="24">
        <f>SUM(H126,H123)</f>
        <v>159000</v>
      </c>
      <c r="I118" s="25">
        <v>0</v>
      </c>
      <c r="J118" s="25">
        <v>0</v>
      </c>
      <c r="K118" s="25">
        <f t="shared" si="7"/>
        <v>42.105263157894733</v>
      </c>
      <c r="L118" s="25">
        <v>0</v>
      </c>
    </row>
    <row r="119" spans="1:14" ht="13.5" customHeight="1" x14ac:dyDescent="0.2">
      <c r="A119" s="618" t="s">
        <v>341</v>
      </c>
      <c r="B119" s="619"/>
      <c r="C119" s="620"/>
      <c r="D119" s="251">
        <v>141.04</v>
      </c>
      <c r="E119" s="26">
        <v>0</v>
      </c>
      <c r="F119" s="169">
        <v>15000</v>
      </c>
      <c r="G119" s="26">
        <v>80000</v>
      </c>
      <c r="H119" s="26">
        <v>159000</v>
      </c>
      <c r="I119" s="27">
        <v>0</v>
      </c>
      <c r="J119" s="27">
        <v>0</v>
      </c>
      <c r="K119" s="27">
        <v>0</v>
      </c>
      <c r="L119" s="27">
        <v>0</v>
      </c>
    </row>
    <row r="120" spans="1:14" ht="13.5" customHeight="1" x14ac:dyDescent="0.2">
      <c r="A120" s="563" t="s">
        <v>327</v>
      </c>
      <c r="B120" s="564"/>
      <c r="C120" s="565"/>
      <c r="D120" s="251">
        <v>0</v>
      </c>
      <c r="E120" s="26">
        <v>70000</v>
      </c>
      <c r="F120" s="169">
        <v>25000</v>
      </c>
      <c r="G120" s="26">
        <v>0</v>
      </c>
      <c r="H120" s="26">
        <v>0</v>
      </c>
      <c r="I120" s="27">
        <v>0</v>
      </c>
      <c r="J120" s="27">
        <v>0</v>
      </c>
      <c r="K120" s="27">
        <v>0</v>
      </c>
      <c r="L120" s="27">
        <v>0</v>
      </c>
    </row>
    <row r="121" spans="1:14" ht="13.5" customHeight="1" x14ac:dyDescent="0.2">
      <c r="A121" s="665" t="s">
        <v>332</v>
      </c>
      <c r="B121" s="666"/>
      <c r="C121" s="667"/>
      <c r="D121" s="251">
        <v>0</v>
      </c>
      <c r="E121" s="26">
        <v>0</v>
      </c>
      <c r="F121" s="169">
        <v>0</v>
      </c>
      <c r="G121" s="26">
        <v>0</v>
      </c>
      <c r="H121" s="26">
        <v>0</v>
      </c>
      <c r="I121" s="27">
        <v>0</v>
      </c>
      <c r="J121" s="27">
        <v>0</v>
      </c>
      <c r="K121" s="27">
        <v>0</v>
      </c>
      <c r="L121" s="27">
        <v>0</v>
      </c>
    </row>
    <row r="122" spans="1:14" ht="13.5" customHeight="1" x14ac:dyDescent="0.2">
      <c r="A122" s="581" t="s">
        <v>342</v>
      </c>
      <c r="B122" s="582"/>
      <c r="C122" s="583"/>
      <c r="D122" s="251">
        <v>0</v>
      </c>
      <c r="E122" s="26">
        <v>0</v>
      </c>
      <c r="F122" s="169">
        <v>150000</v>
      </c>
      <c r="G122" s="26">
        <v>0</v>
      </c>
      <c r="H122" s="26">
        <v>0</v>
      </c>
      <c r="I122" s="27">
        <v>0</v>
      </c>
      <c r="J122" s="27">
        <v>0</v>
      </c>
      <c r="K122" s="27">
        <v>0</v>
      </c>
      <c r="L122" s="27">
        <v>0</v>
      </c>
      <c r="M122" s="59"/>
    </row>
    <row r="123" spans="1:14" ht="13.5" customHeight="1" x14ac:dyDescent="0.2">
      <c r="B123" s="252">
        <v>3</v>
      </c>
      <c r="C123" s="253" t="s">
        <v>84</v>
      </c>
      <c r="D123" s="47">
        <v>0</v>
      </c>
      <c r="E123" s="47">
        <v>50000</v>
      </c>
      <c r="F123" s="165">
        <f>F125</f>
        <v>40000</v>
      </c>
      <c r="G123" s="47">
        <v>0</v>
      </c>
      <c r="H123" s="47">
        <v>0</v>
      </c>
      <c r="I123" s="45">
        <v>0</v>
      </c>
      <c r="J123" s="45">
        <v>0</v>
      </c>
      <c r="K123" s="45">
        <v>0</v>
      </c>
      <c r="L123" s="45">
        <v>0</v>
      </c>
    </row>
    <row r="124" spans="1:14" ht="13.5" customHeight="1" x14ac:dyDescent="0.2">
      <c r="B124" s="34">
        <v>32</v>
      </c>
      <c r="C124" s="300" t="s">
        <v>85</v>
      </c>
      <c r="D124" s="47">
        <v>0</v>
      </c>
      <c r="E124" s="47">
        <v>50000</v>
      </c>
      <c r="F124" s="133">
        <f>SUM(F125:F125)</f>
        <v>40000</v>
      </c>
      <c r="G124" s="47">
        <v>0</v>
      </c>
      <c r="H124" s="47">
        <v>0</v>
      </c>
      <c r="I124" s="45">
        <v>0</v>
      </c>
      <c r="J124" s="45">
        <v>0</v>
      </c>
      <c r="K124" s="45">
        <v>0</v>
      </c>
      <c r="L124" s="45">
        <v>0</v>
      </c>
    </row>
    <row r="125" spans="1:14" ht="13.5" customHeight="1" x14ac:dyDescent="0.2">
      <c r="B125" s="294">
        <v>323</v>
      </c>
      <c r="C125" s="301" t="s">
        <v>101</v>
      </c>
      <c r="D125" s="304">
        <v>0</v>
      </c>
      <c r="E125" s="71">
        <v>50000</v>
      </c>
      <c r="F125" s="170">
        <v>40000</v>
      </c>
      <c r="G125" s="71">
        <v>0</v>
      </c>
      <c r="H125" s="71">
        <v>0</v>
      </c>
      <c r="I125" s="162">
        <v>0</v>
      </c>
      <c r="J125" s="162">
        <v>0</v>
      </c>
      <c r="K125" s="162">
        <v>0</v>
      </c>
      <c r="L125" s="45">
        <v>0</v>
      </c>
    </row>
    <row r="126" spans="1:14" ht="13.5" customHeight="1" x14ac:dyDescent="0.2">
      <c r="B126" s="302">
        <v>4</v>
      </c>
      <c r="C126" s="303" t="s">
        <v>111</v>
      </c>
      <c r="D126" s="299">
        <f>SUM(D128,D130)</f>
        <v>141.04</v>
      </c>
      <c r="E126" s="47">
        <v>20000</v>
      </c>
      <c r="F126" s="165">
        <f>SUM(F128,F130)</f>
        <v>150000</v>
      </c>
      <c r="G126" s="47">
        <f>SUM(G128,G130)</f>
        <v>80000</v>
      </c>
      <c r="H126" s="47">
        <f>SUM(H128,H130)</f>
        <v>159000</v>
      </c>
      <c r="I126" s="45">
        <f t="shared" ref="I126:J128" si="27">E126/D126*100</f>
        <v>14180.374361883154</v>
      </c>
      <c r="J126" s="45">
        <f t="shared" si="27"/>
        <v>750</v>
      </c>
      <c r="K126" s="45">
        <v>0</v>
      </c>
      <c r="L126" s="45">
        <f>H126/G126*100</f>
        <v>198.75</v>
      </c>
    </row>
    <row r="127" spans="1:14" ht="13.5" customHeight="1" x14ac:dyDescent="0.2">
      <c r="B127" s="252">
        <v>45</v>
      </c>
      <c r="C127" s="253" t="s">
        <v>116</v>
      </c>
      <c r="D127" s="130">
        <f>SUM(D128:D128)</f>
        <v>141.04</v>
      </c>
      <c r="E127" s="130">
        <v>20000</v>
      </c>
      <c r="F127" s="133">
        <f>SUM(F128:F128)</f>
        <v>150000</v>
      </c>
      <c r="G127" s="130">
        <f>SUM(G128:G128)</f>
        <v>80000</v>
      </c>
      <c r="H127" s="130">
        <f>SUM(H128:H128)</f>
        <v>159000</v>
      </c>
      <c r="I127" s="45">
        <f t="shared" si="27"/>
        <v>14180.374361883154</v>
      </c>
      <c r="J127" s="45">
        <f t="shared" si="27"/>
        <v>750</v>
      </c>
      <c r="K127" s="45">
        <v>0</v>
      </c>
      <c r="L127" s="45">
        <f t="shared" ref="L127:L179" si="28">H127/G127*100</f>
        <v>198.75</v>
      </c>
    </row>
    <row r="128" spans="1:14" ht="13.5" customHeight="1" x14ac:dyDescent="0.2">
      <c r="B128" s="32">
        <v>451</v>
      </c>
      <c r="C128" s="60" t="s">
        <v>117</v>
      </c>
      <c r="D128" s="38">
        <v>141.04</v>
      </c>
      <c r="E128" s="131">
        <v>20000</v>
      </c>
      <c r="F128" s="170">
        <v>150000</v>
      </c>
      <c r="G128" s="131">
        <v>80000</v>
      </c>
      <c r="H128" s="131">
        <v>159000</v>
      </c>
      <c r="I128" s="45">
        <f t="shared" si="27"/>
        <v>14180.374361883154</v>
      </c>
      <c r="J128" s="45">
        <f t="shared" si="27"/>
        <v>750</v>
      </c>
      <c r="K128" s="45">
        <v>0</v>
      </c>
      <c r="L128" s="45">
        <f t="shared" si="28"/>
        <v>198.75</v>
      </c>
    </row>
    <row r="129" spans="1:12" ht="13.5" customHeight="1" x14ac:dyDescent="0.2">
      <c r="B129" s="31">
        <v>42</v>
      </c>
      <c r="C129" s="54" t="s">
        <v>112</v>
      </c>
      <c r="D129" s="130">
        <f>SUM(D130:D130)</f>
        <v>0</v>
      </c>
      <c r="E129" s="130">
        <f>SUM(E130:E130)</f>
        <v>0</v>
      </c>
      <c r="F129" s="133">
        <f>F130</f>
        <v>0</v>
      </c>
      <c r="G129" s="130">
        <f>SUM(G130:G130)</f>
        <v>0</v>
      </c>
      <c r="H129" s="130">
        <f>SUM(H130:H130)</f>
        <v>0</v>
      </c>
      <c r="I129" s="45">
        <v>0</v>
      </c>
      <c r="J129" s="45">
        <v>0</v>
      </c>
      <c r="K129" s="45">
        <v>0</v>
      </c>
      <c r="L129" s="45" t="e">
        <f t="shared" si="28"/>
        <v>#DIV/0!</v>
      </c>
    </row>
    <row r="130" spans="1:12" ht="13.5" customHeight="1" x14ac:dyDescent="0.2">
      <c r="B130" s="37">
        <v>426</v>
      </c>
      <c r="C130" s="261" t="s">
        <v>292</v>
      </c>
      <c r="D130" s="38">
        <v>0</v>
      </c>
      <c r="E130" s="29">
        <v>0</v>
      </c>
      <c r="F130" s="170">
        <v>0</v>
      </c>
      <c r="G130" s="29">
        <v>0</v>
      </c>
      <c r="H130" s="29">
        <v>0</v>
      </c>
      <c r="I130" s="45">
        <v>0</v>
      </c>
      <c r="J130" s="45">
        <v>0</v>
      </c>
      <c r="K130" s="45">
        <v>0</v>
      </c>
      <c r="L130" s="45" t="e">
        <f t="shared" si="28"/>
        <v>#DIV/0!</v>
      </c>
    </row>
    <row r="131" spans="1:12" ht="27" customHeight="1" x14ac:dyDescent="0.2">
      <c r="A131" s="734" t="s">
        <v>344</v>
      </c>
      <c r="B131" s="734"/>
      <c r="C131" s="734"/>
      <c r="D131" s="268">
        <f t="shared" ref="D131:H135" si="29">D132</f>
        <v>0</v>
      </c>
      <c r="E131" s="191">
        <f t="shared" si="29"/>
        <v>15000</v>
      </c>
      <c r="F131" s="167">
        <f t="shared" si="29"/>
        <v>10000</v>
      </c>
      <c r="G131" s="191">
        <f t="shared" si="29"/>
        <v>5000</v>
      </c>
      <c r="H131" s="191">
        <f t="shared" si="29"/>
        <v>5000</v>
      </c>
      <c r="I131" s="192">
        <v>0</v>
      </c>
      <c r="J131" s="192">
        <f>F131/E131*100</f>
        <v>66.666666666666657</v>
      </c>
      <c r="K131" s="192">
        <f t="shared" ref="K131:K179" si="30">G131/F131*100</f>
        <v>50</v>
      </c>
      <c r="L131" s="192">
        <f t="shared" si="28"/>
        <v>100</v>
      </c>
    </row>
    <row r="132" spans="1:12" ht="13.5" customHeight="1" x14ac:dyDescent="0.2">
      <c r="A132" s="570" t="s">
        <v>348</v>
      </c>
      <c r="B132" s="571"/>
      <c r="C132" s="572"/>
      <c r="D132" s="254">
        <f t="shared" si="29"/>
        <v>0</v>
      </c>
      <c r="E132" s="24">
        <f t="shared" si="29"/>
        <v>15000</v>
      </c>
      <c r="F132" s="168">
        <f>F135</f>
        <v>10000</v>
      </c>
      <c r="G132" s="24">
        <f t="shared" si="29"/>
        <v>5000</v>
      </c>
      <c r="H132" s="24">
        <f t="shared" si="29"/>
        <v>5000</v>
      </c>
      <c r="I132" s="25">
        <v>0</v>
      </c>
      <c r="J132" s="25">
        <v>0</v>
      </c>
      <c r="K132" s="25">
        <f t="shared" si="30"/>
        <v>50</v>
      </c>
      <c r="L132" s="25">
        <f t="shared" si="28"/>
        <v>100</v>
      </c>
    </row>
    <row r="133" spans="1:12" ht="13.5" customHeight="1" x14ac:dyDescent="0.2">
      <c r="A133" s="575" t="s">
        <v>268</v>
      </c>
      <c r="B133" s="576"/>
      <c r="C133" s="577"/>
      <c r="D133" s="251">
        <f>D135</f>
        <v>0</v>
      </c>
      <c r="E133" s="26">
        <f>E135</f>
        <v>15000</v>
      </c>
      <c r="F133" s="169">
        <v>6422</v>
      </c>
      <c r="G133" s="26">
        <f>G135</f>
        <v>5000</v>
      </c>
      <c r="H133" s="26">
        <f>H135</f>
        <v>5000</v>
      </c>
      <c r="I133" s="27">
        <v>0</v>
      </c>
      <c r="J133" s="27">
        <v>0</v>
      </c>
      <c r="K133" s="27">
        <f t="shared" si="30"/>
        <v>77.857365306758027</v>
      </c>
      <c r="L133" s="27">
        <f t="shared" si="28"/>
        <v>100</v>
      </c>
    </row>
    <row r="134" spans="1:12" ht="13.5" customHeight="1" x14ac:dyDescent="0.2">
      <c r="A134" s="563" t="s">
        <v>327</v>
      </c>
      <c r="B134" s="564"/>
      <c r="C134" s="565"/>
      <c r="D134" s="251">
        <v>0</v>
      </c>
      <c r="E134" s="26">
        <v>0</v>
      </c>
      <c r="F134" s="169">
        <v>3578</v>
      </c>
      <c r="G134" s="26"/>
      <c r="H134" s="26"/>
      <c r="I134" s="27">
        <v>0</v>
      </c>
      <c r="J134" s="27">
        <v>0</v>
      </c>
      <c r="K134" s="27">
        <f t="shared" si="30"/>
        <v>0</v>
      </c>
      <c r="L134" s="27">
        <v>0</v>
      </c>
    </row>
    <row r="135" spans="1:12" ht="13.5" customHeight="1" x14ac:dyDescent="0.2">
      <c r="B135" s="252">
        <v>4</v>
      </c>
      <c r="C135" s="253" t="s">
        <v>111</v>
      </c>
      <c r="D135" s="47">
        <f t="shared" si="29"/>
        <v>0</v>
      </c>
      <c r="E135" s="47">
        <f t="shared" si="29"/>
        <v>15000</v>
      </c>
      <c r="F135" s="165">
        <f t="shared" si="29"/>
        <v>10000</v>
      </c>
      <c r="G135" s="47">
        <f t="shared" si="29"/>
        <v>5000</v>
      </c>
      <c r="H135" s="47">
        <f t="shared" si="29"/>
        <v>5000</v>
      </c>
      <c r="I135" s="45">
        <v>0</v>
      </c>
      <c r="J135" s="45">
        <f>F135/E135*100</f>
        <v>66.666666666666657</v>
      </c>
      <c r="K135" s="45">
        <f t="shared" si="30"/>
        <v>50</v>
      </c>
      <c r="L135" s="45">
        <f t="shared" si="28"/>
        <v>100</v>
      </c>
    </row>
    <row r="136" spans="1:12" ht="13.5" customHeight="1" x14ac:dyDescent="0.2">
      <c r="B136" s="31">
        <v>42</v>
      </c>
      <c r="C136" s="54" t="s">
        <v>112</v>
      </c>
      <c r="D136" s="130">
        <f>SUM(D137:D137)</f>
        <v>0</v>
      </c>
      <c r="E136" s="130">
        <f>SUM(E137:E137)</f>
        <v>15000</v>
      </c>
      <c r="F136" s="133">
        <f>SUM(F137:F137)</f>
        <v>10000</v>
      </c>
      <c r="G136" s="130">
        <f>SUM(G137:G137)</f>
        <v>5000</v>
      </c>
      <c r="H136" s="130">
        <f>SUM(H137:H137)</f>
        <v>5000</v>
      </c>
      <c r="I136" s="45">
        <v>0</v>
      </c>
      <c r="J136" s="45">
        <f>F136/E136*100</f>
        <v>66.666666666666657</v>
      </c>
      <c r="K136" s="45">
        <f t="shared" si="30"/>
        <v>50</v>
      </c>
      <c r="L136" s="45">
        <f t="shared" si="28"/>
        <v>100</v>
      </c>
    </row>
    <row r="137" spans="1:12" ht="13.5" customHeight="1" x14ac:dyDescent="0.2">
      <c r="B137" s="37">
        <v>421</v>
      </c>
      <c r="C137" s="263" t="s">
        <v>118</v>
      </c>
      <c r="D137" s="38">
        <v>0</v>
      </c>
      <c r="E137" s="131">
        <v>15000</v>
      </c>
      <c r="F137" s="170">
        <v>10000</v>
      </c>
      <c r="G137" s="131">
        <v>5000</v>
      </c>
      <c r="H137" s="131">
        <v>5000</v>
      </c>
      <c r="I137" s="45">
        <v>0</v>
      </c>
      <c r="J137" s="45">
        <f>F137/E137*100</f>
        <v>66.666666666666657</v>
      </c>
      <c r="K137" s="45">
        <f t="shared" si="30"/>
        <v>50</v>
      </c>
      <c r="L137" s="45">
        <f t="shared" si="28"/>
        <v>100</v>
      </c>
    </row>
    <row r="138" spans="1:12" s="121" customFormat="1" ht="19.5" customHeight="1" x14ac:dyDescent="0.2">
      <c r="A138" s="593" t="s">
        <v>275</v>
      </c>
      <c r="B138" s="593"/>
      <c r="C138" s="593"/>
      <c r="D138" s="418">
        <f>SUM(D140,D207,D251,D280)</f>
        <v>119377.18</v>
      </c>
      <c r="E138" s="326">
        <f>SUM(E139,E207,E251,E280)</f>
        <v>1434670</v>
      </c>
      <c r="F138" s="153">
        <f>SUM(F139,F207,F251)</f>
        <v>1008250</v>
      </c>
      <c r="G138" s="326">
        <f>SUM(G139,G207,G251)</f>
        <v>215500</v>
      </c>
      <c r="H138" s="326">
        <f>SUM(H139,H207,H251)</f>
        <v>164500</v>
      </c>
      <c r="I138" s="120"/>
      <c r="J138" s="120"/>
      <c r="K138" s="120"/>
      <c r="L138" s="120"/>
    </row>
    <row r="139" spans="1:12" ht="21" customHeight="1" x14ac:dyDescent="0.2">
      <c r="A139" s="615" t="s">
        <v>120</v>
      </c>
      <c r="B139" s="616"/>
      <c r="C139" s="617"/>
      <c r="D139" s="267">
        <f>SUM(D140,D163,D171,D180,D187,D194,D200)</f>
        <v>42851.840000000004</v>
      </c>
      <c r="E139" s="233">
        <f>SUM(E140,E163,E171,E180,E187,E194,E200)</f>
        <v>128900</v>
      </c>
      <c r="F139" s="233">
        <f>SUM(F140,F163,F171,F180,F187,F194,F200)</f>
        <v>137000</v>
      </c>
      <c r="G139" s="233">
        <f>SUM(G140,G163,G171,G180,G187,G194,G200)</f>
        <v>64500</v>
      </c>
      <c r="H139" s="233">
        <f>SUM(H140,H163,H171,H180,H187,H194,H200)</f>
        <v>63500</v>
      </c>
      <c r="I139" s="135">
        <f>E139/D139*100</f>
        <v>300.80388613417767</v>
      </c>
      <c r="J139" s="135">
        <f>F139/E139*100</f>
        <v>106.28394103956555</v>
      </c>
      <c r="K139" s="135">
        <f t="shared" si="30"/>
        <v>47.080291970802918</v>
      </c>
      <c r="L139" s="135">
        <f t="shared" si="28"/>
        <v>98.449612403100772</v>
      </c>
    </row>
    <row r="140" spans="1:12" ht="15.75" customHeight="1" x14ac:dyDescent="0.2">
      <c r="A140" s="736" t="s">
        <v>121</v>
      </c>
      <c r="B140" s="737"/>
      <c r="C140" s="738"/>
      <c r="D140" s="259">
        <f>D146</f>
        <v>21826.86</v>
      </c>
      <c r="E140" s="22">
        <f>E146</f>
        <v>30000</v>
      </c>
      <c r="F140" s="167">
        <f>F146</f>
        <v>35000</v>
      </c>
      <c r="G140" s="22">
        <f>G146</f>
        <v>33000</v>
      </c>
      <c r="H140" s="22">
        <f>H146</f>
        <v>33000</v>
      </c>
      <c r="I140" s="23">
        <f>E140/D140*100</f>
        <v>137.44533111954721</v>
      </c>
      <c r="J140" s="23">
        <f>F140/E140*100</f>
        <v>116.66666666666667</v>
      </c>
      <c r="K140" s="23">
        <f t="shared" si="30"/>
        <v>94.285714285714278</v>
      </c>
      <c r="L140" s="23">
        <f t="shared" si="28"/>
        <v>100</v>
      </c>
    </row>
    <row r="141" spans="1:12" ht="13.5" customHeight="1" x14ac:dyDescent="0.2">
      <c r="A141" s="570" t="s">
        <v>119</v>
      </c>
      <c r="B141" s="567"/>
      <c r="C141" s="568"/>
      <c r="D141" s="254">
        <f>D146</f>
        <v>21826.86</v>
      </c>
      <c r="E141" s="24">
        <f>E146</f>
        <v>30000</v>
      </c>
      <c r="F141" s="168">
        <f>F146</f>
        <v>35000</v>
      </c>
      <c r="G141" s="24">
        <f>G146</f>
        <v>33000</v>
      </c>
      <c r="H141" s="24">
        <f>H146</f>
        <v>33000</v>
      </c>
      <c r="I141" s="25">
        <v>0</v>
      </c>
      <c r="J141" s="25">
        <v>0</v>
      </c>
      <c r="K141" s="25">
        <f t="shared" si="30"/>
        <v>94.285714285714278</v>
      </c>
      <c r="L141" s="25">
        <f t="shared" si="28"/>
        <v>100</v>
      </c>
    </row>
    <row r="142" spans="1:12" ht="13.5" customHeight="1" x14ac:dyDescent="0.2">
      <c r="A142" s="575" t="s">
        <v>268</v>
      </c>
      <c r="B142" s="576"/>
      <c r="C142" s="577"/>
      <c r="D142" s="251">
        <v>7527.73</v>
      </c>
      <c r="E142" s="26">
        <v>7000</v>
      </c>
      <c r="F142" s="169">
        <v>8400</v>
      </c>
      <c r="G142" s="26">
        <v>0</v>
      </c>
      <c r="H142" s="26">
        <v>0</v>
      </c>
      <c r="I142" s="27">
        <f t="shared" ref="I142:I145" si="31">E142/D142*100</f>
        <v>92.989520081086866</v>
      </c>
      <c r="J142" s="27">
        <f t="shared" ref="J142:J145" si="32">F142/E142*100</f>
        <v>120</v>
      </c>
      <c r="K142" s="27">
        <f t="shared" si="30"/>
        <v>0</v>
      </c>
      <c r="L142" s="27" t="e">
        <f t="shared" si="28"/>
        <v>#DIV/0!</v>
      </c>
    </row>
    <row r="143" spans="1:12" ht="13.5" customHeight="1" x14ac:dyDescent="0.2">
      <c r="A143" s="563" t="s">
        <v>327</v>
      </c>
      <c r="B143" s="564"/>
      <c r="C143" s="565"/>
      <c r="D143" s="266">
        <v>0</v>
      </c>
      <c r="E143" s="26">
        <v>0</v>
      </c>
      <c r="F143" s="169">
        <v>12000</v>
      </c>
      <c r="G143" s="26">
        <v>0</v>
      </c>
      <c r="H143" s="26">
        <v>0</v>
      </c>
      <c r="I143" s="27" t="e">
        <f t="shared" si="31"/>
        <v>#DIV/0!</v>
      </c>
      <c r="J143" s="27" t="e">
        <f t="shared" si="32"/>
        <v>#DIV/0!</v>
      </c>
      <c r="K143" s="27">
        <f t="shared" si="30"/>
        <v>0</v>
      </c>
      <c r="L143" s="27" t="e">
        <f t="shared" si="28"/>
        <v>#DIV/0!</v>
      </c>
    </row>
    <row r="144" spans="1:12" ht="13.5" customHeight="1" x14ac:dyDescent="0.2">
      <c r="A144" s="618" t="s">
        <v>341</v>
      </c>
      <c r="B144" s="619"/>
      <c r="C144" s="620"/>
      <c r="D144" s="266">
        <v>0</v>
      </c>
      <c r="E144" s="26">
        <v>8400</v>
      </c>
      <c r="F144" s="169">
        <v>0</v>
      </c>
      <c r="G144" s="26">
        <v>13000</v>
      </c>
      <c r="H144" s="26">
        <v>13000</v>
      </c>
      <c r="I144" s="27" t="e">
        <f t="shared" si="31"/>
        <v>#DIV/0!</v>
      </c>
      <c r="J144" s="27">
        <f t="shared" si="32"/>
        <v>0</v>
      </c>
      <c r="K144" s="27" t="e">
        <f t="shared" si="30"/>
        <v>#DIV/0!</v>
      </c>
      <c r="L144" s="27">
        <f t="shared" si="28"/>
        <v>100</v>
      </c>
    </row>
    <row r="145" spans="1:12" ht="13.5" customHeight="1" x14ac:dyDescent="0.2">
      <c r="A145" s="699" t="s">
        <v>276</v>
      </c>
      <c r="B145" s="699"/>
      <c r="C145" s="722"/>
      <c r="D145" s="55">
        <v>14299.13</v>
      </c>
      <c r="E145" s="26">
        <v>14600</v>
      </c>
      <c r="F145" s="169">
        <v>14600</v>
      </c>
      <c r="G145" s="26">
        <v>20000</v>
      </c>
      <c r="H145" s="26">
        <v>20000</v>
      </c>
      <c r="I145" s="27">
        <f t="shared" si="31"/>
        <v>102.10411402651771</v>
      </c>
      <c r="J145" s="27">
        <f t="shared" si="32"/>
        <v>100</v>
      </c>
      <c r="K145" s="27">
        <f t="shared" si="30"/>
        <v>136.98630136986301</v>
      </c>
      <c r="L145" s="27">
        <f t="shared" si="28"/>
        <v>100</v>
      </c>
    </row>
    <row r="146" spans="1:12" ht="13.5" customHeight="1" x14ac:dyDescent="0.2">
      <c r="B146" s="252">
        <v>3</v>
      </c>
      <c r="C146" s="253" t="s">
        <v>84</v>
      </c>
      <c r="D146" s="47">
        <f>D147</f>
        <v>21826.86</v>
      </c>
      <c r="E146" s="47">
        <f>E147</f>
        <v>30000</v>
      </c>
      <c r="F146" s="165">
        <f>F147</f>
        <v>35000</v>
      </c>
      <c r="G146" s="47">
        <f>G147</f>
        <v>33000</v>
      </c>
      <c r="H146" s="47">
        <f>H147</f>
        <v>33000</v>
      </c>
      <c r="I146" s="45">
        <f t="shared" ref="I146:J148" si="33">E146/D146*100</f>
        <v>137.44533111954721</v>
      </c>
      <c r="J146" s="45">
        <f t="shared" si="33"/>
        <v>116.66666666666667</v>
      </c>
      <c r="K146" s="45">
        <f t="shared" si="30"/>
        <v>94.285714285714278</v>
      </c>
      <c r="L146" s="45">
        <f t="shared" si="28"/>
        <v>100</v>
      </c>
    </row>
    <row r="147" spans="1:12" ht="13.5" customHeight="1" x14ac:dyDescent="0.2">
      <c r="B147" s="31">
        <v>32</v>
      </c>
      <c r="C147" s="54" t="s">
        <v>85</v>
      </c>
      <c r="D147" s="130">
        <f>SUM(D148,D149)</f>
        <v>21826.86</v>
      </c>
      <c r="E147" s="130">
        <f>SUM(E148:E149)</f>
        <v>30000</v>
      </c>
      <c r="F147" s="133">
        <f>SUM(F148,F149)</f>
        <v>35000</v>
      </c>
      <c r="G147" s="130">
        <f>SUM(G148,G149)</f>
        <v>33000</v>
      </c>
      <c r="H147" s="130">
        <f>SUM(H148,H149)</f>
        <v>33000</v>
      </c>
      <c r="I147" s="45">
        <f t="shared" si="33"/>
        <v>137.44533111954721</v>
      </c>
      <c r="J147" s="45">
        <f t="shared" si="33"/>
        <v>116.66666666666667</v>
      </c>
      <c r="K147" s="45">
        <f t="shared" si="30"/>
        <v>94.285714285714278</v>
      </c>
      <c r="L147" s="45">
        <f t="shared" si="28"/>
        <v>100</v>
      </c>
    </row>
    <row r="148" spans="1:12" ht="13.5" customHeight="1" x14ac:dyDescent="0.2">
      <c r="B148" s="32">
        <v>323</v>
      </c>
      <c r="C148" s="60" t="s">
        <v>101</v>
      </c>
      <c r="D148" s="38">
        <v>20000.45</v>
      </c>
      <c r="E148" s="143">
        <v>25000</v>
      </c>
      <c r="F148" s="170">
        <v>30000</v>
      </c>
      <c r="G148" s="131">
        <v>30000</v>
      </c>
      <c r="H148" s="131">
        <v>30000</v>
      </c>
      <c r="I148" s="45">
        <f t="shared" si="33"/>
        <v>124.99718756327982</v>
      </c>
      <c r="J148" s="45">
        <f t="shared" si="33"/>
        <v>120</v>
      </c>
      <c r="K148" s="45">
        <f t="shared" si="30"/>
        <v>100</v>
      </c>
      <c r="L148" s="45">
        <f t="shared" si="28"/>
        <v>100</v>
      </c>
    </row>
    <row r="149" spans="1:12" ht="13.5" customHeight="1" x14ac:dyDescent="0.2">
      <c r="B149" s="351">
        <v>322</v>
      </c>
      <c r="C149" s="263" t="s">
        <v>100</v>
      </c>
      <c r="D149" s="39">
        <v>1826.41</v>
      </c>
      <c r="E149" s="137">
        <v>5000</v>
      </c>
      <c r="F149" s="180">
        <v>5000</v>
      </c>
      <c r="G149" s="138">
        <v>3000</v>
      </c>
      <c r="H149" s="138">
        <v>3000</v>
      </c>
      <c r="I149" s="319">
        <v>0</v>
      </c>
      <c r="J149" s="319">
        <f>F149/E149*100</f>
        <v>100</v>
      </c>
      <c r="K149" s="319">
        <f>G149/F149*100</f>
        <v>60</v>
      </c>
      <c r="L149" s="319">
        <f>H149/G149*100</f>
        <v>100</v>
      </c>
    </row>
    <row r="150" spans="1:12" ht="13.5" customHeight="1" x14ac:dyDescent="0.2">
      <c r="A150" s="594" t="s">
        <v>424</v>
      </c>
      <c r="B150" s="595"/>
      <c r="C150" s="596"/>
      <c r="D150" s="476">
        <v>0</v>
      </c>
      <c r="E150" s="477">
        <v>0</v>
      </c>
      <c r="F150" s="478">
        <v>1000</v>
      </c>
      <c r="G150" s="452">
        <v>0</v>
      </c>
      <c r="H150" s="452">
        <v>0</v>
      </c>
      <c r="I150" s="453"/>
      <c r="J150" s="453"/>
      <c r="K150" s="453"/>
      <c r="L150" s="453"/>
    </row>
    <row r="151" spans="1:12" ht="13.5" customHeight="1" x14ac:dyDescent="0.2">
      <c r="A151" s="597" t="s">
        <v>425</v>
      </c>
      <c r="B151" s="598"/>
      <c r="C151" s="599"/>
      <c r="D151" s="479">
        <v>0</v>
      </c>
      <c r="E151" s="480">
        <v>0</v>
      </c>
      <c r="F151" s="481">
        <v>1000</v>
      </c>
      <c r="G151" s="456">
        <v>0</v>
      </c>
      <c r="H151" s="456">
        <v>0</v>
      </c>
      <c r="I151" s="457"/>
      <c r="J151" s="457"/>
      <c r="K151" s="457"/>
      <c r="L151" s="457"/>
    </row>
    <row r="152" spans="1:12" ht="13.5" customHeight="1" x14ac:dyDescent="0.2">
      <c r="A152" s="600" t="s">
        <v>426</v>
      </c>
      <c r="B152" s="601"/>
      <c r="C152" s="602"/>
      <c r="D152" s="482">
        <v>0</v>
      </c>
      <c r="E152" s="483">
        <v>0</v>
      </c>
      <c r="F152" s="484">
        <v>1000</v>
      </c>
      <c r="G152" s="454">
        <v>0</v>
      </c>
      <c r="H152" s="454">
        <v>0</v>
      </c>
      <c r="I152" s="455"/>
      <c r="J152" s="455"/>
      <c r="K152" s="455"/>
      <c r="L152" s="455"/>
    </row>
    <row r="153" spans="1:12" ht="13.5" customHeight="1" x14ac:dyDescent="0.2">
      <c r="A153" s="485"/>
      <c r="B153" s="460">
        <v>3</v>
      </c>
      <c r="C153" s="461" t="s">
        <v>190</v>
      </c>
      <c r="D153" s="462">
        <v>0</v>
      </c>
      <c r="E153" s="463">
        <v>0</v>
      </c>
      <c r="F153" s="464">
        <v>1000</v>
      </c>
      <c r="G153" s="463">
        <v>0</v>
      </c>
      <c r="H153" s="463">
        <v>0</v>
      </c>
      <c r="I153" s="465"/>
      <c r="J153" s="465"/>
      <c r="K153" s="465"/>
      <c r="L153" s="465"/>
    </row>
    <row r="154" spans="1:12" ht="13.5" customHeight="1" x14ac:dyDescent="0.2">
      <c r="A154" s="485"/>
      <c r="B154" s="466">
        <v>32</v>
      </c>
      <c r="C154" s="467" t="s">
        <v>234</v>
      </c>
      <c r="D154" s="468">
        <v>0</v>
      </c>
      <c r="E154" s="469">
        <v>0</v>
      </c>
      <c r="F154" s="470">
        <v>1000</v>
      </c>
      <c r="G154" s="471">
        <v>0</v>
      </c>
      <c r="H154" s="471">
        <v>0</v>
      </c>
      <c r="I154" s="472"/>
      <c r="J154" s="472"/>
      <c r="K154" s="472"/>
      <c r="L154" s="472"/>
    </row>
    <row r="155" spans="1:12" ht="13.5" customHeight="1" x14ac:dyDescent="0.2">
      <c r="B155" s="295">
        <v>323</v>
      </c>
      <c r="C155" s="296" t="s">
        <v>322</v>
      </c>
      <c r="D155" s="458">
        <v>0</v>
      </c>
      <c r="E155" s="459">
        <v>0</v>
      </c>
      <c r="F155" s="180">
        <v>1000</v>
      </c>
      <c r="G155" s="138">
        <v>0</v>
      </c>
      <c r="H155" s="138">
        <v>0</v>
      </c>
      <c r="I155" s="319"/>
      <c r="J155" s="319"/>
      <c r="K155" s="319"/>
      <c r="L155" s="319"/>
    </row>
    <row r="156" spans="1:12" ht="25.5" customHeight="1" x14ac:dyDescent="0.2">
      <c r="A156" s="594" t="s">
        <v>427</v>
      </c>
      <c r="B156" s="595"/>
      <c r="C156" s="596"/>
      <c r="D156" s="476">
        <v>0</v>
      </c>
      <c r="E156" s="477">
        <v>0</v>
      </c>
      <c r="F156" s="478">
        <v>500</v>
      </c>
      <c r="G156" s="452">
        <v>0</v>
      </c>
      <c r="H156" s="452">
        <v>0</v>
      </c>
      <c r="I156" s="453"/>
      <c r="J156" s="453"/>
      <c r="K156" s="453"/>
      <c r="L156" s="453"/>
    </row>
    <row r="157" spans="1:12" ht="13.5" customHeight="1" x14ac:dyDescent="0.2">
      <c r="A157" s="603" t="s">
        <v>425</v>
      </c>
      <c r="B157" s="604"/>
      <c r="C157" s="605"/>
      <c r="D157" s="479">
        <v>0</v>
      </c>
      <c r="E157" s="480">
        <v>0</v>
      </c>
      <c r="F157" s="481">
        <v>500</v>
      </c>
      <c r="G157" s="456">
        <v>0</v>
      </c>
      <c r="H157" s="456">
        <v>0</v>
      </c>
      <c r="I157" s="457"/>
      <c r="J157" s="457"/>
      <c r="K157" s="457"/>
      <c r="L157" s="457"/>
    </row>
    <row r="158" spans="1:12" ht="13.5" customHeight="1" x14ac:dyDescent="0.2">
      <c r="A158" s="606" t="s">
        <v>426</v>
      </c>
      <c r="B158" s="607"/>
      <c r="C158" s="608"/>
      <c r="D158" s="482">
        <v>0</v>
      </c>
      <c r="E158" s="483">
        <v>0</v>
      </c>
      <c r="F158" s="484">
        <v>500</v>
      </c>
      <c r="G158" s="454">
        <v>0</v>
      </c>
      <c r="H158" s="454">
        <v>0</v>
      </c>
      <c r="I158" s="455"/>
      <c r="J158" s="455"/>
      <c r="K158" s="455"/>
      <c r="L158" s="455"/>
    </row>
    <row r="159" spans="1:12" ht="13.5" customHeight="1" x14ac:dyDescent="0.2">
      <c r="A159" s="486"/>
      <c r="B159" s="491">
        <v>3</v>
      </c>
      <c r="C159" s="487" t="s">
        <v>190</v>
      </c>
      <c r="D159" s="468">
        <v>0</v>
      </c>
      <c r="E159" s="469">
        <v>0</v>
      </c>
      <c r="F159" s="488">
        <v>500</v>
      </c>
      <c r="G159" s="450">
        <v>0</v>
      </c>
      <c r="H159" s="450">
        <v>0</v>
      </c>
      <c r="I159" s="451"/>
      <c r="J159" s="451"/>
      <c r="K159" s="451"/>
      <c r="L159" s="451"/>
    </row>
    <row r="160" spans="1:12" ht="13.5" customHeight="1" x14ac:dyDescent="0.2">
      <c r="A160" s="486"/>
      <c r="B160" s="491">
        <v>32</v>
      </c>
      <c r="C160" s="487" t="s">
        <v>234</v>
      </c>
      <c r="D160" s="468">
        <v>0</v>
      </c>
      <c r="E160" s="469">
        <v>0</v>
      </c>
      <c r="F160" s="488">
        <v>500</v>
      </c>
      <c r="G160" s="450">
        <v>0</v>
      </c>
      <c r="H160" s="450">
        <v>0</v>
      </c>
      <c r="I160" s="451"/>
      <c r="J160" s="451"/>
      <c r="K160" s="451"/>
      <c r="L160" s="451"/>
    </row>
    <row r="161" spans="1:12" ht="13.5" customHeight="1" x14ac:dyDescent="0.2">
      <c r="A161" s="449"/>
      <c r="B161" s="294">
        <v>322</v>
      </c>
      <c r="C161" s="490" t="s">
        <v>236</v>
      </c>
      <c r="D161" s="322">
        <v>0</v>
      </c>
      <c r="E161" s="450">
        <v>0</v>
      </c>
      <c r="F161" s="389">
        <v>250</v>
      </c>
      <c r="G161" s="450">
        <v>0</v>
      </c>
      <c r="H161" s="450">
        <v>0</v>
      </c>
      <c r="I161" s="323"/>
      <c r="J161" s="323"/>
      <c r="K161" s="323"/>
      <c r="L161" s="323"/>
    </row>
    <row r="162" spans="1:12" ht="13.5" customHeight="1" x14ac:dyDescent="0.2">
      <c r="A162" s="489"/>
      <c r="B162" s="294">
        <v>323</v>
      </c>
      <c r="C162" s="490" t="s">
        <v>322</v>
      </c>
      <c r="D162" s="322">
        <v>0</v>
      </c>
      <c r="E162" s="450">
        <v>0</v>
      </c>
      <c r="F162" s="389">
        <v>250</v>
      </c>
      <c r="G162" s="450">
        <v>0</v>
      </c>
      <c r="H162" s="450">
        <v>0</v>
      </c>
      <c r="I162" s="323"/>
      <c r="J162" s="323"/>
      <c r="K162" s="323"/>
      <c r="L162" s="323"/>
    </row>
    <row r="163" spans="1:12" ht="16.5" customHeight="1" x14ac:dyDescent="0.2">
      <c r="A163" s="723" t="s">
        <v>428</v>
      </c>
      <c r="B163" s="724"/>
      <c r="C163" s="724"/>
      <c r="D163" s="493">
        <f>D164</f>
        <v>0</v>
      </c>
      <c r="E163" s="494">
        <f>E164</f>
        <v>62000</v>
      </c>
      <c r="F163" s="474">
        <f>F164</f>
        <v>30000</v>
      </c>
      <c r="G163" s="473">
        <f>G164</f>
        <v>3000</v>
      </c>
      <c r="H163" s="473">
        <f>H164</f>
        <v>3000</v>
      </c>
      <c r="I163" s="475">
        <v>0</v>
      </c>
      <c r="J163" s="475">
        <f>F163/E163*100</f>
        <v>48.387096774193552</v>
      </c>
      <c r="K163" s="475">
        <f t="shared" si="30"/>
        <v>10</v>
      </c>
      <c r="L163" s="475">
        <f t="shared" si="28"/>
        <v>100</v>
      </c>
    </row>
    <row r="164" spans="1:12" s="242" customFormat="1" ht="16.5" customHeight="1" x14ac:dyDescent="0.2">
      <c r="A164" s="725" t="s">
        <v>107</v>
      </c>
      <c r="B164" s="725"/>
      <c r="C164" s="725"/>
      <c r="D164" s="355">
        <f>D167</f>
        <v>0</v>
      </c>
      <c r="E164" s="240">
        <f>E167</f>
        <v>62000</v>
      </c>
      <c r="F164" s="168">
        <f>F165</f>
        <v>30000</v>
      </c>
      <c r="G164" s="240">
        <f>G165</f>
        <v>3000</v>
      </c>
      <c r="H164" s="240">
        <f>H165</f>
        <v>3000</v>
      </c>
      <c r="I164" s="241">
        <v>0</v>
      </c>
      <c r="J164" s="241">
        <v>0</v>
      </c>
      <c r="K164" s="241">
        <f t="shared" si="30"/>
        <v>10</v>
      </c>
      <c r="L164" s="241">
        <f t="shared" si="28"/>
        <v>100</v>
      </c>
    </row>
    <row r="165" spans="1:12" ht="13.5" customHeight="1" x14ac:dyDescent="0.2">
      <c r="A165" s="710" t="s">
        <v>268</v>
      </c>
      <c r="B165" s="710"/>
      <c r="C165" s="710"/>
      <c r="D165" s="284">
        <f>D167</f>
        <v>0</v>
      </c>
      <c r="E165" s="141">
        <v>12000</v>
      </c>
      <c r="F165" s="169">
        <f>F167</f>
        <v>30000</v>
      </c>
      <c r="G165" s="141">
        <f>G167</f>
        <v>3000</v>
      </c>
      <c r="H165" s="141">
        <f>H167</f>
        <v>3000</v>
      </c>
      <c r="I165" s="27">
        <v>0</v>
      </c>
      <c r="J165" s="27">
        <v>0</v>
      </c>
      <c r="K165" s="27">
        <f t="shared" si="30"/>
        <v>10</v>
      </c>
      <c r="L165" s="27">
        <f t="shared" si="28"/>
        <v>100</v>
      </c>
    </row>
    <row r="166" spans="1:12" ht="13.5" customHeight="1" x14ac:dyDescent="0.2">
      <c r="A166" s="618" t="s">
        <v>341</v>
      </c>
      <c r="B166" s="619"/>
      <c r="C166" s="620"/>
      <c r="D166" s="284">
        <v>0</v>
      </c>
      <c r="E166" s="141">
        <v>50000</v>
      </c>
      <c r="F166" s="169">
        <v>0</v>
      </c>
      <c r="G166" s="141">
        <v>0</v>
      </c>
      <c r="H166" s="141">
        <v>0</v>
      </c>
      <c r="I166" s="27" t="e">
        <f t="shared" ref="I166" si="34">E166/D166*100</f>
        <v>#DIV/0!</v>
      </c>
      <c r="J166" s="27">
        <f t="shared" ref="J166" si="35">F166/E166*100</f>
        <v>0</v>
      </c>
      <c r="K166" s="27" t="e">
        <f t="shared" si="30"/>
        <v>#DIV/0!</v>
      </c>
      <c r="L166" s="27" t="e">
        <f t="shared" si="28"/>
        <v>#DIV/0!</v>
      </c>
    </row>
    <row r="167" spans="1:12" ht="13.5" customHeight="1" x14ac:dyDescent="0.2">
      <c r="B167" s="252">
        <v>3</v>
      </c>
      <c r="C167" s="253" t="s">
        <v>84</v>
      </c>
      <c r="D167" s="152">
        <f>D168</f>
        <v>0</v>
      </c>
      <c r="E167" s="152">
        <f>E168</f>
        <v>62000</v>
      </c>
      <c r="F167" s="165">
        <f>F168</f>
        <v>30000</v>
      </c>
      <c r="G167" s="152">
        <f>G168</f>
        <v>3000</v>
      </c>
      <c r="H167" s="152">
        <f>H168</f>
        <v>3000</v>
      </c>
      <c r="I167" s="45">
        <v>0</v>
      </c>
      <c r="J167" s="45">
        <f>F167/E167*100</f>
        <v>48.387096774193552</v>
      </c>
      <c r="K167" s="45">
        <f t="shared" si="30"/>
        <v>10</v>
      </c>
      <c r="L167" s="45">
        <f t="shared" si="28"/>
        <v>100</v>
      </c>
    </row>
    <row r="168" spans="1:12" ht="13.5" customHeight="1" x14ac:dyDescent="0.2">
      <c r="B168" s="31">
        <v>32</v>
      </c>
      <c r="C168" s="54" t="s">
        <v>85</v>
      </c>
      <c r="D168" s="130">
        <f>SUM(D169:D170)</f>
        <v>0</v>
      </c>
      <c r="E168" s="130">
        <f>SUM(E169,E170)</f>
        <v>62000</v>
      </c>
      <c r="F168" s="133">
        <f>SUM(F169,F170)</f>
        <v>30000</v>
      </c>
      <c r="G168" s="130">
        <f>SUM(G169,G170)</f>
        <v>3000</v>
      </c>
      <c r="H168" s="130">
        <f>SUM(H169,H170)</f>
        <v>3000</v>
      </c>
      <c r="I168" s="45">
        <v>0</v>
      </c>
      <c r="J168" s="45">
        <f>F168/E168*100</f>
        <v>48.387096774193552</v>
      </c>
      <c r="K168" s="45">
        <f t="shared" si="30"/>
        <v>10</v>
      </c>
      <c r="L168" s="45">
        <f t="shared" si="28"/>
        <v>100</v>
      </c>
    </row>
    <row r="169" spans="1:12" ht="13.5" customHeight="1" x14ac:dyDescent="0.2">
      <c r="B169" s="32">
        <v>323</v>
      </c>
      <c r="C169" s="60" t="s">
        <v>101</v>
      </c>
      <c r="D169" s="38">
        <v>0</v>
      </c>
      <c r="E169" s="29">
        <v>62000</v>
      </c>
      <c r="F169" s="170">
        <v>28000</v>
      </c>
      <c r="G169" s="29">
        <v>3000</v>
      </c>
      <c r="H169" s="29">
        <v>3000</v>
      </c>
      <c r="I169" s="45">
        <v>0</v>
      </c>
      <c r="J169" s="45">
        <v>0</v>
      </c>
      <c r="K169" s="45">
        <f t="shared" si="30"/>
        <v>10.714285714285714</v>
      </c>
      <c r="L169" s="45">
        <f t="shared" si="28"/>
        <v>100</v>
      </c>
    </row>
    <row r="170" spans="1:12" ht="13.5" customHeight="1" x14ac:dyDescent="0.2">
      <c r="B170" s="351">
        <v>322</v>
      </c>
      <c r="C170" s="263" t="s">
        <v>100</v>
      </c>
      <c r="D170" s="38">
        <v>0</v>
      </c>
      <c r="E170" s="29">
        <v>0</v>
      </c>
      <c r="F170" s="170">
        <v>2000</v>
      </c>
      <c r="G170" s="29">
        <v>0</v>
      </c>
      <c r="H170" s="29">
        <v>0</v>
      </c>
      <c r="I170" s="45">
        <v>0</v>
      </c>
      <c r="J170" s="45">
        <v>0</v>
      </c>
      <c r="K170" s="45">
        <v>0</v>
      </c>
      <c r="L170" s="45">
        <v>0</v>
      </c>
    </row>
    <row r="171" spans="1:12" ht="13.5" customHeight="1" x14ac:dyDescent="0.2">
      <c r="A171" s="734" t="s">
        <v>429</v>
      </c>
      <c r="B171" s="734"/>
      <c r="C171" s="734"/>
      <c r="D171" s="259">
        <f>D172</f>
        <v>8383.16</v>
      </c>
      <c r="E171" s="22">
        <f>E172</f>
        <v>13000</v>
      </c>
      <c r="F171" s="167">
        <f>F172</f>
        <v>12000</v>
      </c>
      <c r="G171" s="22">
        <f>G172</f>
        <v>10000</v>
      </c>
      <c r="H171" s="22">
        <f>H172</f>
        <v>10000</v>
      </c>
      <c r="I171" s="23">
        <f>E171/D171*100</f>
        <v>155.07278878131874</v>
      </c>
      <c r="J171" s="23">
        <f>F171/E171*100</f>
        <v>92.307692307692307</v>
      </c>
      <c r="K171" s="23">
        <f t="shared" si="30"/>
        <v>83.333333333333343</v>
      </c>
      <c r="L171" s="23">
        <f t="shared" si="28"/>
        <v>100</v>
      </c>
    </row>
    <row r="172" spans="1:12" ht="13.5" customHeight="1" x14ac:dyDescent="0.2">
      <c r="A172" s="711" t="s">
        <v>119</v>
      </c>
      <c r="B172" s="711"/>
      <c r="C172" s="711"/>
      <c r="D172" s="254">
        <f>D176</f>
        <v>8383.16</v>
      </c>
      <c r="E172" s="24">
        <f>E176</f>
        <v>13000</v>
      </c>
      <c r="F172" s="168">
        <f>F176</f>
        <v>12000</v>
      </c>
      <c r="G172" s="24">
        <f>G176</f>
        <v>10000</v>
      </c>
      <c r="H172" s="24">
        <f>H176</f>
        <v>10000</v>
      </c>
      <c r="I172" s="25">
        <v>0</v>
      </c>
      <c r="J172" s="25">
        <v>0</v>
      </c>
      <c r="K172" s="25">
        <f t="shared" si="30"/>
        <v>83.333333333333343</v>
      </c>
      <c r="L172" s="25">
        <f t="shared" si="28"/>
        <v>100</v>
      </c>
    </row>
    <row r="173" spans="1:12" ht="13.5" customHeight="1" x14ac:dyDescent="0.2">
      <c r="A173" s="729" t="s">
        <v>315</v>
      </c>
      <c r="B173" s="729"/>
      <c r="C173" s="729"/>
      <c r="D173" s="266">
        <v>0</v>
      </c>
      <c r="E173" s="55">
        <v>0</v>
      </c>
      <c r="F173" s="169">
        <v>0</v>
      </c>
      <c r="G173" s="26">
        <v>0</v>
      </c>
      <c r="H173" s="26">
        <v>0</v>
      </c>
      <c r="I173" s="27">
        <v>0</v>
      </c>
      <c r="J173" s="27">
        <v>0</v>
      </c>
      <c r="K173" s="27">
        <v>0</v>
      </c>
      <c r="L173" s="27">
        <v>0</v>
      </c>
    </row>
    <row r="174" spans="1:12" ht="13.5" customHeight="1" x14ac:dyDescent="0.2">
      <c r="A174" s="710" t="s">
        <v>268</v>
      </c>
      <c r="B174" s="710"/>
      <c r="C174" s="710"/>
      <c r="D174" s="266">
        <v>8383.16</v>
      </c>
      <c r="E174" s="55">
        <v>13000</v>
      </c>
      <c r="F174" s="169">
        <v>12000</v>
      </c>
      <c r="G174" s="26">
        <v>10000</v>
      </c>
      <c r="H174" s="26">
        <v>10000</v>
      </c>
      <c r="I174" s="27">
        <v>0</v>
      </c>
      <c r="J174" s="27">
        <v>0</v>
      </c>
      <c r="K174" s="27">
        <f t="shared" si="30"/>
        <v>83.333333333333343</v>
      </c>
      <c r="L174" s="27">
        <v>0</v>
      </c>
    </row>
    <row r="175" spans="1:12" ht="13.5" customHeight="1" x14ac:dyDescent="0.2">
      <c r="A175" s="732" t="s">
        <v>320</v>
      </c>
      <c r="B175" s="732"/>
      <c r="C175" s="732"/>
      <c r="D175" s="266">
        <v>0</v>
      </c>
      <c r="E175" s="55">
        <v>0</v>
      </c>
      <c r="F175" s="169">
        <v>0</v>
      </c>
      <c r="G175" s="26">
        <v>0</v>
      </c>
      <c r="H175" s="26">
        <v>0</v>
      </c>
      <c r="I175" s="27">
        <v>0</v>
      </c>
      <c r="J175" s="27">
        <v>0</v>
      </c>
      <c r="K175" s="27">
        <v>0</v>
      </c>
      <c r="L175" s="27">
        <v>0</v>
      </c>
    </row>
    <row r="176" spans="1:12" ht="13.5" customHeight="1" x14ac:dyDescent="0.2">
      <c r="B176" s="252">
        <v>3</v>
      </c>
      <c r="C176" s="253" t="s">
        <v>84</v>
      </c>
      <c r="D176" s="28">
        <f>D177</f>
        <v>8383.16</v>
      </c>
      <c r="E176" s="28">
        <f>E177</f>
        <v>13000</v>
      </c>
      <c r="F176" s="173">
        <f>F177</f>
        <v>12000</v>
      </c>
      <c r="G176" s="28">
        <f>G177</f>
        <v>10000</v>
      </c>
      <c r="H176" s="28">
        <f>H177</f>
        <v>10000</v>
      </c>
      <c r="I176" s="45">
        <f t="shared" ref="I176:J179" si="36">E176/D176*100</f>
        <v>155.07278878131874</v>
      </c>
      <c r="J176" s="45">
        <f t="shared" si="36"/>
        <v>92.307692307692307</v>
      </c>
      <c r="K176" s="45">
        <f t="shared" si="30"/>
        <v>83.333333333333343</v>
      </c>
      <c r="L176" s="45">
        <f t="shared" si="28"/>
        <v>100</v>
      </c>
    </row>
    <row r="177" spans="1:12" ht="13.5" customHeight="1" x14ac:dyDescent="0.2">
      <c r="B177" s="31">
        <v>32</v>
      </c>
      <c r="C177" s="54" t="s">
        <v>85</v>
      </c>
      <c r="D177" s="28">
        <f>SUM(D178,D179)</f>
        <v>8383.16</v>
      </c>
      <c r="E177" s="28">
        <f>SUM(E178,E179)</f>
        <v>13000</v>
      </c>
      <c r="F177" s="173">
        <f>SUM(F178,F179)</f>
        <v>12000</v>
      </c>
      <c r="G177" s="28">
        <f>SUM(G178,G179)</f>
        <v>10000</v>
      </c>
      <c r="H177" s="28">
        <f>SUM(H178,H179)</f>
        <v>10000</v>
      </c>
      <c r="I177" s="45">
        <f t="shared" si="36"/>
        <v>155.07278878131874</v>
      </c>
      <c r="J177" s="45">
        <f t="shared" si="36"/>
        <v>92.307692307692307</v>
      </c>
      <c r="K177" s="45">
        <f t="shared" si="30"/>
        <v>83.333333333333343</v>
      </c>
      <c r="L177" s="45">
        <f t="shared" si="28"/>
        <v>100</v>
      </c>
    </row>
    <row r="178" spans="1:12" ht="13.5" customHeight="1" x14ac:dyDescent="0.2">
      <c r="B178" s="32">
        <v>322</v>
      </c>
      <c r="C178" s="60" t="s">
        <v>100</v>
      </c>
      <c r="D178" s="38">
        <v>6064.33</v>
      </c>
      <c r="E178" s="38">
        <v>9000</v>
      </c>
      <c r="F178" s="170">
        <v>11000</v>
      </c>
      <c r="G178" s="29">
        <v>9000</v>
      </c>
      <c r="H178" s="29">
        <v>9000</v>
      </c>
      <c r="I178" s="45">
        <f t="shared" si="36"/>
        <v>148.40881020656857</v>
      </c>
      <c r="J178" s="45">
        <f t="shared" si="36"/>
        <v>122.22222222222223</v>
      </c>
      <c r="K178" s="45">
        <f t="shared" si="30"/>
        <v>81.818181818181827</v>
      </c>
      <c r="L178" s="45">
        <f t="shared" si="28"/>
        <v>100</v>
      </c>
    </row>
    <row r="179" spans="1:12" ht="13.5" customHeight="1" x14ac:dyDescent="0.2">
      <c r="B179" s="37">
        <v>323</v>
      </c>
      <c r="C179" s="263" t="s">
        <v>101</v>
      </c>
      <c r="D179" s="38">
        <v>2318.83</v>
      </c>
      <c r="E179" s="38">
        <v>4000</v>
      </c>
      <c r="F179" s="170">
        <v>1000</v>
      </c>
      <c r="G179" s="29">
        <v>1000</v>
      </c>
      <c r="H179" s="29">
        <v>1000</v>
      </c>
      <c r="I179" s="45">
        <f t="shared" si="36"/>
        <v>172.50078703484084</v>
      </c>
      <c r="J179" s="45">
        <f t="shared" si="36"/>
        <v>25</v>
      </c>
      <c r="K179" s="45">
        <f t="shared" si="30"/>
        <v>100</v>
      </c>
      <c r="L179" s="45">
        <f t="shared" si="28"/>
        <v>100</v>
      </c>
    </row>
    <row r="180" spans="1:12" ht="13.5" customHeight="1" x14ac:dyDescent="0.2">
      <c r="A180" s="730" t="s">
        <v>430</v>
      </c>
      <c r="B180" s="731"/>
      <c r="C180" s="731"/>
      <c r="D180" s="352">
        <f>D183</f>
        <v>1251.6300000000001</v>
      </c>
      <c r="E180" s="229">
        <f>E183</f>
        <v>5700</v>
      </c>
      <c r="F180" s="229">
        <f>F183</f>
        <v>40000</v>
      </c>
      <c r="G180" s="327">
        <f>G183</f>
        <v>5000</v>
      </c>
      <c r="H180" s="327">
        <f>H183</f>
        <v>5000</v>
      </c>
      <c r="I180" s="23">
        <f>E180/D180*100</f>
        <v>455.4061503799046</v>
      </c>
      <c r="J180" s="23">
        <f>F180/E180*100</f>
        <v>701.75438596491222</v>
      </c>
      <c r="K180" s="23">
        <f t="shared" ref="K180:K181" si="37">G180/F180*100</f>
        <v>12.5</v>
      </c>
      <c r="L180" s="23">
        <f t="shared" ref="L180:L181" si="38">H180/G180*100</f>
        <v>100</v>
      </c>
    </row>
    <row r="181" spans="1:12" ht="13.5" customHeight="1" x14ac:dyDescent="0.2">
      <c r="A181" s="711" t="s">
        <v>119</v>
      </c>
      <c r="B181" s="711"/>
      <c r="C181" s="711"/>
      <c r="D181" s="353">
        <f t="shared" ref="D181:H183" si="39">D182</f>
        <v>1251.6300000000001</v>
      </c>
      <c r="E181" s="230">
        <f t="shared" si="39"/>
        <v>5700</v>
      </c>
      <c r="F181" s="230">
        <f>F184</f>
        <v>40000</v>
      </c>
      <c r="G181" s="328">
        <f t="shared" si="39"/>
        <v>5000</v>
      </c>
      <c r="H181" s="328">
        <f t="shared" si="39"/>
        <v>5000</v>
      </c>
      <c r="I181" s="25">
        <v>0</v>
      </c>
      <c r="J181" s="25">
        <v>0</v>
      </c>
      <c r="K181" s="25">
        <f t="shared" si="37"/>
        <v>12.5</v>
      </c>
      <c r="L181" s="25">
        <f t="shared" si="38"/>
        <v>100</v>
      </c>
    </row>
    <row r="182" spans="1:12" ht="13.5" customHeight="1" x14ac:dyDescent="0.2">
      <c r="A182" s="710" t="s">
        <v>268</v>
      </c>
      <c r="B182" s="710"/>
      <c r="C182" s="710"/>
      <c r="D182" s="354">
        <f t="shared" si="39"/>
        <v>1251.6300000000001</v>
      </c>
      <c r="E182" s="231">
        <f t="shared" si="39"/>
        <v>5700</v>
      </c>
      <c r="F182" s="231">
        <f t="shared" si="39"/>
        <v>40000</v>
      </c>
      <c r="G182" s="329">
        <f t="shared" si="39"/>
        <v>5000</v>
      </c>
      <c r="H182" s="329">
        <f t="shared" si="39"/>
        <v>5000</v>
      </c>
      <c r="I182" s="27">
        <f t="shared" ref="I182" si="40">E182/D182*100</f>
        <v>455.4061503799046</v>
      </c>
      <c r="J182" s="27">
        <f t="shared" ref="J182" si="41">F182/E182*100</f>
        <v>701.75438596491222</v>
      </c>
      <c r="K182" s="27">
        <f t="shared" ref="K182" si="42">G182/F182*100</f>
        <v>12.5</v>
      </c>
      <c r="L182" s="27">
        <f t="shared" ref="L182" si="43">H182/G182*100</f>
        <v>100</v>
      </c>
    </row>
    <row r="183" spans="1:12" ht="13.5" customHeight="1" x14ac:dyDescent="0.2">
      <c r="B183" s="252">
        <v>3</v>
      </c>
      <c r="C183" s="253" t="s">
        <v>84</v>
      </c>
      <c r="D183" s="122">
        <f t="shared" si="39"/>
        <v>1251.6300000000001</v>
      </c>
      <c r="E183" s="122">
        <f t="shared" si="39"/>
        <v>5700</v>
      </c>
      <c r="F183" s="122">
        <f t="shared" si="39"/>
        <v>40000</v>
      </c>
      <c r="G183" s="47">
        <f t="shared" si="39"/>
        <v>5000</v>
      </c>
      <c r="H183" s="47">
        <f t="shared" si="39"/>
        <v>5000</v>
      </c>
      <c r="I183" s="120">
        <v>0</v>
      </c>
      <c r="J183" s="120">
        <f t="shared" ref="J183:L189" si="44">F183/E183*100</f>
        <v>701.75438596491222</v>
      </c>
      <c r="K183" s="120">
        <f t="shared" si="44"/>
        <v>12.5</v>
      </c>
      <c r="L183" s="120">
        <f t="shared" si="44"/>
        <v>100</v>
      </c>
    </row>
    <row r="184" spans="1:12" ht="13.5" customHeight="1" x14ac:dyDescent="0.2">
      <c r="B184" s="31">
        <v>32</v>
      </c>
      <c r="C184" s="54" t="s">
        <v>85</v>
      </c>
      <c r="D184" s="232">
        <f>SUM(D185,D186)</f>
        <v>1251.6300000000001</v>
      </c>
      <c r="E184" s="232">
        <f>SUM(E185,E186)</f>
        <v>5700</v>
      </c>
      <c r="F184" s="232">
        <f>SUM(F185,F186)</f>
        <v>40000</v>
      </c>
      <c r="G184" s="325">
        <f>SUM(G185,G186)</f>
        <v>5000</v>
      </c>
      <c r="H184" s="325">
        <f>SUM(H185,H186)</f>
        <v>5000</v>
      </c>
      <c r="I184" s="120">
        <v>0</v>
      </c>
      <c r="J184" s="120">
        <f t="shared" si="44"/>
        <v>701.75438596491222</v>
      </c>
      <c r="K184" s="120">
        <f t="shared" si="44"/>
        <v>12.5</v>
      </c>
      <c r="L184" s="120">
        <f t="shared" si="44"/>
        <v>100</v>
      </c>
    </row>
    <row r="185" spans="1:12" ht="13.5" customHeight="1" x14ac:dyDescent="0.2">
      <c r="B185" s="32">
        <v>323</v>
      </c>
      <c r="C185" s="60" t="s">
        <v>101</v>
      </c>
      <c r="D185" s="38">
        <v>565.36</v>
      </c>
      <c r="E185" s="38">
        <v>3500</v>
      </c>
      <c r="F185" s="175">
        <v>35500</v>
      </c>
      <c r="G185" s="38">
        <v>3000</v>
      </c>
      <c r="H185" s="38">
        <v>3000</v>
      </c>
      <c r="I185" s="45">
        <v>0</v>
      </c>
      <c r="J185" s="45">
        <f t="shared" si="44"/>
        <v>1014.2857142857142</v>
      </c>
      <c r="K185" s="45">
        <f t="shared" si="44"/>
        <v>8.4507042253521121</v>
      </c>
      <c r="L185" s="45">
        <f t="shared" si="44"/>
        <v>100</v>
      </c>
    </row>
    <row r="186" spans="1:12" ht="13.5" customHeight="1" x14ac:dyDescent="0.2">
      <c r="B186" s="351">
        <v>322</v>
      </c>
      <c r="C186" s="263" t="s">
        <v>100</v>
      </c>
      <c r="D186" s="38">
        <v>686.27</v>
      </c>
      <c r="E186" s="38">
        <v>2200</v>
      </c>
      <c r="F186" s="175">
        <v>4500</v>
      </c>
      <c r="G186" s="38">
        <v>2000</v>
      </c>
      <c r="H186" s="38">
        <v>2000</v>
      </c>
      <c r="I186" s="45">
        <v>0</v>
      </c>
      <c r="J186" s="45">
        <f t="shared" si="44"/>
        <v>204.54545454545453</v>
      </c>
      <c r="K186" s="45">
        <f t="shared" si="44"/>
        <v>44.444444444444443</v>
      </c>
      <c r="L186" s="45">
        <f t="shared" si="44"/>
        <v>100</v>
      </c>
    </row>
    <row r="187" spans="1:12" ht="26.25" customHeight="1" x14ac:dyDescent="0.2">
      <c r="A187" s="712" t="s">
        <v>431</v>
      </c>
      <c r="B187" s="713"/>
      <c r="C187" s="713"/>
      <c r="D187" s="268">
        <f t="shared" ref="D187:H188" si="45">D188</f>
        <v>5564.07</v>
      </c>
      <c r="E187" s="191">
        <f t="shared" si="45"/>
        <v>12000</v>
      </c>
      <c r="F187" s="167">
        <f t="shared" si="45"/>
        <v>13000</v>
      </c>
      <c r="G187" s="191">
        <f t="shared" si="45"/>
        <v>8000</v>
      </c>
      <c r="H187" s="191">
        <f t="shared" si="45"/>
        <v>8000</v>
      </c>
      <c r="I187" s="23">
        <f>E187/D187*100</f>
        <v>215.66946497797477</v>
      </c>
      <c r="J187" s="23">
        <f>F187/E187*100</f>
        <v>108.33333333333333</v>
      </c>
      <c r="K187" s="23">
        <f t="shared" si="44"/>
        <v>61.53846153846154</v>
      </c>
      <c r="L187" s="23">
        <f t="shared" si="44"/>
        <v>100</v>
      </c>
    </row>
    <row r="188" spans="1:12" ht="13.5" customHeight="1" x14ac:dyDescent="0.2">
      <c r="A188" s="714" t="s">
        <v>321</v>
      </c>
      <c r="B188" s="714"/>
      <c r="C188" s="714"/>
      <c r="D188" s="254">
        <f t="shared" si="45"/>
        <v>5564.07</v>
      </c>
      <c r="E188" s="24">
        <f t="shared" si="45"/>
        <v>12000</v>
      </c>
      <c r="F188" s="168">
        <f>F190</f>
        <v>13000</v>
      </c>
      <c r="G188" s="24">
        <f t="shared" si="45"/>
        <v>8000</v>
      </c>
      <c r="H188" s="24">
        <f t="shared" si="45"/>
        <v>8000</v>
      </c>
      <c r="I188" s="25">
        <v>0</v>
      </c>
      <c r="J188" s="25">
        <v>0</v>
      </c>
      <c r="K188" s="25">
        <f t="shared" si="44"/>
        <v>61.53846153846154</v>
      </c>
      <c r="L188" s="25">
        <f t="shared" si="44"/>
        <v>100</v>
      </c>
    </row>
    <row r="189" spans="1:12" ht="13.5" customHeight="1" x14ac:dyDescent="0.2">
      <c r="A189" s="715" t="s">
        <v>269</v>
      </c>
      <c r="B189" s="715"/>
      <c r="C189" s="715"/>
      <c r="D189" s="251">
        <f t="shared" ref="D189:H190" si="46">D190</f>
        <v>5564.07</v>
      </c>
      <c r="E189" s="26">
        <f t="shared" si="46"/>
        <v>12000</v>
      </c>
      <c r="F189" s="169">
        <f t="shared" si="46"/>
        <v>13000</v>
      </c>
      <c r="G189" s="26">
        <f t="shared" si="46"/>
        <v>8000</v>
      </c>
      <c r="H189" s="26">
        <f t="shared" si="46"/>
        <v>8000</v>
      </c>
      <c r="I189" s="27">
        <f t="shared" ref="I189" si="47">E189/D189*100</f>
        <v>215.66946497797477</v>
      </c>
      <c r="J189" s="27">
        <f t="shared" ref="J189:J193" si="48">F189/E189*100</f>
        <v>108.33333333333333</v>
      </c>
      <c r="K189" s="27">
        <f t="shared" si="44"/>
        <v>61.53846153846154</v>
      </c>
      <c r="L189" s="27">
        <f t="shared" si="44"/>
        <v>100</v>
      </c>
    </row>
    <row r="190" spans="1:12" ht="13.5" customHeight="1" x14ac:dyDescent="0.2">
      <c r="B190" s="252">
        <v>3</v>
      </c>
      <c r="C190" s="273" t="s">
        <v>84</v>
      </c>
      <c r="D190" s="28">
        <f t="shared" si="46"/>
        <v>5564.07</v>
      </c>
      <c r="E190" s="28">
        <f t="shared" si="46"/>
        <v>12000</v>
      </c>
      <c r="F190" s="173">
        <f t="shared" si="46"/>
        <v>13000</v>
      </c>
      <c r="G190" s="28">
        <f t="shared" si="46"/>
        <v>8000</v>
      </c>
      <c r="H190" s="28">
        <f t="shared" si="46"/>
        <v>8000</v>
      </c>
      <c r="I190" s="120">
        <v>0</v>
      </c>
      <c r="J190" s="120">
        <f t="shared" si="48"/>
        <v>108.33333333333333</v>
      </c>
      <c r="K190" s="120">
        <f t="shared" ref="K190:K193" si="49">G190/F190*100</f>
        <v>61.53846153846154</v>
      </c>
      <c r="L190" s="120">
        <f t="shared" ref="L190:L193" si="50">H190/G190*100</f>
        <v>100</v>
      </c>
    </row>
    <row r="191" spans="1:12" ht="13.5" customHeight="1" x14ac:dyDescent="0.2">
      <c r="B191" s="31">
        <v>32</v>
      </c>
      <c r="C191" s="64" t="s">
        <v>85</v>
      </c>
      <c r="D191" s="130">
        <f>SUM(D192,D193)</f>
        <v>5564.07</v>
      </c>
      <c r="E191" s="130">
        <f>SUM(E192,E193)</f>
        <v>12000</v>
      </c>
      <c r="F191" s="232">
        <f>SUM(F192,F193)</f>
        <v>13000</v>
      </c>
      <c r="G191" s="130">
        <f>SUM(G192,G193)</f>
        <v>8000</v>
      </c>
      <c r="H191" s="130">
        <f>SUM(H192,H193)</f>
        <v>8000</v>
      </c>
      <c r="I191" s="120">
        <v>0</v>
      </c>
      <c r="J191" s="120">
        <f t="shared" si="48"/>
        <v>108.33333333333333</v>
      </c>
      <c r="K191" s="120">
        <f t="shared" si="49"/>
        <v>61.53846153846154</v>
      </c>
      <c r="L191" s="120">
        <f t="shared" si="50"/>
        <v>100</v>
      </c>
    </row>
    <row r="192" spans="1:12" ht="13.5" customHeight="1" x14ac:dyDescent="0.2">
      <c r="B192" s="32">
        <v>322</v>
      </c>
      <c r="C192" s="64" t="s">
        <v>236</v>
      </c>
      <c r="D192" s="439">
        <v>0</v>
      </c>
      <c r="E192" s="131">
        <v>0</v>
      </c>
      <c r="F192" s="170">
        <v>0</v>
      </c>
      <c r="G192" s="131">
        <v>0</v>
      </c>
      <c r="H192" s="131">
        <v>0</v>
      </c>
      <c r="I192" s="45">
        <v>0</v>
      </c>
      <c r="J192" s="45">
        <v>0</v>
      </c>
      <c r="K192" s="45">
        <v>0</v>
      </c>
      <c r="L192" s="45">
        <v>0</v>
      </c>
    </row>
    <row r="193" spans="1:12" ht="13.5" customHeight="1" x14ac:dyDescent="0.2">
      <c r="B193" s="37">
        <v>323</v>
      </c>
      <c r="C193" s="261" t="s">
        <v>322</v>
      </c>
      <c r="D193" s="38">
        <v>5564.07</v>
      </c>
      <c r="E193" s="29">
        <v>12000</v>
      </c>
      <c r="F193" s="170">
        <v>13000</v>
      </c>
      <c r="G193" s="29">
        <v>8000</v>
      </c>
      <c r="H193" s="29">
        <v>8000</v>
      </c>
      <c r="I193" s="45">
        <v>0</v>
      </c>
      <c r="J193" s="45">
        <f t="shared" si="48"/>
        <v>108.33333333333333</v>
      </c>
      <c r="K193" s="45">
        <f t="shared" si="49"/>
        <v>61.53846153846154</v>
      </c>
      <c r="L193" s="45">
        <f t="shared" si="50"/>
        <v>100</v>
      </c>
    </row>
    <row r="194" spans="1:12" ht="26.25" customHeight="1" x14ac:dyDescent="0.2">
      <c r="A194" s="733" t="s">
        <v>432</v>
      </c>
      <c r="B194" s="720"/>
      <c r="C194" s="720"/>
      <c r="D194" s="349">
        <f t="shared" ref="D194:H197" si="51">D195</f>
        <v>2508.0500000000002</v>
      </c>
      <c r="E194" s="151">
        <f t="shared" si="51"/>
        <v>2700</v>
      </c>
      <c r="F194" s="167">
        <f t="shared" si="51"/>
        <v>3000</v>
      </c>
      <c r="G194" s="151">
        <f t="shared" si="51"/>
        <v>2500</v>
      </c>
      <c r="H194" s="151">
        <f t="shared" si="51"/>
        <v>1500</v>
      </c>
      <c r="I194" s="23">
        <v>0</v>
      </c>
      <c r="J194" s="23">
        <f>F194/E194*100</f>
        <v>111.11111111111111</v>
      </c>
      <c r="K194" s="23">
        <f>G194/F194*100</f>
        <v>83.333333333333343</v>
      </c>
      <c r="L194" s="23">
        <f>H194/G194*100</f>
        <v>60</v>
      </c>
    </row>
    <row r="195" spans="1:12" ht="13.5" customHeight="1" x14ac:dyDescent="0.2">
      <c r="A195" s="714" t="s">
        <v>321</v>
      </c>
      <c r="B195" s="714"/>
      <c r="C195" s="714"/>
      <c r="D195" s="258">
        <f t="shared" si="51"/>
        <v>2508.0500000000002</v>
      </c>
      <c r="E195" s="140">
        <f t="shared" si="51"/>
        <v>2700</v>
      </c>
      <c r="F195" s="168">
        <f>F197</f>
        <v>3000</v>
      </c>
      <c r="G195" s="140">
        <f t="shared" si="51"/>
        <v>2500</v>
      </c>
      <c r="H195" s="140">
        <f t="shared" si="51"/>
        <v>1500</v>
      </c>
      <c r="I195" s="25">
        <v>0</v>
      </c>
      <c r="J195" s="25">
        <v>0</v>
      </c>
      <c r="K195" s="25">
        <f t="shared" ref="K195:L199" si="52">G195/F195*100</f>
        <v>83.333333333333343</v>
      </c>
      <c r="L195" s="25">
        <f t="shared" si="52"/>
        <v>60</v>
      </c>
    </row>
    <row r="196" spans="1:12" ht="13.5" customHeight="1" x14ac:dyDescent="0.2">
      <c r="A196" s="735" t="s">
        <v>268</v>
      </c>
      <c r="B196" s="710"/>
      <c r="C196" s="710"/>
      <c r="D196" s="284">
        <f t="shared" si="51"/>
        <v>2508.0500000000002</v>
      </c>
      <c r="E196" s="141">
        <f t="shared" si="51"/>
        <v>2700</v>
      </c>
      <c r="F196" s="169">
        <f t="shared" si="51"/>
        <v>3000</v>
      </c>
      <c r="G196" s="141">
        <f t="shared" si="51"/>
        <v>2500</v>
      </c>
      <c r="H196" s="141">
        <f t="shared" si="51"/>
        <v>1500</v>
      </c>
      <c r="I196" s="27">
        <v>0</v>
      </c>
      <c r="J196" s="27">
        <v>0</v>
      </c>
      <c r="K196" s="27">
        <f t="shared" si="52"/>
        <v>83.333333333333343</v>
      </c>
      <c r="L196" s="27">
        <f t="shared" si="52"/>
        <v>60</v>
      </c>
    </row>
    <row r="197" spans="1:12" ht="13.5" customHeight="1" x14ac:dyDescent="0.2">
      <c r="A197" s="386"/>
      <c r="B197" s="385">
        <v>3</v>
      </c>
      <c r="C197" s="492" t="s">
        <v>84</v>
      </c>
      <c r="D197" s="350">
        <f t="shared" si="51"/>
        <v>2508.0500000000002</v>
      </c>
      <c r="E197" s="152">
        <f t="shared" si="51"/>
        <v>2700</v>
      </c>
      <c r="F197" s="165">
        <f t="shared" si="51"/>
        <v>3000</v>
      </c>
      <c r="G197" s="152">
        <f t="shared" si="51"/>
        <v>2500</v>
      </c>
      <c r="H197" s="152">
        <f t="shared" si="51"/>
        <v>1500</v>
      </c>
      <c r="I197" s="45">
        <v>0</v>
      </c>
      <c r="J197" s="45">
        <f>F197/E197*100</f>
        <v>111.11111111111111</v>
      </c>
      <c r="K197" s="45">
        <f t="shared" si="52"/>
        <v>83.333333333333343</v>
      </c>
      <c r="L197" s="45">
        <f t="shared" si="52"/>
        <v>60</v>
      </c>
    </row>
    <row r="198" spans="1:12" ht="13.5" customHeight="1" x14ac:dyDescent="0.2">
      <c r="B198" s="252">
        <v>32</v>
      </c>
      <c r="C198" s="253" t="s">
        <v>85</v>
      </c>
      <c r="D198" s="130">
        <f>D199</f>
        <v>2508.0500000000002</v>
      </c>
      <c r="E198" s="130">
        <f>SUM(E199:E199)</f>
        <v>2700</v>
      </c>
      <c r="F198" s="133">
        <f>F199</f>
        <v>3000</v>
      </c>
      <c r="G198" s="130">
        <f>G199</f>
        <v>2500</v>
      </c>
      <c r="H198" s="130">
        <f>H199</f>
        <v>1500</v>
      </c>
      <c r="I198" s="45">
        <v>0</v>
      </c>
      <c r="J198" s="45">
        <f>F198/E198*100</f>
        <v>111.11111111111111</v>
      </c>
      <c r="K198" s="45">
        <f t="shared" si="52"/>
        <v>83.333333333333343</v>
      </c>
      <c r="L198" s="45">
        <f t="shared" si="52"/>
        <v>60</v>
      </c>
    </row>
    <row r="199" spans="1:12" ht="13.5" customHeight="1" x14ac:dyDescent="0.2">
      <c r="B199" s="37">
        <v>323</v>
      </c>
      <c r="C199" s="263" t="s">
        <v>101</v>
      </c>
      <c r="D199" s="38">
        <v>2508.0500000000002</v>
      </c>
      <c r="E199" s="29">
        <v>2700</v>
      </c>
      <c r="F199" s="170">
        <v>3000</v>
      </c>
      <c r="G199" s="29">
        <v>2500</v>
      </c>
      <c r="H199" s="29">
        <v>1500</v>
      </c>
      <c r="I199" s="45">
        <v>0</v>
      </c>
      <c r="J199" s="45">
        <f>F199/E199*100</f>
        <v>111.11111111111111</v>
      </c>
      <c r="K199" s="45">
        <f t="shared" si="52"/>
        <v>83.333333333333343</v>
      </c>
      <c r="L199" s="45">
        <f t="shared" si="52"/>
        <v>60</v>
      </c>
    </row>
    <row r="200" spans="1:12" ht="27" customHeight="1" x14ac:dyDescent="0.2">
      <c r="A200" s="733" t="s">
        <v>433</v>
      </c>
      <c r="B200" s="720"/>
      <c r="C200" s="720"/>
      <c r="D200" s="349">
        <f>D201</f>
        <v>3318.07</v>
      </c>
      <c r="E200" s="151">
        <f>E201</f>
        <v>3500</v>
      </c>
      <c r="F200" s="167">
        <f>F201</f>
        <v>4000</v>
      </c>
      <c r="G200" s="151">
        <f>G201</f>
        <v>3000</v>
      </c>
      <c r="H200" s="151">
        <f>H201</f>
        <v>3000</v>
      </c>
      <c r="I200" s="23">
        <v>0</v>
      </c>
      <c r="J200" s="23">
        <f>F200/E200*100</f>
        <v>114.28571428571428</v>
      </c>
      <c r="K200" s="23">
        <f t="shared" ref="K200:K206" si="53">G200/F200*100</f>
        <v>75</v>
      </c>
      <c r="L200" s="23">
        <f t="shared" ref="L200:L206" si="54">H200/G200*100</f>
        <v>100</v>
      </c>
    </row>
    <row r="201" spans="1:12" ht="13.5" customHeight="1" x14ac:dyDescent="0.2">
      <c r="A201" s="714" t="s">
        <v>323</v>
      </c>
      <c r="B201" s="714"/>
      <c r="C201" s="714"/>
      <c r="D201" s="258">
        <f>D202</f>
        <v>3318.07</v>
      </c>
      <c r="E201" s="140">
        <f>E202</f>
        <v>3500</v>
      </c>
      <c r="F201" s="168">
        <f>F204</f>
        <v>4000</v>
      </c>
      <c r="G201" s="140">
        <f>G202</f>
        <v>3000</v>
      </c>
      <c r="H201" s="140">
        <f>H202</f>
        <v>3000</v>
      </c>
      <c r="I201" s="25">
        <v>0</v>
      </c>
      <c r="J201" s="25">
        <v>0</v>
      </c>
      <c r="K201" s="25">
        <f t="shared" si="53"/>
        <v>75</v>
      </c>
      <c r="L201" s="25">
        <f t="shared" si="54"/>
        <v>100</v>
      </c>
    </row>
    <row r="202" spans="1:12" ht="13.5" customHeight="1" x14ac:dyDescent="0.2">
      <c r="A202" s="710" t="s">
        <v>268</v>
      </c>
      <c r="B202" s="710"/>
      <c r="C202" s="710"/>
      <c r="D202" s="284">
        <f>D204</f>
        <v>3318.07</v>
      </c>
      <c r="E202" s="141">
        <f>E204</f>
        <v>3500</v>
      </c>
      <c r="F202" s="169">
        <v>3800</v>
      </c>
      <c r="G202" s="141">
        <f>G204</f>
        <v>3000</v>
      </c>
      <c r="H202" s="141">
        <f>H204</f>
        <v>3000</v>
      </c>
      <c r="I202" s="27">
        <v>0</v>
      </c>
      <c r="J202" s="27">
        <v>0</v>
      </c>
      <c r="K202" s="27">
        <f t="shared" si="53"/>
        <v>78.94736842105263</v>
      </c>
      <c r="L202" s="27">
        <f t="shared" si="54"/>
        <v>100</v>
      </c>
    </row>
    <row r="203" spans="1:12" ht="13.5" customHeight="1" x14ac:dyDescent="0.2">
      <c r="A203" s="558" t="s">
        <v>401</v>
      </c>
      <c r="B203" s="559"/>
      <c r="C203" s="559"/>
      <c r="D203" s="284">
        <v>0</v>
      </c>
      <c r="E203" s="141">
        <v>0</v>
      </c>
      <c r="F203" s="169">
        <v>200</v>
      </c>
      <c r="G203" s="141">
        <v>0</v>
      </c>
      <c r="H203" s="141">
        <v>0</v>
      </c>
      <c r="I203" s="27">
        <v>0</v>
      </c>
      <c r="J203" s="27">
        <v>0</v>
      </c>
      <c r="K203" s="27">
        <v>0</v>
      </c>
      <c r="L203" s="27">
        <v>0</v>
      </c>
    </row>
    <row r="204" spans="1:12" ht="13.5" customHeight="1" x14ac:dyDescent="0.2">
      <c r="B204" s="252">
        <v>3</v>
      </c>
      <c r="C204" s="253" t="s">
        <v>84</v>
      </c>
      <c r="D204" s="152">
        <f>D205</f>
        <v>3318.07</v>
      </c>
      <c r="E204" s="152">
        <f>E205</f>
        <v>3500</v>
      </c>
      <c r="F204" s="165">
        <f>F205</f>
        <v>4000</v>
      </c>
      <c r="G204" s="152">
        <f>G205</f>
        <v>3000</v>
      </c>
      <c r="H204" s="152">
        <f>H205</f>
        <v>3000</v>
      </c>
      <c r="I204" s="45">
        <v>0</v>
      </c>
      <c r="J204" s="45">
        <f>F204/E204*100</f>
        <v>114.28571428571428</v>
      </c>
      <c r="K204" s="45">
        <f t="shared" si="53"/>
        <v>75</v>
      </c>
      <c r="L204" s="45">
        <f t="shared" si="54"/>
        <v>100</v>
      </c>
    </row>
    <row r="205" spans="1:12" ht="13.5" customHeight="1" x14ac:dyDescent="0.2">
      <c r="B205" s="31">
        <v>32</v>
      </c>
      <c r="C205" s="54" t="s">
        <v>85</v>
      </c>
      <c r="D205" s="383">
        <f>D206</f>
        <v>3318.07</v>
      </c>
      <c r="E205" s="383">
        <f>SUM(E206:E206)</f>
        <v>3500</v>
      </c>
      <c r="F205" s="384">
        <f>F206</f>
        <v>4000</v>
      </c>
      <c r="G205" s="383">
        <f>G206</f>
        <v>3000</v>
      </c>
      <c r="H205" s="383">
        <f>H206</f>
        <v>3000</v>
      </c>
      <c r="I205" s="45">
        <v>0</v>
      </c>
      <c r="J205" s="45">
        <f>F205/E205*100</f>
        <v>114.28571428571428</v>
      </c>
      <c r="K205" s="45">
        <f t="shared" si="53"/>
        <v>75</v>
      </c>
      <c r="L205" s="45">
        <f t="shared" si="54"/>
        <v>100</v>
      </c>
    </row>
    <row r="206" spans="1:12" ht="13.5" customHeight="1" x14ac:dyDescent="0.2">
      <c r="A206" s="59"/>
      <c r="B206" s="37">
        <v>323</v>
      </c>
      <c r="C206" s="263" t="s">
        <v>101</v>
      </c>
      <c r="D206" s="322">
        <v>3318.07</v>
      </c>
      <c r="E206" s="322">
        <v>3500</v>
      </c>
      <c r="F206" s="389">
        <v>4000</v>
      </c>
      <c r="G206" s="322">
        <v>3000</v>
      </c>
      <c r="H206" s="322">
        <v>3000</v>
      </c>
      <c r="I206" s="318">
        <v>0</v>
      </c>
      <c r="J206" s="45">
        <f>F206/E206*100</f>
        <v>114.28571428571428</v>
      </c>
      <c r="K206" s="45">
        <f t="shared" si="53"/>
        <v>75</v>
      </c>
      <c r="L206" s="45">
        <f t="shared" si="54"/>
        <v>100</v>
      </c>
    </row>
    <row r="207" spans="1:12" ht="26.25" customHeight="1" x14ac:dyDescent="0.2">
      <c r="A207" s="584" t="s">
        <v>311</v>
      </c>
      <c r="B207" s="585"/>
      <c r="C207" s="586"/>
      <c r="D207" s="359">
        <f>SUM(D208,D221,D236)</f>
        <v>8728.0199999999986</v>
      </c>
      <c r="E207" s="387">
        <f>SUM(E208,E236,E221,E230)</f>
        <v>557000</v>
      </c>
      <c r="F207" s="388">
        <f>SUM(F208,F221,F236,F230)</f>
        <v>641750</v>
      </c>
      <c r="G207" s="387">
        <f>SUM(G208,G221,G236,G230)</f>
        <v>151000</v>
      </c>
      <c r="H207" s="387">
        <f>SUM(H208,H221,H236,H230)</f>
        <v>101000</v>
      </c>
      <c r="I207" s="135">
        <f>E207/D207*100</f>
        <v>6381.7452297313721</v>
      </c>
      <c r="J207" s="135">
        <f>F207/E207*100</f>
        <v>115.21543985637344</v>
      </c>
      <c r="K207" s="135">
        <f>G207/F207*100</f>
        <v>23.52941176470588</v>
      </c>
      <c r="L207" s="135">
        <f>H207/G207*100</f>
        <v>66.88741721854305</v>
      </c>
    </row>
    <row r="208" spans="1:12" ht="18.75" customHeight="1" x14ac:dyDescent="0.2">
      <c r="A208" s="590" t="s">
        <v>324</v>
      </c>
      <c r="B208" s="591"/>
      <c r="C208" s="592"/>
      <c r="D208" s="268">
        <f>D209</f>
        <v>374.94</v>
      </c>
      <c r="E208" s="191">
        <f>E209</f>
        <v>134000</v>
      </c>
      <c r="F208" s="167">
        <f>F209</f>
        <v>90000</v>
      </c>
      <c r="G208" s="191">
        <f>G209</f>
        <v>100000</v>
      </c>
      <c r="H208" s="191">
        <f>H209</f>
        <v>100000</v>
      </c>
      <c r="I208" s="192">
        <f>E208/D208*100</f>
        <v>35739.051581586384</v>
      </c>
      <c r="J208" s="192">
        <f>F208/E208*100</f>
        <v>67.164179104477611</v>
      </c>
      <c r="K208" s="192">
        <f>G208/F208*100</f>
        <v>111.11111111111111</v>
      </c>
      <c r="L208" s="192">
        <v>0</v>
      </c>
    </row>
    <row r="209" spans="1:15" ht="13.5" customHeight="1" x14ac:dyDescent="0.2">
      <c r="A209" s="566" t="s">
        <v>119</v>
      </c>
      <c r="B209" s="567"/>
      <c r="C209" s="568"/>
      <c r="D209" s="269">
        <f>D216</f>
        <v>374.94</v>
      </c>
      <c r="E209" s="30">
        <f>E216</f>
        <v>134000</v>
      </c>
      <c r="F209" s="171">
        <f>F216</f>
        <v>90000</v>
      </c>
      <c r="G209" s="30">
        <f>G216</f>
        <v>100000</v>
      </c>
      <c r="H209" s="30">
        <f>H216</f>
        <v>100000</v>
      </c>
      <c r="I209" s="25">
        <v>0</v>
      </c>
      <c r="J209" s="25">
        <v>0</v>
      </c>
      <c r="K209" s="25">
        <f>G209/F209*100</f>
        <v>111.11111111111111</v>
      </c>
      <c r="L209" s="25">
        <v>0</v>
      </c>
    </row>
    <row r="210" spans="1:15" ht="13.5" customHeight="1" x14ac:dyDescent="0.2">
      <c r="A210" s="581" t="s">
        <v>342</v>
      </c>
      <c r="B210" s="582"/>
      <c r="C210" s="583"/>
      <c r="D210" s="266">
        <v>0</v>
      </c>
      <c r="E210" s="55">
        <v>100000</v>
      </c>
      <c r="F210" s="169">
        <v>18000</v>
      </c>
      <c r="G210" s="26">
        <v>0</v>
      </c>
      <c r="H210" s="26">
        <v>0</v>
      </c>
      <c r="I210" s="27" t="e">
        <f t="shared" ref="I210:I212" si="55">E210/D210*100</f>
        <v>#DIV/0!</v>
      </c>
      <c r="J210" s="27">
        <f t="shared" ref="J210:J212" si="56">F210/E210*100</f>
        <v>18</v>
      </c>
      <c r="K210" s="27">
        <f t="shared" ref="K210:K212" si="57">G210/F210*100</f>
        <v>0</v>
      </c>
      <c r="L210" s="27" t="e">
        <f t="shared" ref="L210:L212" si="58">H210/G210*100</f>
        <v>#DIV/0!</v>
      </c>
      <c r="M210" s="59"/>
    </row>
    <row r="211" spans="1:15" ht="13.5" customHeight="1" x14ac:dyDescent="0.2">
      <c r="A211" s="618" t="s">
        <v>341</v>
      </c>
      <c r="B211" s="619"/>
      <c r="C211" s="620"/>
      <c r="D211" s="266">
        <v>374.94</v>
      </c>
      <c r="E211" s="324">
        <v>0</v>
      </c>
      <c r="F211" s="169">
        <v>0</v>
      </c>
      <c r="G211" s="26">
        <v>100000</v>
      </c>
      <c r="H211" s="26">
        <v>100000</v>
      </c>
      <c r="I211" s="27">
        <f t="shared" si="55"/>
        <v>0</v>
      </c>
      <c r="J211" s="27" t="e">
        <f t="shared" si="56"/>
        <v>#DIV/0!</v>
      </c>
      <c r="K211" s="27" t="e">
        <f t="shared" si="57"/>
        <v>#DIV/0!</v>
      </c>
      <c r="L211" s="27">
        <f t="shared" si="58"/>
        <v>100</v>
      </c>
    </row>
    <row r="212" spans="1:15" ht="13.5" customHeight="1" x14ac:dyDescent="0.2">
      <c r="A212" s="726" t="s">
        <v>315</v>
      </c>
      <c r="B212" s="727"/>
      <c r="C212" s="728"/>
      <c r="D212" s="279">
        <v>0</v>
      </c>
      <c r="E212" s="57">
        <v>0</v>
      </c>
      <c r="F212" s="169">
        <v>0</v>
      </c>
      <c r="G212" s="26">
        <v>0</v>
      </c>
      <c r="H212" s="26">
        <v>0</v>
      </c>
      <c r="I212" s="27" t="e">
        <f t="shared" si="55"/>
        <v>#DIV/0!</v>
      </c>
      <c r="J212" s="27" t="e">
        <f t="shared" si="56"/>
        <v>#DIV/0!</v>
      </c>
      <c r="K212" s="27" t="e">
        <f t="shared" si="57"/>
        <v>#DIV/0!</v>
      </c>
      <c r="L212" s="27" t="e">
        <f t="shared" si="58"/>
        <v>#DIV/0!</v>
      </c>
    </row>
    <row r="213" spans="1:15" ht="13.5" customHeight="1" x14ac:dyDescent="0.2">
      <c r="A213" s="575" t="s">
        <v>268</v>
      </c>
      <c r="B213" s="576"/>
      <c r="C213" s="577"/>
      <c r="D213" s="279">
        <v>0</v>
      </c>
      <c r="E213" s="57">
        <v>9000</v>
      </c>
      <c r="F213" s="169">
        <v>36000</v>
      </c>
      <c r="G213" s="26">
        <v>0</v>
      </c>
      <c r="H213" s="26">
        <v>0</v>
      </c>
      <c r="I213" s="27" t="e">
        <f t="shared" ref="I213:I215" si="59">E213/D213*100</f>
        <v>#DIV/0!</v>
      </c>
      <c r="J213" s="27">
        <f t="shared" ref="J213:J215" si="60">F213/E213*100</f>
        <v>400</v>
      </c>
      <c r="K213" s="27">
        <f t="shared" ref="K213:K215" si="61">G213/F213*100</f>
        <v>0</v>
      </c>
      <c r="L213" s="27" t="e">
        <f t="shared" ref="L213:L215" si="62">H213/G213*100</f>
        <v>#DIV/0!</v>
      </c>
    </row>
    <row r="214" spans="1:15" ht="13.5" customHeight="1" x14ac:dyDescent="0.2">
      <c r="A214" s="563" t="s">
        <v>327</v>
      </c>
      <c r="B214" s="564"/>
      <c r="C214" s="565"/>
      <c r="D214" s="279">
        <v>0</v>
      </c>
      <c r="E214" s="57">
        <v>0</v>
      </c>
      <c r="F214" s="169">
        <v>36000</v>
      </c>
      <c r="G214" s="26">
        <v>0</v>
      </c>
      <c r="H214" s="26">
        <v>0</v>
      </c>
      <c r="I214" s="27" t="e">
        <f t="shared" si="59"/>
        <v>#DIV/0!</v>
      </c>
      <c r="J214" s="27" t="e">
        <f t="shared" si="60"/>
        <v>#DIV/0!</v>
      </c>
      <c r="K214" s="27">
        <f t="shared" si="61"/>
        <v>0</v>
      </c>
      <c r="L214" s="27" t="e">
        <f t="shared" si="62"/>
        <v>#DIV/0!</v>
      </c>
    </row>
    <row r="215" spans="1:15" ht="13.5" customHeight="1" x14ac:dyDescent="0.2">
      <c r="A215" s="698" t="s">
        <v>290</v>
      </c>
      <c r="B215" s="699"/>
      <c r="C215" s="700"/>
      <c r="D215" s="279">
        <v>0</v>
      </c>
      <c r="E215" s="57">
        <v>25000</v>
      </c>
      <c r="F215" s="169">
        <v>0</v>
      </c>
      <c r="G215" s="26">
        <v>0</v>
      </c>
      <c r="H215" s="26">
        <v>0</v>
      </c>
      <c r="I215" s="27" t="e">
        <f t="shared" si="59"/>
        <v>#DIV/0!</v>
      </c>
      <c r="J215" s="27">
        <f t="shared" si="60"/>
        <v>0</v>
      </c>
      <c r="K215" s="27" t="e">
        <f t="shared" si="61"/>
        <v>#DIV/0!</v>
      </c>
      <c r="L215" s="27" t="e">
        <f t="shared" si="62"/>
        <v>#DIV/0!</v>
      </c>
    </row>
    <row r="216" spans="1:15" ht="13.5" customHeight="1" x14ac:dyDescent="0.2">
      <c r="B216" s="257">
        <v>4</v>
      </c>
      <c r="C216" s="253" t="s">
        <v>111</v>
      </c>
      <c r="D216" s="28">
        <f>D217</f>
        <v>374.94</v>
      </c>
      <c r="E216" s="28">
        <f>E217</f>
        <v>134000</v>
      </c>
      <c r="F216" s="165">
        <f>F217</f>
        <v>90000</v>
      </c>
      <c r="G216" s="28">
        <f>G217</f>
        <v>100000</v>
      </c>
      <c r="H216" s="28">
        <f>H217</f>
        <v>100000</v>
      </c>
      <c r="I216" s="45">
        <f t="shared" ref="I216:K217" si="63">E216/D216*100</f>
        <v>35739.051581586384</v>
      </c>
      <c r="J216" s="45">
        <f t="shared" si="63"/>
        <v>67.164179104477611</v>
      </c>
      <c r="K216" s="45">
        <f t="shared" si="63"/>
        <v>111.11111111111111</v>
      </c>
      <c r="L216" s="45">
        <v>0</v>
      </c>
      <c r="M216" s="330"/>
    </row>
    <row r="217" spans="1:15" ht="13.5" customHeight="1" x14ac:dyDescent="0.2">
      <c r="B217" s="149">
        <v>42</v>
      </c>
      <c r="C217" s="54" t="s">
        <v>112</v>
      </c>
      <c r="D217" s="28">
        <f>SUM(D218,D219,D220)</f>
        <v>374.94</v>
      </c>
      <c r="E217" s="28">
        <f>SUM(E218,E219,E220)</f>
        <v>134000</v>
      </c>
      <c r="F217" s="165">
        <f>SUM(F218,F219,F220)</f>
        <v>90000</v>
      </c>
      <c r="G217" s="28">
        <f>SUM(G218,G219,G220)</f>
        <v>100000</v>
      </c>
      <c r="H217" s="28">
        <f>SUM(H218,H219,H220)</f>
        <v>100000</v>
      </c>
      <c r="I217" s="45">
        <f t="shared" si="63"/>
        <v>35739.051581586384</v>
      </c>
      <c r="J217" s="45">
        <f t="shared" si="63"/>
        <v>67.164179104477611</v>
      </c>
      <c r="K217" s="45">
        <f t="shared" si="63"/>
        <v>111.11111111111111</v>
      </c>
      <c r="L217" s="45">
        <v>0</v>
      </c>
      <c r="M217" s="642"/>
      <c r="N217" s="642"/>
      <c r="O217" s="642"/>
    </row>
    <row r="218" spans="1:15" ht="13.5" customHeight="1" x14ac:dyDescent="0.2">
      <c r="B218" s="150">
        <v>421</v>
      </c>
      <c r="C218" s="60" t="s">
        <v>118</v>
      </c>
      <c r="D218" s="38">
        <v>0</v>
      </c>
      <c r="E218" s="38">
        <v>129000</v>
      </c>
      <c r="F218" s="404">
        <v>87500</v>
      </c>
      <c r="G218" s="29">
        <v>100000</v>
      </c>
      <c r="H218" s="29">
        <v>100000</v>
      </c>
      <c r="I218" s="45">
        <v>0</v>
      </c>
      <c r="J218" s="45">
        <v>0</v>
      </c>
      <c r="K218" s="45">
        <f>G218/F218*100</f>
        <v>114.28571428571428</v>
      </c>
      <c r="L218" s="45">
        <v>0</v>
      </c>
      <c r="M218" s="642"/>
      <c r="N218" s="642"/>
      <c r="O218" s="642"/>
    </row>
    <row r="219" spans="1:15" ht="13.5" customHeight="1" x14ac:dyDescent="0.2">
      <c r="B219" s="150">
        <v>426</v>
      </c>
      <c r="C219" s="60" t="s">
        <v>122</v>
      </c>
      <c r="D219" s="38">
        <v>0</v>
      </c>
      <c r="E219" s="38">
        <v>5000</v>
      </c>
      <c r="F219" s="404">
        <v>2500</v>
      </c>
      <c r="G219" s="33">
        <v>0</v>
      </c>
      <c r="H219" s="33">
        <v>0</v>
      </c>
      <c r="I219" s="45">
        <v>0</v>
      </c>
      <c r="J219" s="45">
        <v>0</v>
      </c>
      <c r="K219" s="45">
        <v>0</v>
      </c>
      <c r="L219" s="45">
        <v>0</v>
      </c>
      <c r="M219" s="642"/>
      <c r="N219" s="642"/>
      <c r="O219" s="642"/>
    </row>
    <row r="220" spans="1:15" ht="13.5" customHeight="1" x14ac:dyDescent="0.2">
      <c r="B220" s="375">
        <v>422</v>
      </c>
      <c r="C220" s="374" t="s">
        <v>305</v>
      </c>
      <c r="D220" s="38">
        <v>374.94</v>
      </c>
      <c r="E220" s="38">
        <v>0</v>
      </c>
      <c r="F220" s="404">
        <v>0</v>
      </c>
      <c r="G220" s="33">
        <v>0</v>
      </c>
      <c r="H220" s="33">
        <v>0</v>
      </c>
      <c r="I220" s="45">
        <v>0</v>
      </c>
      <c r="J220" s="45">
        <v>0</v>
      </c>
      <c r="K220" s="45">
        <v>0</v>
      </c>
      <c r="L220" s="45">
        <v>0</v>
      </c>
      <c r="M220" s="642"/>
      <c r="N220" s="642"/>
      <c r="O220" s="642"/>
    </row>
    <row r="221" spans="1:15" ht="21" customHeight="1" x14ac:dyDescent="0.2">
      <c r="A221" s="590" t="s">
        <v>192</v>
      </c>
      <c r="B221" s="591"/>
      <c r="C221" s="592"/>
      <c r="D221" s="268">
        <f>D222</f>
        <v>7523.5599999999995</v>
      </c>
      <c r="E221" s="191">
        <f>E222</f>
        <v>5000</v>
      </c>
      <c r="F221" s="167">
        <f>F222</f>
        <v>3500</v>
      </c>
      <c r="G221" s="191">
        <f>G222</f>
        <v>1000</v>
      </c>
      <c r="H221" s="191">
        <f>H222</f>
        <v>1000</v>
      </c>
      <c r="I221" s="192">
        <v>0</v>
      </c>
      <c r="J221" s="192">
        <f>F221/E221*100</f>
        <v>70</v>
      </c>
      <c r="K221" s="192">
        <f>G221/F221*100</f>
        <v>28.571428571428569</v>
      </c>
      <c r="L221" s="192">
        <f>H221/G221*100</f>
        <v>100</v>
      </c>
      <c r="M221" s="642"/>
      <c r="N221" s="642"/>
      <c r="O221" s="642"/>
    </row>
    <row r="222" spans="1:15" ht="13.5" customHeight="1" x14ac:dyDescent="0.2">
      <c r="A222" s="566" t="s">
        <v>119</v>
      </c>
      <c r="B222" s="567"/>
      <c r="C222" s="568"/>
      <c r="D222" s="254">
        <f>D226</f>
        <v>7523.5599999999995</v>
      </c>
      <c r="E222" s="24">
        <f>E226</f>
        <v>5000</v>
      </c>
      <c r="F222" s="168">
        <f>F226</f>
        <v>3500</v>
      </c>
      <c r="G222" s="24">
        <f>G226</f>
        <v>1000</v>
      </c>
      <c r="H222" s="24">
        <f>H226</f>
        <v>1000</v>
      </c>
      <c r="I222" s="25">
        <v>0</v>
      </c>
      <c r="J222" s="25">
        <v>0</v>
      </c>
      <c r="K222" s="25">
        <f>G222/F222*100</f>
        <v>28.571428571428569</v>
      </c>
      <c r="L222" s="25">
        <f>H222/G222*100</f>
        <v>100</v>
      </c>
    </row>
    <row r="223" spans="1:15" ht="13.5" customHeight="1" x14ac:dyDescent="0.2">
      <c r="A223" s="575" t="s">
        <v>268</v>
      </c>
      <c r="B223" s="576"/>
      <c r="C223" s="577"/>
      <c r="D223" s="266">
        <v>0</v>
      </c>
      <c r="E223" s="26">
        <v>0</v>
      </c>
      <c r="F223" s="169">
        <v>3500</v>
      </c>
      <c r="G223" s="26">
        <v>0</v>
      </c>
      <c r="H223" s="26">
        <v>0</v>
      </c>
      <c r="I223" s="27">
        <v>0</v>
      </c>
      <c r="J223" s="27">
        <v>0</v>
      </c>
      <c r="K223" s="27">
        <f t="shared" ref="K223" si="64">G223/F223*100</f>
        <v>0</v>
      </c>
      <c r="L223" s="27">
        <v>0</v>
      </c>
    </row>
    <row r="224" spans="1:15" ht="13.5" customHeight="1" x14ac:dyDescent="0.2">
      <c r="A224" s="698" t="s">
        <v>290</v>
      </c>
      <c r="B224" s="699"/>
      <c r="C224" s="700"/>
      <c r="D224" s="266">
        <v>7523.56</v>
      </c>
      <c r="E224" s="26">
        <v>0</v>
      </c>
      <c r="F224" s="169">
        <v>0</v>
      </c>
      <c r="G224" s="26">
        <v>1000</v>
      </c>
      <c r="H224" s="26">
        <f>H226</f>
        <v>1000</v>
      </c>
      <c r="I224" s="27">
        <f t="shared" ref="I224" si="65">E224/D224*100</f>
        <v>0</v>
      </c>
      <c r="J224" s="27">
        <v>0</v>
      </c>
      <c r="K224" s="27">
        <v>0</v>
      </c>
      <c r="L224" s="27">
        <f t="shared" ref="L224" si="66">H224/G224*100</f>
        <v>100</v>
      </c>
    </row>
    <row r="225" spans="1:14" ht="13.5" customHeight="1" x14ac:dyDescent="0.2">
      <c r="A225" s="665" t="s">
        <v>332</v>
      </c>
      <c r="B225" s="666"/>
      <c r="C225" s="667"/>
      <c r="D225" s="266">
        <v>0</v>
      </c>
      <c r="E225" s="26">
        <v>5000</v>
      </c>
      <c r="F225" s="169">
        <v>0</v>
      </c>
      <c r="G225" s="26">
        <v>0</v>
      </c>
      <c r="H225" s="26">
        <v>0</v>
      </c>
      <c r="I225" s="27">
        <v>0</v>
      </c>
      <c r="J225" s="27">
        <f t="shared" ref="J225" si="67">F225/E225*100</f>
        <v>0</v>
      </c>
      <c r="K225" s="27">
        <v>0</v>
      </c>
      <c r="L225" s="27">
        <v>0</v>
      </c>
    </row>
    <row r="226" spans="1:14" ht="12.75" customHeight="1" x14ac:dyDescent="0.2">
      <c r="B226" s="257">
        <v>4</v>
      </c>
      <c r="C226" s="345" t="s">
        <v>354</v>
      </c>
      <c r="D226" s="47">
        <f>D227</f>
        <v>7523.5599999999995</v>
      </c>
      <c r="E226" s="47">
        <f>E227</f>
        <v>5000</v>
      </c>
      <c r="F226" s="165">
        <f>F227</f>
        <v>3500</v>
      </c>
      <c r="G226" s="47">
        <f>G227</f>
        <v>1000</v>
      </c>
      <c r="H226" s="47">
        <f>H227</f>
        <v>1000</v>
      </c>
      <c r="I226" s="45">
        <v>0</v>
      </c>
      <c r="J226" s="45">
        <f t="shared" ref="J226:K227" si="68">F226/E226*100</f>
        <v>70</v>
      </c>
      <c r="K226" s="45">
        <f t="shared" si="68"/>
        <v>28.571428571428569</v>
      </c>
      <c r="L226" s="45">
        <v>0</v>
      </c>
    </row>
    <row r="227" spans="1:14" ht="13.5" customHeight="1" x14ac:dyDescent="0.2">
      <c r="B227" s="149">
        <v>42</v>
      </c>
      <c r="C227" s="346" t="s">
        <v>356</v>
      </c>
      <c r="D227" s="130">
        <f>SUM(D228,D229)</f>
        <v>7523.5599999999995</v>
      </c>
      <c r="E227" s="130">
        <f>SUM(E228:E229)</f>
        <v>5000</v>
      </c>
      <c r="F227" s="133">
        <f>SUM(F228,F229)</f>
        <v>3500</v>
      </c>
      <c r="G227" s="130">
        <f>SUM(G228:G229)</f>
        <v>1000</v>
      </c>
      <c r="H227" s="130">
        <f>SUM(H228:H229)</f>
        <v>1000</v>
      </c>
      <c r="I227" s="45">
        <v>0</v>
      </c>
      <c r="J227" s="45">
        <f t="shared" si="68"/>
        <v>70</v>
      </c>
      <c r="K227" s="45">
        <f t="shared" si="68"/>
        <v>28.571428571428569</v>
      </c>
      <c r="L227" s="45">
        <v>0</v>
      </c>
      <c r="M227" s="291"/>
    </row>
    <row r="228" spans="1:14" ht="13.5" customHeight="1" x14ac:dyDescent="0.2">
      <c r="B228" s="150">
        <v>421</v>
      </c>
      <c r="C228" s="60" t="s">
        <v>118</v>
      </c>
      <c r="D228" s="38">
        <v>3624.83</v>
      </c>
      <c r="E228" s="38">
        <v>5000</v>
      </c>
      <c r="F228" s="178">
        <v>1000</v>
      </c>
      <c r="G228" s="29">
        <v>0</v>
      </c>
      <c r="H228" s="29">
        <v>0</v>
      </c>
      <c r="I228" s="45">
        <v>0</v>
      </c>
      <c r="J228" s="45">
        <f>F228/E228*100</f>
        <v>20</v>
      </c>
      <c r="K228" s="45">
        <v>0</v>
      </c>
      <c r="L228" s="45">
        <v>0</v>
      </c>
    </row>
    <row r="229" spans="1:14" ht="13.5" customHeight="1" x14ac:dyDescent="0.2">
      <c r="B229" s="260">
        <v>422</v>
      </c>
      <c r="C229" s="261" t="s">
        <v>205</v>
      </c>
      <c r="D229" s="38">
        <v>3898.73</v>
      </c>
      <c r="E229" s="38">
        <v>0</v>
      </c>
      <c r="F229" s="170">
        <v>2500</v>
      </c>
      <c r="G229" s="29">
        <v>1000</v>
      </c>
      <c r="H229" s="29">
        <v>1000</v>
      </c>
      <c r="I229" s="45">
        <v>0</v>
      </c>
      <c r="J229" s="45">
        <v>0</v>
      </c>
      <c r="K229" s="45">
        <v>0</v>
      </c>
      <c r="L229" s="45">
        <v>0</v>
      </c>
    </row>
    <row r="230" spans="1:14" ht="13.5" customHeight="1" x14ac:dyDescent="0.2">
      <c r="A230" s="743" t="s">
        <v>353</v>
      </c>
      <c r="B230" s="744"/>
      <c r="C230" s="745"/>
      <c r="D230" s="268">
        <f>D231</f>
        <v>0</v>
      </c>
      <c r="E230" s="191">
        <f>E231</f>
        <v>10000</v>
      </c>
      <c r="F230" s="167">
        <f>F231</f>
        <v>0</v>
      </c>
      <c r="G230" s="191">
        <f>G231</f>
        <v>0</v>
      </c>
      <c r="H230" s="191">
        <f>H231</f>
        <v>0</v>
      </c>
      <c r="I230" s="192">
        <v>0</v>
      </c>
      <c r="J230" s="192">
        <v>0</v>
      </c>
      <c r="K230" s="192">
        <v>0</v>
      </c>
      <c r="L230" s="192">
        <v>0</v>
      </c>
    </row>
    <row r="231" spans="1:14" ht="13.5" customHeight="1" x14ac:dyDescent="0.2">
      <c r="A231" s="566" t="s">
        <v>119</v>
      </c>
      <c r="B231" s="567"/>
      <c r="C231" s="568"/>
      <c r="D231" s="254">
        <f>D234</f>
        <v>0</v>
      </c>
      <c r="E231" s="24">
        <f>E233</f>
        <v>10000</v>
      </c>
      <c r="F231" s="168">
        <f>F233</f>
        <v>0</v>
      </c>
      <c r="G231" s="24">
        <f>G234</f>
        <v>0</v>
      </c>
      <c r="H231" s="24">
        <f>H234</f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1:14" ht="13.5" customHeight="1" x14ac:dyDescent="0.2">
      <c r="A232" s="563" t="s">
        <v>327</v>
      </c>
      <c r="B232" s="564"/>
      <c r="C232" s="565"/>
      <c r="D232" s="347">
        <v>0</v>
      </c>
      <c r="E232" s="26">
        <v>10000</v>
      </c>
      <c r="F232" s="169">
        <v>0</v>
      </c>
      <c r="G232" s="26">
        <v>0</v>
      </c>
      <c r="H232" s="26">
        <v>0</v>
      </c>
      <c r="I232" s="27">
        <v>0</v>
      </c>
      <c r="J232" s="27">
        <f t="shared" ref="J232" si="69">F232/E232*100</f>
        <v>0</v>
      </c>
      <c r="K232" s="27">
        <v>0</v>
      </c>
      <c r="L232" s="27">
        <v>0</v>
      </c>
    </row>
    <row r="233" spans="1:14" ht="13.5" customHeight="1" x14ac:dyDescent="0.2">
      <c r="B233" s="257">
        <v>4</v>
      </c>
      <c r="C233" s="273" t="s">
        <v>141</v>
      </c>
      <c r="D233" s="360">
        <v>0</v>
      </c>
      <c r="E233" s="361">
        <f>E234</f>
        <v>10000</v>
      </c>
      <c r="F233" s="173">
        <f t="shared" ref="F233:H234" si="70">F234</f>
        <v>0</v>
      </c>
      <c r="G233" s="212">
        <f t="shared" si="70"/>
        <v>0</v>
      </c>
      <c r="H233" s="212">
        <f t="shared" si="70"/>
        <v>0</v>
      </c>
      <c r="I233" s="160">
        <v>0</v>
      </c>
      <c r="J233" s="160">
        <v>0</v>
      </c>
      <c r="K233" s="160">
        <v>0</v>
      </c>
      <c r="L233" s="160">
        <v>0</v>
      </c>
    </row>
    <row r="234" spans="1:14" ht="13.5" customHeight="1" x14ac:dyDescent="0.2">
      <c r="B234" s="149">
        <v>42</v>
      </c>
      <c r="C234" s="64" t="s">
        <v>355</v>
      </c>
      <c r="D234" s="360">
        <v>0</v>
      </c>
      <c r="E234" s="361">
        <f>E235</f>
        <v>10000</v>
      </c>
      <c r="F234" s="173">
        <f t="shared" si="70"/>
        <v>0</v>
      </c>
      <c r="G234" s="212">
        <f t="shared" si="70"/>
        <v>0</v>
      </c>
      <c r="H234" s="212">
        <f t="shared" si="70"/>
        <v>0</v>
      </c>
      <c r="I234" s="160">
        <v>0</v>
      </c>
      <c r="J234" s="160">
        <v>0</v>
      </c>
      <c r="K234" s="160">
        <v>0</v>
      </c>
      <c r="L234" s="160">
        <v>0</v>
      </c>
    </row>
    <row r="235" spans="1:14" ht="13.5" customHeight="1" x14ac:dyDescent="0.2">
      <c r="B235" s="150">
        <v>421</v>
      </c>
      <c r="C235" s="60" t="s">
        <v>118</v>
      </c>
      <c r="D235" s="322">
        <v>0</v>
      </c>
      <c r="E235" s="292">
        <v>10000</v>
      </c>
      <c r="F235" s="170">
        <v>0</v>
      </c>
      <c r="G235" s="29">
        <v>0</v>
      </c>
      <c r="H235" s="29">
        <v>0</v>
      </c>
      <c r="I235" s="45">
        <v>0</v>
      </c>
      <c r="J235" s="45">
        <v>0</v>
      </c>
      <c r="K235" s="45">
        <v>0</v>
      </c>
      <c r="L235" s="45">
        <v>0</v>
      </c>
    </row>
    <row r="236" spans="1:14" ht="13.5" customHeight="1" x14ac:dyDescent="0.2">
      <c r="A236" s="587" t="s">
        <v>293</v>
      </c>
      <c r="B236" s="588"/>
      <c r="C236" s="589"/>
      <c r="D236" s="348">
        <f>D237</f>
        <v>829.52</v>
      </c>
      <c r="E236" s="22">
        <f>E237</f>
        <v>408000</v>
      </c>
      <c r="F236" s="167">
        <f>F237</f>
        <v>548250</v>
      </c>
      <c r="G236" s="22">
        <f>G237</f>
        <v>50000</v>
      </c>
      <c r="H236" s="22">
        <f>H237</f>
        <v>0</v>
      </c>
      <c r="I236" s="23">
        <v>0</v>
      </c>
      <c r="J236" s="23">
        <v>0</v>
      </c>
      <c r="K236" s="23">
        <f>G236/F236*100</f>
        <v>9.1199270405836756</v>
      </c>
      <c r="L236" s="23">
        <f>H236/G236*100</f>
        <v>0</v>
      </c>
    </row>
    <row r="237" spans="1:14" ht="13.5" customHeight="1" x14ac:dyDescent="0.2">
      <c r="A237" s="566" t="s">
        <v>119</v>
      </c>
      <c r="B237" s="567"/>
      <c r="C237" s="568"/>
      <c r="D237" s="254">
        <f>D247</f>
        <v>829.52</v>
      </c>
      <c r="E237" s="24">
        <f>SUM(E244,E247)</f>
        <v>408000</v>
      </c>
      <c r="F237" s="168">
        <f>SUM(F244,F247)</f>
        <v>548250</v>
      </c>
      <c r="G237" s="24">
        <f>G247</f>
        <v>50000</v>
      </c>
      <c r="H237" s="24">
        <f>SUM(H247+H245)</f>
        <v>0</v>
      </c>
      <c r="I237" s="25">
        <v>0</v>
      </c>
      <c r="J237" s="25">
        <v>0</v>
      </c>
      <c r="K237" s="25">
        <f>G237/F237*100</f>
        <v>9.1199270405836756</v>
      </c>
      <c r="L237" s="25">
        <f>H237/G237*100</f>
        <v>0</v>
      </c>
    </row>
    <row r="238" spans="1:14" ht="13.5" customHeight="1" x14ac:dyDescent="0.2">
      <c r="A238" s="609" t="s">
        <v>268</v>
      </c>
      <c r="B238" s="610"/>
      <c r="C238" s="611"/>
      <c r="D238" s="266">
        <v>328.26</v>
      </c>
      <c r="E238" s="26">
        <v>7350</v>
      </c>
      <c r="F238" s="169">
        <v>7350</v>
      </c>
      <c r="G238" s="26">
        <v>0</v>
      </c>
      <c r="H238" s="26">
        <v>0</v>
      </c>
      <c r="I238" s="27">
        <f t="shared" ref="I238:I242" si="71">E238/D238*100</f>
        <v>2239.0787790166332</v>
      </c>
      <c r="J238" s="27">
        <f t="shared" ref="J238:J242" si="72">F238/E238*100</f>
        <v>100</v>
      </c>
      <c r="K238" s="27">
        <f t="shared" ref="K238:K243" si="73">G238/F238*100</f>
        <v>0</v>
      </c>
      <c r="L238" s="27">
        <v>0</v>
      </c>
    </row>
    <row r="239" spans="1:14" ht="13.5" customHeight="1" x14ac:dyDescent="0.2">
      <c r="A239" s="581" t="s">
        <v>342</v>
      </c>
      <c r="B239" s="582"/>
      <c r="C239" s="583"/>
      <c r="D239" s="266">
        <v>0</v>
      </c>
      <c r="E239" s="55">
        <v>400000</v>
      </c>
      <c r="F239" s="169">
        <v>200000</v>
      </c>
      <c r="G239" s="26">
        <v>50000</v>
      </c>
      <c r="H239" s="26">
        <v>0</v>
      </c>
      <c r="I239" s="27">
        <v>0</v>
      </c>
      <c r="J239" s="27">
        <f t="shared" si="72"/>
        <v>50</v>
      </c>
      <c r="K239" s="27">
        <f t="shared" si="73"/>
        <v>25</v>
      </c>
      <c r="L239" s="27">
        <f t="shared" ref="L239" si="74">H239/G239*100</f>
        <v>0</v>
      </c>
      <c r="M239" s="643"/>
      <c r="N239" s="643"/>
    </row>
    <row r="240" spans="1:14" ht="13.5" customHeight="1" x14ac:dyDescent="0.2">
      <c r="A240" s="612" t="s">
        <v>278</v>
      </c>
      <c r="B240" s="613"/>
      <c r="C240" s="614"/>
      <c r="D240" s="266">
        <v>0</v>
      </c>
      <c r="E240" s="57">
        <v>0</v>
      </c>
      <c r="F240" s="169">
        <v>140000</v>
      </c>
      <c r="G240" s="26">
        <v>0</v>
      </c>
      <c r="H240" s="26">
        <v>0</v>
      </c>
      <c r="I240" s="27">
        <v>0</v>
      </c>
      <c r="J240" s="27">
        <v>0</v>
      </c>
      <c r="K240" s="27">
        <f t="shared" si="73"/>
        <v>0</v>
      </c>
      <c r="L240" s="27">
        <v>0</v>
      </c>
    </row>
    <row r="241" spans="1:16" ht="13.5" customHeight="1" x14ac:dyDescent="0.2">
      <c r="A241" s="612" t="s">
        <v>277</v>
      </c>
      <c r="B241" s="613"/>
      <c r="C241" s="614"/>
      <c r="D241" s="266">
        <v>116.11</v>
      </c>
      <c r="E241" s="57">
        <v>150</v>
      </c>
      <c r="F241" s="169">
        <v>400</v>
      </c>
      <c r="G241" s="26">
        <v>0</v>
      </c>
      <c r="H241" s="26">
        <v>0</v>
      </c>
      <c r="I241" s="27">
        <f t="shared" si="71"/>
        <v>129.1878391180777</v>
      </c>
      <c r="J241" s="27">
        <f t="shared" si="72"/>
        <v>266.66666666666663</v>
      </c>
      <c r="K241" s="27">
        <f t="shared" si="73"/>
        <v>0</v>
      </c>
      <c r="L241" s="27">
        <v>0</v>
      </c>
    </row>
    <row r="242" spans="1:16" ht="13.5" customHeight="1" x14ac:dyDescent="0.2">
      <c r="A242" s="612" t="s">
        <v>289</v>
      </c>
      <c r="B242" s="613"/>
      <c r="C242" s="614"/>
      <c r="D242" s="266">
        <v>385.15</v>
      </c>
      <c r="E242" s="26">
        <v>500</v>
      </c>
      <c r="F242" s="169">
        <v>500</v>
      </c>
      <c r="G242" s="26">
        <v>0</v>
      </c>
      <c r="H242" s="26">
        <v>0</v>
      </c>
      <c r="I242" s="27">
        <f t="shared" si="71"/>
        <v>129.81955082435414</v>
      </c>
      <c r="J242" s="27">
        <f t="shared" si="72"/>
        <v>100</v>
      </c>
      <c r="K242" s="27">
        <f t="shared" si="73"/>
        <v>0</v>
      </c>
      <c r="L242" s="27">
        <v>0</v>
      </c>
    </row>
    <row r="243" spans="1:16" ht="13.5" customHeight="1" x14ac:dyDescent="0.2">
      <c r="A243" s="560" t="s">
        <v>327</v>
      </c>
      <c r="B243" s="561"/>
      <c r="C243" s="562"/>
      <c r="D243" s="266">
        <v>0</v>
      </c>
      <c r="E243" s="26">
        <v>0</v>
      </c>
      <c r="F243" s="169">
        <v>200000</v>
      </c>
      <c r="G243" s="26">
        <v>0</v>
      </c>
      <c r="H243" s="26">
        <v>0</v>
      </c>
      <c r="I243" s="27">
        <v>0</v>
      </c>
      <c r="J243" s="27">
        <v>0</v>
      </c>
      <c r="K243" s="27">
        <f t="shared" si="73"/>
        <v>0</v>
      </c>
      <c r="L243" s="27">
        <v>0</v>
      </c>
    </row>
    <row r="244" spans="1:16" ht="13.5" customHeight="1" x14ac:dyDescent="0.2">
      <c r="A244" s="223"/>
      <c r="B244" s="252">
        <v>3</v>
      </c>
      <c r="C244" s="253" t="s">
        <v>84</v>
      </c>
      <c r="D244" s="53">
        <v>0</v>
      </c>
      <c r="E244" s="224">
        <f>E245</f>
        <v>8000</v>
      </c>
      <c r="F244" s="165">
        <f t="shared" ref="F244:H245" si="75">F245</f>
        <v>8000</v>
      </c>
      <c r="G244" s="224">
        <f t="shared" si="75"/>
        <v>0</v>
      </c>
      <c r="H244" s="224">
        <f t="shared" si="75"/>
        <v>0</v>
      </c>
      <c r="I244" s="225">
        <v>0</v>
      </c>
      <c r="J244" s="225">
        <f>F244/E244*100</f>
        <v>100</v>
      </c>
      <c r="K244" s="225">
        <f>G244/F244*100</f>
        <v>0</v>
      </c>
      <c r="L244" s="225">
        <v>0</v>
      </c>
    </row>
    <row r="245" spans="1:16" ht="13.5" customHeight="1" x14ac:dyDescent="0.2">
      <c r="A245" s="223"/>
      <c r="B245" s="31">
        <v>32</v>
      </c>
      <c r="C245" s="54" t="s">
        <v>85</v>
      </c>
      <c r="D245" s="53">
        <v>0</v>
      </c>
      <c r="E245" s="224">
        <f>E246</f>
        <v>8000</v>
      </c>
      <c r="F245" s="165">
        <f t="shared" si="75"/>
        <v>8000</v>
      </c>
      <c r="G245" s="224">
        <f t="shared" si="75"/>
        <v>0</v>
      </c>
      <c r="H245" s="224">
        <f t="shared" si="75"/>
        <v>0</v>
      </c>
      <c r="I245" s="225">
        <v>0</v>
      </c>
      <c r="J245" s="225">
        <v>100</v>
      </c>
      <c r="K245" s="225">
        <v>0</v>
      </c>
      <c r="L245" s="225">
        <v>0</v>
      </c>
    </row>
    <row r="246" spans="1:16" ht="13.5" customHeight="1" x14ac:dyDescent="0.2">
      <c r="A246" s="223"/>
      <c r="B246" s="32">
        <v>323</v>
      </c>
      <c r="C246" s="64" t="s">
        <v>328</v>
      </c>
      <c r="D246" s="144">
        <v>0</v>
      </c>
      <c r="E246" s="71">
        <v>8000</v>
      </c>
      <c r="F246" s="404">
        <v>8000</v>
      </c>
      <c r="G246" s="71">
        <v>0</v>
      </c>
      <c r="H246" s="71">
        <v>0</v>
      </c>
      <c r="I246" s="162">
        <v>0</v>
      </c>
      <c r="J246" s="162">
        <v>100</v>
      </c>
      <c r="K246" s="162">
        <v>0</v>
      </c>
      <c r="L246" s="162">
        <v>0</v>
      </c>
      <c r="M246" s="742"/>
    </row>
    <row r="247" spans="1:16" ht="13.5" customHeight="1" x14ac:dyDescent="0.2">
      <c r="B247" s="154">
        <v>4</v>
      </c>
      <c r="C247" s="63" t="s">
        <v>204</v>
      </c>
      <c r="D247" s="212">
        <f>D248</f>
        <v>829.52</v>
      </c>
      <c r="E247" s="212">
        <f>E248</f>
        <v>400000</v>
      </c>
      <c r="F247" s="212">
        <f>F248</f>
        <v>540250</v>
      </c>
      <c r="G247" s="212">
        <f>G248</f>
        <v>50000</v>
      </c>
      <c r="H247" s="212">
        <f>H248</f>
        <v>0</v>
      </c>
      <c r="I247" s="160">
        <f t="shared" ref="I247:L248" si="76">E247/D247*100</f>
        <v>48220.657729771439</v>
      </c>
      <c r="J247" s="160">
        <f t="shared" si="76"/>
        <v>135.0625</v>
      </c>
      <c r="K247" s="160">
        <f t="shared" si="76"/>
        <v>9.254974548819991</v>
      </c>
      <c r="L247" s="160">
        <f t="shared" si="76"/>
        <v>0</v>
      </c>
      <c r="M247" s="742"/>
    </row>
    <row r="248" spans="1:16" ht="13.5" customHeight="1" x14ac:dyDescent="0.2">
      <c r="B248" s="154">
        <v>42</v>
      </c>
      <c r="C248" s="54" t="s">
        <v>112</v>
      </c>
      <c r="D248" s="212">
        <f>SUM(D249,D250)</f>
        <v>829.52</v>
      </c>
      <c r="E248" s="212">
        <f>SUM(E249,E250)</f>
        <v>400000</v>
      </c>
      <c r="F248" s="212">
        <f>SUM(F249,F250)</f>
        <v>540250</v>
      </c>
      <c r="G248" s="212">
        <f>SUM(G249,G250)</f>
        <v>50000</v>
      </c>
      <c r="H248" s="212">
        <f>SUM(H249,H250)</f>
        <v>0</v>
      </c>
      <c r="I248" s="160">
        <f t="shared" si="76"/>
        <v>48220.657729771439</v>
      </c>
      <c r="J248" s="160">
        <f t="shared" si="76"/>
        <v>135.0625</v>
      </c>
      <c r="K248" s="160">
        <f t="shared" si="76"/>
        <v>9.254974548819991</v>
      </c>
      <c r="L248" s="160">
        <f t="shared" si="76"/>
        <v>0</v>
      </c>
      <c r="M248" s="742"/>
    </row>
    <row r="249" spans="1:16" ht="13.5" customHeight="1" x14ac:dyDescent="0.2">
      <c r="B249" s="161">
        <v>421</v>
      </c>
      <c r="C249" s="60" t="s">
        <v>118</v>
      </c>
      <c r="D249" s="52">
        <v>0</v>
      </c>
      <c r="E249" s="73">
        <v>400000</v>
      </c>
      <c r="F249" s="421">
        <v>540250</v>
      </c>
      <c r="G249" s="73">
        <v>50000</v>
      </c>
      <c r="H249" s="73">
        <v>0</v>
      </c>
      <c r="I249" s="162">
        <v>0</v>
      </c>
      <c r="J249" s="162">
        <f>F249/E249*100</f>
        <v>135.0625</v>
      </c>
      <c r="K249" s="162"/>
      <c r="L249" s="162"/>
      <c r="M249" s="742"/>
    </row>
    <row r="250" spans="1:16" ht="13.5" customHeight="1" x14ac:dyDescent="0.2">
      <c r="B250" s="280">
        <v>426</v>
      </c>
      <c r="C250" s="263" t="s">
        <v>122</v>
      </c>
      <c r="D250" s="38">
        <v>829.52</v>
      </c>
      <c r="E250" s="29">
        <v>0</v>
      </c>
      <c r="F250" s="170">
        <v>0</v>
      </c>
      <c r="G250" s="29">
        <v>0</v>
      </c>
      <c r="H250" s="29">
        <v>0</v>
      </c>
      <c r="I250" s="45">
        <v>0</v>
      </c>
      <c r="J250" s="45">
        <v>0</v>
      </c>
      <c r="K250" s="45"/>
      <c r="L250" s="45"/>
      <c r="M250" s="742"/>
    </row>
    <row r="251" spans="1:16" ht="21.6" customHeight="1" x14ac:dyDescent="0.2">
      <c r="A251" s="615" t="s">
        <v>123</v>
      </c>
      <c r="B251" s="616"/>
      <c r="C251" s="617"/>
      <c r="D251" s="256">
        <f>SUM(D252,D266)</f>
        <v>88822.3</v>
      </c>
      <c r="E251" s="134">
        <f>SUM(E252,E266)</f>
        <v>748770</v>
      </c>
      <c r="F251" s="166">
        <f>SUM(F252,F266)</f>
        <v>229500</v>
      </c>
      <c r="G251" s="134">
        <f>SUM(G266,G252)</f>
        <v>0</v>
      </c>
      <c r="H251" s="134">
        <f>SUM(H266,H252)</f>
        <v>0</v>
      </c>
      <c r="I251" s="135">
        <f>E251/D251*100</f>
        <v>842.99776069748248</v>
      </c>
      <c r="J251" s="135">
        <f>F251/E251*100</f>
        <v>30.650266436956606</v>
      </c>
      <c r="K251" s="135">
        <f>G251/F251*100</f>
        <v>0</v>
      </c>
      <c r="L251" s="135">
        <v>0</v>
      </c>
    </row>
    <row r="252" spans="1:16" ht="13.5" customHeight="1" x14ac:dyDescent="0.2">
      <c r="A252" s="578" t="s">
        <v>124</v>
      </c>
      <c r="B252" s="579"/>
      <c r="C252" s="580"/>
      <c r="D252" s="255">
        <f>D253</f>
        <v>0</v>
      </c>
      <c r="E252" s="36">
        <f>E253</f>
        <v>652507</v>
      </c>
      <c r="F252" s="177">
        <f>F253</f>
        <v>222500</v>
      </c>
      <c r="G252" s="36">
        <f>G253</f>
        <v>0</v>
      </c>
      <c r="H252" s="36">
        <f>H253</f>
        <v>0</v>
      </c>
      <c r="I252" s="23">
        <v>0</v>
      </c>
      <c r="J252" s="23">
        <v>0</v>
      </c>
      <c r="K252" s="23">
        <f>G252/F252*100</f>
        <v>0</v>
      </c>
      <c r="L252" s="23">
        <v>0</v>
      </c>
    </row>
    <row r="253" spans="1:16" ht="13.5" customHeight="1" x14ac:dyDescent="0.2">
      <c r="A253" s="570" t="s">
        <v>119</v>
      </c>
      <c r="B253" s="571"/>
      <c r="C253" s="572"/>
      <c r="D253" s="254">
        <f>D259</f>
        <v>0</v>
      </c>
      <c r="E253" s="24">
        <v>652507</v>
      </c>
      <c r="F253" s="168">
        <f>SUM(F259,F262)</f>
        <v>222500</v>
      </c>
      <c r="G253" s="24">
        <f>SUM(G254,G255)</f>
        <v>0</v>
      </c>
      <c r="H253" s="24">
        <f>H259</f>
        <v>0</v>
      </c>
      <c r="I253" s="25">
        <v>0</v>
      </c>
      <c r="J253" s="25">
        <v>0</v>
      </c>
      <c r="K253" s="25">
        <f>G253/F253*100</f>
        <v>0</v>
      </c>
      <c r="L253" s="25">
        <v>0</v>
      </c>
    </row>
    <row r="254" spans="1:16" ht="13.5" customHeight="1" x14ac:dyDescent="0.2">
      <c r="A254" s="618" t="s">
        <v>407</v>
      </c>
      <c r="B254" s="619"/>
      <c r="C254" s="620"/>
      <c r="D254" s="279">
        <v>0</v>
      </c>
      <c r="E254" s="55">
        <v>0</v>
      </c>
      <c r="F254" s="169">
        <v>1000</v>
      </c>
      <c r="G254" s="26">
        <v>0</v>
      </c>
      <c r="H254" s="26">
        <v>0</v>
      </c>
      <c r="I254" s="27">
        <v>0</v>
      </c>
      <c r="J254" s="27">
        <v>0</v>
      </c>
      <c r="K254" s="27">
        <f t="shared" ref="K254:K258" si="77">G254/F254*100</f>
        <v>0</v>
      </c>
      <c r="L254" s="27">
        <v>0</v>
      </c>
      <c r="M254" s="59"/>
      <c r="O254" s="109"/>
      <c r="P254" s="109"/>
    </row>
    <row r="255" spans="1:16" ht="13.5" customHeight="1" x14ac:dyDescent="0.2">
      <c r="A255" s="618" t="s">
        <v>405</v>
      </c>
      <c r="B255" s="619"/>
      <c r="C255" s="620"/>
      <c r="D255" s="279">
        <v>0</v>
      </c>
      <c r="E255" s="55">
        <v>0</v>
      </c>
      <c r="F255" s="169">
        <v>400</v>
      </c>
      <c r="G255" s="26">
        <v>0</v>
      </c>
      <c r="H255" s="26">
        <v>0</v>
      </c>
      <c r="I255" s="27">
        <v>0</v>
      </c>
      <c r="J255" s="27">
        <v>0</v>
      </c>
      <c r="K255" s="27">
        <f t="shared" si="77"/>
        <v>0</v>
      </c>
      <c r="L255" s="27">
        <v>0</v>
      </c>
    </row>
    <row r="256" spans="1:16" ht="13.5" customHeight="1" x14ac:dyDescent="0.2">
      <c r="A256" s="665" t="s">
        <v>332</v>
      </c>
      <c r="B256" s="666"/>
      <c r="C256" s="667"/>
      <c r="D256" s="279">
        <v>0</v>
      </c>
      <c r="E256" s="55">
        <v>379390</v>
      </c>
      <c r="F256" s="169">
        <v>0</v>
      </c>
      <c r="G256" s="26">
        <v>0</v>
      </c>
      <c r="H256" s="26">
        <v>0</v>
      </c>
      <c r="I256" s="27">
        <v>0</v>
      </c>
      <c r="J256" s="27">
        <f t="shared" ref="J256:J258" si="78">F256/E256*100</f>
        <v>0</v>
      </c>
      <c r="K256" s="27">
        <v>0</v>
      </c>
      <c r="L256" s="27">
        <v>0</v>
      </c>
    </row>
    <row r="257" spans="1:16" ht="13.5" customHeight="1" x14ac:dyDescent="0.2">
      <c r="A257" s="556" t="s">
        <v>278</v>
      </c>
      <c r="B257" s="556"/>
      <c r="C257" s="638"/>
      <c r="D257" s="266">
        <v>0</v>
      </c>
      <c r="E257" s="55">
        <v>14117</v>
      </c>
      <c r="F257" s="169">
        <v>0</v>
      </c>
      <c r="G257" s="26">
        <v>0</v>
      </c>
      <c r="H257" s="26">
        <v>0</v>
      </c>
      <c r="I257" s="27">
        <v>0</v>
      </c>
      <c r="J257" s="27">
        <f t="shared" si="78"/>
        <v>0</v>
      </c>
      <c r="K257" s="27">
        <v>0</v>
      </c>
      <c r="L257" s="27">
        <v>0</v>
      </c>
    </row>
    <row r="258" spans="1:16" ht="13.5" customHeight="1" x14ac:dyDescent="0.2">
      <c r="A258" s="560" t="s">
        <v>327</v>
      </c>
      <c r="B258" s="561"/>
      <c r="C258" s="562"/>
      <c r="D258" s="279">
        <v>0</v>
      </c>
      <c r="E258" s="55">
        <v>259000</v>
      </c>
      <c r="F258" s="169">
        <v>221100</v>
      </c>
      <c r="G258" s="26">
        <v>0</v>
      </c>
      <c r="H258" s="26">
        <v>0</v>
      </c>
      <c r="I258" s="27">
        <v>0</v>
      </c>
      <c r="J258" s="27">
        <f t="shared" si="78"/>
        <v>85.366795366795373</v>
      </c>
      <c r="K258" s="27">
        <f t="shared" si="77"/>
        <v>0</v>
      </c>
      <c r="L258" s="27">
        <v>0</v>
      </c>
      <c r="M258" s="291"/>
    </row>
    <row r="259" spans="1:16" ht="13.5" customHeight="1" x14ac:dyDescent="0.2">
      <c r="B259" s="252">
        <v>3</v>
      </c>
      <c r="C259" s="253" t="s">
        <v>84</v>
      </c>
      <c r="D259" s="28">
        <v>0</v>
      </c>
      <c r="E259" s="28">
        <v>0</v>
      </c>
      <c r="F259" s="173">
        <f>F260</f>
        <v>2500</v>
      </c>
      <c r="G259" s="28">
        <v>0</v>
      </c>
      <c r="H259" s="28">
        <f>H263</f>
        <v>0</v>
      </c>
      <c r="I259" s="45">
        <v>0</v>
      </c>
      <c r="J259" s="45">
        <v>0</v>
      </c>
      <c r="K259" s="45">
        <f>G259/F259*100</f>
        <v>0</v>
      </c>
      <c r="L259" s="45">
        <v>0</v>
      </c>
    </row>
    <row r="260" spans="1:16" ht="13.5" customHeight="1" x14ac:dyDescent="0.2">
      <c r="B260" s="31">
        <v>32</v>
      </c>
      <c r="C260" s="54" t="s">
        <v>85</v>
      </c>
      <c r="D260" s="28">
        <v>0</v>
      </c>
      <c r="E260" s="28">
        <v>0</v>
      </c>
      <c r="F260" s="173">
        <f>F261</f>
        <v>2500</v>
      </c>
      <c r="G260" s="28">
        <v>0</v>
      </c>
      <c r="H260" s="28">
        <v>0</v>
      </c>
      <c r="I260" s="45">
        <v>0</v>
      </c>
      <c r="J260" s="45">
        <v>0</v>
      </c>
      <c r="K260" s="45">
        <v>0</v>
      </c>
      <c r="L260" s="45">
        <v>0</v>
      </c>
    </row>
    <row r="261" spans="1:16" ht="13.5" customHeight="1" x14ac:dyDescent="0.2">
      <c r="B261" s="32">
        <v>323</v>
      </c>
      <c r="C261" s="60" t="s">
        <v>360</v>
      </c>
      <c r="D261" s="73">
        <v>0</v>
      </c>
      <c r="E261" s="73">
        <v>0</v>
      </c>
      <c r="F261" s="170">
        <v>2500</v>
      </c>
      <c r="G261" s="73">
        <v>0</v>
      </c>
      <c r="H261" s="73">
        <v>0</v>
      </c>
      <c r="I261" s="45">
        <v>0</v>
      </c>
      <c r="J261" s="45">
        <v>0</v>
      </c>
      <c r="K261" s="45">
        <v>0</v>
      </c>
      <c r="L261" s="45">
        <v>0</v>
      </c>
    </row>
    <row r="262" spans="1:16" ht="13.5" customHeight="1" x14ac:dyDescent="0.2">
      <c r="B262" s="257">
        <v>4</v>
      </c>
      <c r="C262" s="253" t="s">
        <v>111</v>
      </c>
      <c r="D262" s="28">
        <f>D264</f>
        <v>0</v>
      </c>
      <c r="E262" s="28">
        <f>E264</f>
        <v>652507</v>
      </c>
      <c r="F262" s="173">
        <f>F263</f>
        <v>220000</v>
      </c>
      <c r="G262" s="28">
        <f>G264</f>
        <v>0</v>
      </c>
      <c r="H262" s="28">
        <f>H264</f>
        <v>0</v>
      </c>
      <c r="I262" s="45">
        <v>0</v>
      </c>
      <c r="J262" s="45">
        <v>0</v>
      </c>
      <c r="K262" s="45">
        <v>0</v>
      </c>
      <c r="L262" s="45">
        <v>0</v>
      </c>
    </row>
    <row r="263" spans="1:16" ht="13.5" customHeight="1" x14ac:dyDescent="0.2">
      <c r="B263" s="149">
        <v>42</v>
      </c>
      <c r="C263" s="54" t="s">
        <v>112</v>
      </c>
      <c r="D263" s="130">
        <f>SUM(D264:D264)</f>
        <v>0</v>
      </c>
      <c r="E263" s="130">
        <f>SUM(E264:E264)</f>
        <v>652507</v>
      </c>
      <c r="F263" s="133">
        <f>SUM(F264,F265)</f>
        <v>220000</v>
      </c>
      <c r="G263" s="130">
        <f>SUM(G264:G264)</f>
        <v>0</v>
      </c>
      <c r="H263" s="130">
        <f>SUM(H264:H264)</f>
        <v>0</v>
      </c>
      <c r="I263" s="45">
        <v>0</v>
      </c>
      <c r="J263" s="45">
        <f>F263/E263*100</f>
        <v>33.716113390354437</v>
      </c>
      <c r="K263" s="45">
        <f>G263/F263*100</f>
        <v>0</v>
      </c>
      <c r="L263" s="45">
        <v>0</v>
      </c>
    </row>
    <row r="264" spans="1:16" ht="13.5" customHeight="1" x14ac:dyDescent="0.2">
      <c r="B264" s="260">
        <v>421</v>
      </c>
      <c r="C264" s="263" t="s">
        <v>118</v>
      </c>
      <c r="D264" s="38">
        <v>0</v>
      </c>
      <c r="E264" s="38">
        <v>652507</v>
      </c>
      <c r="F264" s="178">
        <v>187500</v>
      </c>
      <c r="G264" s="29">
        <v>0</v>
      </c>
      <c r="H264" s="29">
        <v>0</v>
      </c>
      <c r="I264" s="45">
        <v>0</v>
      </c>
      <c r="J264" s="45">
        <f>F264/E264*100</f>
        <v>28.735323912233891</v>
      </c>
      <c r="K264" s="45">
        <f>G264/F264*100</f>
        <v>0</v>
      </c>
      <c r="L264" s="45">
        <v>0</v>
      </c>
      <c r="M264" s="739"/>
      <c r="N264" s="739"/>
      <c r="O264" s="739"/>
    </row>
    <row r="265" spans="1:16" ht="13.5" customHeight="1" x14ac:dyDescent="0.2">
      <c r="B265" s="357">
        <v>426</v>
      </c>
      <c r="C265" s="301" t="s">
        <v>198</v>
      </c>
      <c r="D265" s="292">
        <v>0</v>
      </c>
      <c r="E265" s="38">
        <v>0</v>
      </c>
      <c r="F265" s="178">
        <v>32500</v>
      </c>
      <c r="G265" s="29">
        <v>0</v>
      </c>
      <c r="H265" s="29">
        <v>0</v>
      </c>
      <c r="I265" s="45">
        <v>0</v>
      </c>
      <c r="J265" s="45">
        <v>0</v>
      </c>
      <c r="K265" s="45">
        <f>G265/F265*100</f>
        <v>0</v>
      </c>
      <c r="L265" s="45">
        <v>0</v>
      </c>
      <c r="M265" s="739"/>
      <c r="N265" s="739"/>
      <c r="O265" s="739"/>
    </row>
    <row r="266" spans="1:16" ht="13.5" customHeight="1" x14ac:dyDescent="0.2">
      <c r="A266" s="587" t="s">
        <v>125</v>
      </c>
      <c r="B266" s="588"/>
      <c r="C266" s="589"/>
      <c r="D266" s="259">
        <f>D267</f>
        <v>88822.3</v>
      </c>
      <c r="E266" s="22">
        <f>E267</f>
        <v>96263</v>
      </c>
      <c r="F266" s="167">
        <f>F267</f>
        <v>7000</v>
      </c>
      <c r="G266" s="22">
        <f>G267</f>
        <v>0</v>
      </c>
      <c r="H266" s="22">
        <f>H267</f>
        <v>0</v>
      </c>
      <c r="I266" s="23">
        <f>E266/D266*100</f>
        <v>108.37706296729537</v>
      </c>
      <c r="J266" s="23">
        <f>F266/E266*100</f>
        <v>7.2717451149455146</v>
      </c>
      <c r="K266" s="23">
        <f>G266/F266*100</f>
        <v>0</v>
      </c>
      <c r="L266" s="23">
        <v>0</v>
      </c>
      <c r="M266" s="739"/>
      <c r="N266" s="739"/>
      <c r="O266" s="739"/>
    </row>
    <row r="267" spans="1:16" ht="13.5" customHeight="1" x14ac:dyDescent="0.2">
      <c r="A267" s="566" t="s">
        <v>119</v>
      </c>
      <c r="B267" s="567"/>
      <c r="C267" s="568"/>
      <c r="D267" s="254">
        <f>SUM(D272,D277)</f>
        <v>88822.3</v>
      </c>
      <c r="E267" s="24">
        <f>SUM(E272,E277)</f>
        <v>96263</v>
      </c>
      <c r="F267" s="168">
        <f>SUM(F272,F277)</f>
        <v>7000</v>
      </c>
      <c r="G267" s="24">
        <f>SUM(G272,G277)</f>
        <v>0</v>
      </c>
      <c r="H267" s="24">
        <f>SUM(H272,H277)</f>
        <v>0</v>
      </c>
      <c r="I267" s="25">
        <v>0</v>
      </c>
      <c r="J267" s="25">
        <v>0</v>
      </c>
      <c r="K267" s="25">
        <f>G267/F267*100</f>
        <v>0</v>
      </c>
      <c r="L267" s="25">
        <v>0</v>
      </c>
    </row>
    <row r="268" spans="1:16" ht="13.5" customHeight="1" x14ac:dyDescent="0.2">
      <c r="A268" s="581" t="s">
        <v>342</v>
      </c>
      <c r="B268" s="582"/>
      <c r="C268" s="583"/>
      <c r="D268" s="266">
        <v>49771.05</v>
      </c>
      <c r="E268" s="55">
        <v>35400</v>
      </c>
      <c r="F268" s="169">
        <v>0</v>
      </c>
      <c r="G268" s="26">
        <v>0</v>
      </c>
      <c r="H268" s="26">
        <v>0</v>
      </c>
      <c r="I268" s="27">
        <f t="shared" ref="I268:I271" si="79">E268/D268*100</f>
        <v>71.125684509368398</v>
      </c>
      <c r="J268" s="27">
        <f t="shared" ref="J268:J271" si="80">F268/E268*100</f>
        <v>0</v>
      </c>
      <c r="K268" s="27">
        <v>0</v>
      </c>
      <c r="L268" s="27">
        <v>0</v>
      </c>
      <c r="M268" s="59"/>
      <c r="O268" s="109"/>
      <c r="P268" s="109"/>
    </row>
    <row r="269" spans="1:16" s="46" customFormat="1" ht="13.5" customHeight="1" x14ac:dyDescent="0.2">
      <c r="A269" s="609" t="s">
        <v>268</v>
      </c>
      <c r="B269" s="576"/>
      <c r="C269" s="577"/>
      <c r="D269" s="266">
        <v>0</v>
      </c>
      <c r="E269" s="55">
        <v>0</v>
      </c>
      <c r="F269" s="169">
        <v>7000</v>
      </c>
      <c r="G269" s="26">
        <v>0</v>
      </c>
      <c r="H269" s="26">
        <v>0</v>
      </c>
      <c r="I269" s="27">
        <v>0</v>
      </c>
      <c r="J269" s="27">
        <v>0</v>
      </c>
      <c r="K269" s="27">
        <f t="shared" ref="K269" si="81">G269/F269*100</f>
        <v>0</v>
      </c>
      <c r="L269" s="27">
        <v>0</v>
      </c>
      <c r="M269" s="75"/>
    </row>
    <row r="270" spans="1:16" s="46" customFormat="1" ht="13.5" customHeight="1" x14ac:dyDescent="0.2">
      <c r="A270" s="618" t="s">
        <v>341</v>
      </c>
      <c r="B270" s="619"/>
      <c r="C270" s="623"/>
      <c r="D270" s="55">
        <v>957.22</v>
      </c>
      <c r="E270" s="55">
        <v>0</v>
      </c>
      <c r="F270" s="169">
        <v>0</v>
      </c>
      <c r="G270" s="26">
        <v>0</v>
      </c>
      <c r="H270" s="26">
        <v>0</v>
      </c>
      <c r="I270" s="27">
        <f t="shared" si="79"/>
        <v>0</v>
      </c>
      <c r="J270" s="27">
        <v>0</v>
      </c>
      <c r="K270" s="27">
        <v>0</v>
      </c>
      <c r="L270" s="27">
        <v>0</v>
      </c>
      <c r="M270" s="75"/>
    </row>
    <row r="271" spans="1:16" s="46" customFormat="1" ht="13.5" customHeight="1" x14ac:dyDescent="0.2">
      <c r="A271" s="556" t="s">
        <v>278</v>
      </c>
      <c r="B271" s="556"/>
      <c r="C271" s="638"/>
      <c r="D271" s="55">
        <v>38094.03</v>
      </c>
      <c r="E271" s="55">
        <v>60863</v>
      </c>
      <c r="F271" s="169">
        <v>0</v>
      </c>
      <c r="G271" s="26">
        <v>0</v>
      </c>
      <c r="H271" s="26">
        <v>0</v>
      </c>
      <c r="I271" s="27">
        <f t="shared" si="79"/>
        <v>159.77044172013305</v>
      </c>
      <c r="J271" s="27">
        <f t="shared" si="80"/>
        <v>0</v>
      </c>
      <c r="K271" s="27">
        <v>0</v>
      </c>
      <c r="L271" s="27">
        <v>0</v>
      </c>
      <c r="M271" s="201"/>
    </row>
    <row r="272" spans="1:16" s="46" customFormat="1" ht="13.5" customHeight="1" x14ac:dyDescent="0.2">
      <c r="B272" s="72">
        <v>3</v>
      </c>
      <c r="C272" s="63" t="s">
        <v>190</v>
      </c>
      <c r="D272" s="376">
        <f>D275</f>
        <v>3729.33</v>
      </c>
      <c r="E272" s="376">
        <f>SUM(E273,E275)</f>
        <v>13263</v>
      </c>
      <c r="F272" s="377">
        <f>F275</f>
        <v>0</v>
      </c>
      <c r="G272" s="376">
        <f>G275</f>
        <v>0</v>
      </c>
      <c r="H272" s="376">
        <f>H275</f>
        <v>0</v>
      </c>
      <c r="I272" s="45">
        <v>0</v>
      </c>
      <c r="J272" s="45">
        <f>F272/E272*100</f>
        <v>0</v>
      </c>
      <c r="K272" s="45">
        <v>0</v>
      </c>
      <c r="L272" s="45">
        <v>0</v>
      </c>
    </row>
    <row r="273" spans="1:12" s="46" customFormat="1" ht="13.5" customHeight="1" x14ac:dyDescent="0.2">
      <c r="B273" s="31">
        <v>32</v>
      </c>
      <c r="C273" s="54" t="s">
        <v>85</v>
      </c>
      <c r="D273" s="380">
        <v>0</v>
      </c>
      <c r="E273" s="380">
        <f>E274</f>
        <v>2500</v>
      </c>
      <c r="F273" s="313">
        <v>0</v>
      </c>
      <c r="G273" s="380">
        <v>0</v>
      </c>
      <c r="H273" s="380">
        <v>0</v>
      </c>
      <c r="I273" s="318">
        <v>0</v>
      </c>
      <c r="J273" s="45">
        <v>0</v>
      </c>
      <c r="K273" s="45">
        <v>0</v>
      </c>
      <c r="L273" s="45">
        <v>0</v>
      </c>
    </row>
    <row r="274" spans="1:12" s="46" customFormat="1" ht="13.5" customHeight="1" x14ac:dyDescent="0.2">
      <c r="B274" s="37">
        <v>323</v>
      </c>
      <c r="C274" s="261" t="s">
        <v>360</v>
      </c>
      <c r="D274" s="316">
        <v>0</v>
      </c>
      <c r="E274" s="316">
        <v>2500</v>
      </c>
      <c r="F274" s="315">
        <v>0</v>
      </c>
      <c r="G274" s="316">
        <v>0</v>
      </c>
      <c r="H274" s="316">
        <v>0</v>
      </c>
      <c r="I274" s="381">
        <v>0</v>
      </c>
      <c r="J274" s="162">
        <v>0</v>
      </c>
      <c r="K274" s="162">
        <v>0</v>
      </c>
      <c r="L274" s="162">
        <v>0</v>
      </c>
    </row>
    <row r="275" spans="1:12" s="46" customFormat="1" ht="13.5" customHeight="1" x14ac:dyDescent="0.2">
      <c r="B275" s="72">
        <v>38</v>
      </c>
      <c r="C275" s="63" t="s">
        <v>189</v>
      </c>
      <c r="D275" s="378">
        <f>SUM(D276:D276)</f>
        <v>3729.33</v>
      </c>
      <c r="E275" s="378">
        <f>SUM(E276:E276)</f>
        <v>10763</v>
      </c>
      <c r="F275" s="321">
        <f>F276</f>
        <v>0</v>
      </c>
      <c r="G275" s="379">
        <f>SUM(G276:G276)</f>
        <v>0</v>
      </c>
      <c r="H275" s="379">
        <f>SUM(H276:H276)</f>
        <v>0</v>
      </c>
      <c r="I275" s="45">
        <v>0</v>
      </c>
      <c r="J275" s="45">
        <f>F275/E275*100</f>
        <v>0</v>
      </c>
      <c r="K275" s="45">
        <v>0</v>
      </c>
      <c r="L275" s="45">
        <v>0</v>
      </c>
    </row>
    <row r="276" spans="1:12" s="46" customFormat="1" ht="13.5" customHeight="1" x14ac:dyDescent="0.2">
      <c r="B276" s="202">
        <v>386</v>
      </c>
      <c r="C276" s="69" t="s">
        <v>197</v>
      </c>
      <c r="D276" s="70">
        <v>3729.33</v>
      </c>
      <c r="E276" s="70">
        <v>10763</v>
      </c>
      <c r="F276" s="404">
        <v>0</v>
      </c>
      <c r="G276" s="71">
        <v>0</v>
      </c>
      <c r="H276" s="71">
        <v>0</v>
      </c>
      <c r="I276" s="45">
        <v>0</v>
      </c>
      <c r="J276" s="45">
        <f>F276/E276*100</f>
        <v>0</v>
      </c>
      <c r="K276" s="45">
        <v>0</v>
      </c>
      <c r="L276" s="45">
        <v>0</v>
      </c>
    </row>
    <row r="277" spans="1:12" ht="13.5" customHeight="1" x14ac:dyDescent="0.2">
      <c r="B277" s="149">
        <v>4</v>
      </c>
      <c r="C277" s="54" t="s">
        <v>111</v>
      </c>
      <c r="D277" s="28">
        <f>D278</f>
        <v>85092.97</v>
      </c>
      <c r="E277" s="28">
        <f>E278</f>
        <v>83000</v>
      </c>
      <c r="F277" s="173">
        <f>F278</f>
        <v>7000</v>
      </c>
      <c r="G277" s="28">
        <f>G278</f>
        <v>0</v>
      </c>
      <c r="H277" s="28">
        <f>H278</f>
        <v>0</v>
      </c>
      <c r="I277" s="45">
        <f>E277/D277*100</f>
        <v>97.540372606573726</v>
      </c>
      <c r="J277" s="45">
        <f>F277/E277*100</f>
        <v>8.4337349397590362</v>
      </c>
      <c r="K277" s="45">
        <f>G277/F277*100</f>
        <v>0</v>
      </c>
      <c r="L277" s="45">
        <v>0</v>
      </c>
    </row>
    <row r="278" spans="1:12" ht="13.5" customHeight="1" x14ac:dyDescent="0.2">
      <c r="B278" s="149">
        <v>42</v>
      </c>
      <c r="C278" s="54" t="s">
        <v>112</v>
      </c>
      <c r="D278" s="130">
        <f>SUM(D279:D279)</f>
        <v>85092.97</v>
      </c>
      <c r="E278" s="130">
        <f>SUM(E279:E279)</f>
        <v>83000</v>
      </c>
      <c r="F278" s="133">
        <f>SUM(F279:F279)</f>
        <v>7000</v>
      </c>
      <c r="G278" s="130">
        <f>SUM(G279:G279)</f>
        <v>0</v>
      </c>
      <c r="H278" s="130">
        <f>SUM(H279:H279)</f>
        <v>0</v>
      </c>
      <c r="I278" s="45">
        <f>E278/D278*100</f>
        <v>97.540372606573726</v>
      </c>
      <c r="J278" s="45">
        <f>F278/E278*100</f>
        <v>8.4337349397590362</v>
      </c>
      <c r="K278" s="45">
        <f>G278/F278*100</f>
        <v>0</v>
      </c>
      <c r="L278" s="45">
        <v>0</v>
      </c>
    </row>
    <row r="279" spans="1:12" ht="13.5" customHeight="1" x14ac:dyDescent="0.2">
      <c r="B279" s="260">
        <v>421</v>
      </c>
      <c r="C279" s="263" t="s">
        <v>118</v>
      </c>
      <c r="D279" s="38">
        <v>85092.97</v>
      </c>
      <c r="E279" s="38">
        <v>83000</v>
      </c>
      <c r="F279" s="178">
        <v>7000</v>
      </c>
      <c r="G279" s="29">
        <v>0</v>
      </c>
      <c r="H279" s="29">
        <v>0</v>
      </c>
      <c r="I279" s="45">
        <f>E279/D279*100</f>
        <v>97.540372606573726</v>
      </c>
      <c r="J279" s="45">
        <f>F279/E279*100</f>
        <v>8.4337349397590362</v>
      </c>
      <c r="K279" s="45">
        <f>G279/F279*100</f>
        <v>0</v>
      </c>
      <c r="L279" s="45">
        <v>0</v>
      </c>
    </row>
    <row r="280" spans="1:12" ht="19.5" customHeight="1" x14ac:dyDescent="0.2">
      <c r="A280" s="584" t="s">
        <v>291</v>
      </c>
      <c r="B280" s="585"/>
      <c r="C280" s="586"/>
      <c r="D280" s="285">
        <f t="shared" ref="D280:H281" si="82">D281</f>
        <v>0</v>
      </c>
      <c r="E280" s="186">
        <f t="shared" si="82"/>
        <v>0</v>
      </c>
      <c r="F280" s="186">
        <f t="shared" si="82"/>
        <v>114500</v>
      </c>
      <c r="G280" s="186">
        <f t="shared" si="82"/>
        <v>0</v>
      </c>
      <c r="H280" s="186">
        <f t="shared" si="82"/>
        <v>0</v>
      </c>
      <c r="I280" s="187"/>
      <c r="J280" s="187"/>
      <c r="K280" s="187"/>
      <c r="L280" s="187"/>
    </row>
    <row r="281" spans="1:12" ht="16.5" customHeight="1" x14ac:dyDescent="0.2">
      <c r="A281" s="644" t="s">
        <v>382</v>
      </c>
      <c r="B281" s="645"/>
      <c r="C281" s="646"/>
      <c r="D281" s="259">
        <f t="shared" si="82"/>
        <v>0</v>
      </c>
      <c r="E281" s="22">
        <f>SUM(E288,E291)</f>
        <v>0</v>
      </c>
      <c r="F281" s="22">
        <f t="shared" si="82"/>
        <v>114500</v>
      </c>
      <c r="G281" s="22">
        <f t="shared" si="82"/>
        <v>0</v>
      </c>
      <c r="H281" s="22">
        <f t="shared" si="82"/>
        <v>0</v>
      </c>
      <c r="I281" s="23">
        <v>0</v>
      </c>
      <c r="J281" s="23">
        <v>0</v>
      </c>
      <c r="K281" s="23">
        <v>0</v>
      </c>
      <c r="L281" s="23">
        <v>0</v>
      </c>
    </row>
    <row r="282" spans="1:12" ht="13.5" customHeight="1" x14ac:dyDescent="0.2">
      <c r="A282" s="647" t="s">
        <v>191</v>
      </c>
      <c r="B282" s="648"/>
      <c r="C282" s="649"/>
      <c r="D282" s="254">
        <f>SUM(D291,D288)</f>
        <v>0</v>
      </c>
      <c r="E282" s="24">
        <f>SUM(E288,E291)</f>
        <v>0</v>
      </c>
      <c r="F282" s="24">
        <f>SUM(F288,F291)</f>
        <v>114500</v>
      </c>
      <c r="G282" s="24">
        <f>SUM(G283,G284)</f>
        <v>0</v>
      </c>
      <c r="H282" s="24">
        <f>SUM(H283,H284)</f>
        <v>0</v>
      </c>
      <c r="I282" s="25">
        <v>0</v>
      </c>
      <c r="J282" s="25">
        <v>0</v>
      </c>
      <c r="K282" s="25">
        <v>0</v>
      </c>
      <c r="L282" s="25">
        <v>0</v>
      </c>
    </row>
    <row r="283" spans="1:12" ht="14.1" customHeight="1" x14ac:dyDescent="0.2">
      <c r="A283" s="575" t="s">
        <v>270</v>
      </c>
      <c r="B283" s="576"/>
      <c r="C283" s="577"/>
      <c r="D283" s="251">
        <v>0</v>
      </c>
      <c r="E283" s="26">
        <v>0</v>
      </c>
      <c r="F283" s="169">
        <v>4200</v>
      </c>
      <c r="G283" s="26">
        <f>SUM(G291,G288)</f>
        <v>0</v>
      </c>
      <c r="H283" s="26">
        <f>SUM(H291,H288)</f>
        <v>0</v>
      </c>
      <c r="I283" s="27">
        <v>0</v>
      </c>
      <c r="J283" s="27">
        <v>0</v>
      </c>
      <c r="K283" s="27">
        <f t="shared" ref="K283:K287" si="83">G283/F283*100</f>
        <v>0</v>
      </c>
      <c r="L283" s="27">
        <v>0</v>
      </c>
    </row>
    <row r="284" spans="1:12" ht="14.1" customHeight="1" x14ac:dyDescent="0.2">
      <c r="A284" s="746" t="s">
        <v>378</v>
      </c>
      <c r="B284" s="699"/>
      <c r="C284" s="700"/>
      <c r="D284" s="251">
        <v>0</v>
      </c>
      <c r="E284" s="26">
        <v>0</v>
      </c>
      <c r="F284" s="169">
        <v>88800</v>
      </c>
      <c r="G284" s="26">
        <v>0</v>
      </c>
      <c r="H284" s="26">
        <v>0</v>
      </c>
      <c r="I284" s="27">
        <v>0</v>
      </c>
      <c r="J284" s="27">
        <v>0</v>
      </c>
      <c r="K284" s="27">
        <f t="shared" si="83"/>
        <v>0</v>
      </c>
      <c r="L284" s="27">
        <v>0</v>
      </c>
    </row>
    <row r="285" spans="1:12" ht="14.1" customHeight="1" x14ac:dyDescent="0.2">
      <c r="A285" s="619" t="s">
        <v>380</v>
      </c>
      <c r="B285" s="619"/>
      <c r="C285" s="620"/>
      <c r="D285" s="251">
        <v>0</v>
      </c>
      <c r="E285" s="26">
        <v>0</v>
      </c>
      <c r="F285" s="169">
        <v>4900</v>
      </c>
      <c r="G285" s="26">
        <v>0</v>
      </c>
      <c r="H285" s="26">
        <v>0</v>
      </c>
      <c r="I285" s="27">
        <v>0</v>
      </c>
      <c r="J285" s="27">
        <v>0</v>
      </c>
      <c r="K285" s="27">
        <f t="shared" si="83"/>
        <v>0</v>
      </c>
      <c r="L285" s="27">
        <v>0</v>
      </c>
    </row>
    <row r="286" spans="1:12" ht="14.1" customHeight="1" x14ac:dyDescent="0.2">
      <c r="A286" s="619" t="s">
        <v>381</v>
      </c>
      <c r="B286" s="619"/>
      <c r="C286" s="620"/>
      <c r="D286" s="251">
        <v>0</v>
      </c>
      <c r="E286" s="26">
        <v>0</v>
      </c>
      <c r="F286" s="169">
        <v>13100</v>
      </c>
      <c r="G286" s="26">
        <v>0</v>
      </c>
      <c r="H286" s="26">
        <v>0</v>
      </c>
      <c r="I286" s="27">
        <v>0</v>
      </c>
      <c r="J286" s="27">
        <v>0</v>
      </c>
      <c r="K286" s="27">
        <f t="shared" si="83"/>
        <v>0</v>
      </c>
      <c r="L286" s="27">
        <v>0</v>
      </c>
    </row>
    <row r="287" spans="1:12" ht="14.1" customHeight="1" x14ac:dyDescent="0.2">
      <c r="A287" s="556" t="s">
        <v>327</v>
      </c>
      <c r="B287" s="556"/>
      <c r="C287" s="556"/>
      <c r="D287" s="251">
        <v>0</v>
      </c>
      <c r="E287" s="26">
        <v>0</v>
      </c>
      <c r="F287" s="169">
        <v>3500</v>
      </c>
      <c r="G287" s="26">
        <v>0</v>
      </c>
      <c r="H287" s="26">
        <v>0</v>
      </c>
      <c r="I287" s="27">
        <v>0</v>
      </c>
      <c r="J287" s="27">
        <v>0</v>
      </c>
      <c r="K287" s="27">
        <f t="shared" si="83"/>
        <v>0</v>
      </c>
      <c r="L287" s="27">
        <v>0</v>
      </c>
    </row>
    <row r="288" spans="1:12" ht="13.5" customHeight="1" x14ac:dyDescent="0.2">
      <c r="B288" s="252">
        <v>4</v>
      </c>
      <c r="C288" s="253" t="s">
        <v>111</v>
      </c>
      <c r="D288" s="28">
        <f>D289</f>
        <v>0</v>
      </c>
      <c r="E288" s="28">
        <f>E289</f>
        <v>0</v>
      </c>
      <c r="F288" s="173">
        <f>F289</f>
        <v>111000</v>
      </c>
      <c r="G288" s="28">
        <f>G289</f>
        <v>0</v>
      </c>
      <c r="H288" s="28">
        <f>H289</f>
        <v>0</v>
      </c>
      <c r="I288" s="45">
        <v>0</v>
      </c>
      <c r="J288" s="45">
        <v>0</v>
      </c>
      <c r="K288" s="45">
        <v>0</v>
      </c>
      <c r="L288" s="45">
        <v>0</v>
      </c>
    </row>
    <row r="289" spans="1:12" ht="13.5" customHeight="1" x14ac:dyDescent="0.2">
      <c r="B289" s="31">
        <v>42</v>
      </c>
      <c r="C289" s="54" t="s">
        <v>128</v>
      </c>
      <c r="D289" s="130">
        <f>SUM(D290:D290)</f>
        <v>0</v>
      </c>
      <c r="E289" s="130">
        <f>SUM(E290:E290)</f>
        <v>0</v>
      </c>
      <c r="F289" s="133">
        <f>SUM(F290:F290)</f>
        <v>111000</v>
      </c>
      <c r="G289" s="130">
        <f>SUM(G290:G290)</f>
        <v>0</v>
      </c>
      <c r="H289" s="130">
        <f>SUM(H290:H290)</f>
        <v>0</v>
      </c>
      <c r="I289" s="45">
        <v>0</v>
      </c>
      <c r="J289" s="45">
        <v>0</v>
      </c>
      <c r="K289" s="45">
        <v>0</v>
      </c>
      <c r="L289" s="45">
        <v>0</v>
      </c>
    </row>
    <row r="290" spans="1:12" ht="13.5" customHeight="1" x14ac:dyDescent="0.2">
      <c r="B290" s="32">
        <v>422</v>
      </c>
      <c r="C290" s="60" t="s">
        <v>129</v>
      </c>
      <c r="D290" s="38">
        <v>0</v>
      </c>
      <c r="E290" s="58">
        <v>0</v>
      </c>
      <c r="F290" s="175">
        <v>111000</v>
      </c>
      <c r="G290" s="58">
        <v>0</v>
      </c>
      <c r="H290" s="58">
        <v>0</v>
      </c>
      <c r="I290" s="45">
        <v>0</v>
      </c>
      <c r="J290" s="45">
        <v>0</v>
      </c>
      <c r="K290" s="45">
        <v>0</v>
      </c>
      <c r="L290" s="45">
        <v>0</v>
      </c>
    </row>
    <row r="291" spans="1:12" ht="13.5" customHeight="1" x14ac:dyDescent="0.2">
      <c r="B291" s="44">
        <v>3</v>
      </c>
      <c r="C291" s="64" t="s">
        <v>84</v>
      </c>
      <c r="D291" s="250">
        <f>SUM(D292,D294)</f>
        <v>0</v>
      </c>
      <c r="E291" s="74">
        <f>SUM(E292:E292)</f>
        <v>0</v>
      </c>
      <c r="F291" s="442">
        <f>SUM(F292,F294)</f>
        <v>3500</v>
      </c>
      <c r="G291" s="219">
        <f>SUM(G292,G294)</f>
        <v>0</v>
      </c>
      <c r="H291" s="219">
        <f>SUM(H292,H294)</f>
        <v>0</v>
      </c>
      <c r="I291" s="160">
        <v>0</v>
      </c>
      <c r="J291" s="160">
        <v>0</v>
      </c>
      <c r="K291" s="160">
        <v>0</v>
      </c>
      <c r="L291" s="160">
        <v>0</v>
      </c>
    </row>
    <row r="292" spans="1:12" ht="13.5" customHeight="1" x14ac:dyDescent="0.2">
      <c r="B292" s="390">
        <v>36</v>
      </c>
      <c r="C292" s="54" t="s">
        <v>126</v>
      </c>
      <c r="D292" s="74">
        <f>SUM(D293:D293)</f>
        <v>0</v>
      </c>
      <c r="E292" s="74">
        <f>SUM(E293:E293)</f>
        <v>0</v>
      </c>
      <c r="F292" s="443">
        <f>SUM(F293:F293)</f>
        <v>0</v>
      </c>
      <c r="G292" s="74">
        <f>SUM(G293:G293)</f>
        <v>0</v>
      </c>
      <c r="H292" s="74">
        <f>SUM(H293:H293)</f>
        <v>0</v>
      </c>
      <c r="I292" s="45">
        <v>0</v>
      </c>
      <c r="J292" s="45">
        <v>0</v>
      </c>
      <c r="K292" s="45">
        <v>0</v>
      </c>
      <c r="L292" s="45">
        <v>0</v>
      </c>
    </row>
    <row r="293" spans="1:12" ht="13.5" customHeight="1" x14ac:dyDescent="0.2">
      <c r="B293" s="294">
        <v>363</v>
      </c>
      <c r="C293" s="441" t="s">
        <v>408</v>
      </c>
      <c r="D293" s="38">
        <v>0</v>
      </c>
      <c r="E293" s="52">
        <v>0</v>
      </c>
      <c r="F293" s="178">
        <v>0</v>
      </c>
      <c r="G293" s="29">
        <v>0</v>
      </c>
      <c r="H293" s="29">
        <v>0</v>
      </c>
      <c r="I293" s="45">
        <v>0</v>
      </c>
      <c r="J293" s="45">
        <v>0</v>
      </c>
      <c r="K293" s="45">
        <v>0</v>
      </c>
      <c r="L293" s="45">
        <v>0</v>
      </c>
    </row>
    <row r="294" spans="1:12" ht="13.5" customHeight="1" x14ac:dyDescent="0.2">
      <c r="B294" s="31">
        <v>32</v>
      </c>
      <c r="C294" s="54" t="s">
        <v>85</v>
      </c>
      <c r="D294" s="74">
        <f>SUM(D295:D295)</f>
        <v>0</v>
      </c>
      <c r="E294" s="74">
        <f>SUM(E295:E295)</f>
        <v>0</v>
      </c>
      <c r="F294" s="443">
        <f>SUM(F295:F295)</f>
        <v>3500</v>
      </c>
      <c r="G294" s="74">
        <f>SUM(G295:G295)</f>
        <v>0</v>
      </c>
      <c r="H294" s="74">
        <f>SUM(H295:H295)</f>
        <v>0</v>
      </c>
      <c r="I294" s="45">
        <v>0</v>
      </c>
      <c r="J294" s="45">
        <v>0</v>
      </c>
      <c r="K294" s="45">
        <v>0</v>
      </c>
      <c r="L294" s="45">
        <v>0</v>
      </c>
    </row>
    <row r="295" spans="1:12" ht="13.5" customHeight="1" x14ac:dyDescent="0.2">
      <c r="B295" s="32">
        <v>329</v>
      </c>
      <c r="C295" s="60" t="s">
        <v>86</v>
      </c>
      <c r="D295" s="38">
        <v>0</v>
      </c>
      <c r="E295" s="38">
        <v>0</v>
      </c>
      <c r="F295" s="178">
        <v>3500</v>
      </c>
      <c r="G295" s="29">
        <v>0</v>
      </c>
      <c r="H295" s="29">
        <v>0</v>
      </c>
      <c r="I295" s="45">
        <v>0</v>
      </c>
      <c r="J295" s="45">
        <v>0</v>
      </c>
      <c r="K295" s="45">
        <v>0</v>
      </c>
      <c r="L295" s="45">
        <v>0</v>
      </c>
    </row>
    <row r="296" spans="1:12" ht="13.5" customHeight="1" x14ac:dyDescent="0.2">
      <c r="B296" s="696" t="s">
        <v>279</v>
      </c>
      <c r="C296" s="697"/>
      <c r="D296" s="148">
        <f>SUM(D297)</f>
        <v>3476.94</v>
      </c>
      <c r="E296" s="148">
        <f>SUM(E297)</f>
        <v>202000</v>
      </c>
      <c r="F296" s="179">
        <f>SUM(F297,)</f>
        <v>339000</v>
      </c>
      <c r="G296" s="148">
        <f>SUM(G297)</f>
        <v>90000</v>
      </c>
      <c r="H296" s="148">
        <f>SUM(H297)</f>
        <v>91000</v>
      </c>
      <c r="I296" s="120">
        <v>0</v>
      </c>
      <c r="J296" s="120">
        <v>0</v>
      </c>
      <c r="K296" s="120">
        <v>0</v>
      </c>
      <c r="L296" s="120">
        <v>0</v>
      </c>
    </row>
    <row r="297" spans="1:12" ht="21.95" customHeight="1" x14ac:dyDescent="0.2">
      <c r="A297" s="615" t="s">
        <v>130</v>
      </c>
      <c r="B297" s="616"/>
      <c r="C297" s="617"/>
      <c r="D297" s="256">
        <f>SUM(D298,D308,D318,D327)</f>
        <v>3476.94</v>
      </c>
      <c r="E297" s="134">
        <f>SUM(E298,E308,E318,E327)</f>
        <v>202000</v>
      </c>
      <c r="F297" s="166">
        <f>SUM(F298,F308,F318,F327)</f>
        <v>339000</v>
      </c>
      <c r="G297" s="134">
        <f>SUM(G298,G308,G318,G327)</f>
        <v>90000</v>
      </c>
      <c r="H297" s="134">
        <f>SUM(H298,H308,H318,H327)</f>
        <v>91000</v>
      </c>
      <c r="I297" s="135">
        <f t="shared" ref="I297:L298" si="84">E297/D297*100</f>
        <v>5809.7062359430993</v>
      </c>
      <c r="J297" s="135">
        <f t="shared" si="84"/>
        <v>167.8217821782178</v>
      </c>
      <c r="K297" s="135">
        <f t="shared" si="84"/>
        <v>26.548672566371685</v>
      </c>
      <c r="L297" s="135">
        <f t="shared" si="84"/>
        <v>101.11111111111111</v>
      </c>
    </row>
    <row r="298" spans="1:12" ht="15.75" customHeight="1" x14ac:dyDescent="0.2">
      <c r="A298" s="578" t="s">
        <v>131</v>
      </c>
      <c r="B298" s="579"/>
      <c r="C298" s="580"/>
      <c r="D298" s="255">
        <f>D299</f>
        <v>0</v>
      </c>
      <c r="E298" s="36">
        <f>E299</f>
        <v>180000</v>
      </c>
      <c r="F298" s="177">
        <f>F299</f>
        <v>300000</v>
      </c>
      <c r="G298" s="36">
        <f>G299</f>
        <v>80000</v>
      </c>
      <c r="H298" s="36">
        <f>H299</f>
        <v>80000</v>
      </c>
      <c r="I298" s="23">
        <v>0</v>
      </c>
      <c r="J298" s="23">
        <f t="shared" si="84"/>
        <v>166.66666666666669</v>
      </c>
      <c r="K298" s="23">
        <f t="shared" si="84"/>
        <v>26.666666666666668</v>
      </c>
      <c r="L298" s="23">
        <f t="shared" si="84"/>
        <v>100</v>
      </c>
    </row>
    <row r="299" spans="1:12" ht="13.5" customHeight="1" x14ac:dyDescent="0.2">
      <c r="A299" s="570" t="s">
        <v>119</v>
      </c>
      <c r="B299" s="571"/>
      <c r="C299" s="572"/>
      <c r="D299" s="254">
        <f>D305</f>
        <v>0</v>
      </c>
      <c r="E299" s="24">
        <f>E305</f>
        <v>180000</v>
      </c>
      <c r="F299" s="168">
        <f>F307</f>
        <v>300000</v>
      </c>
      <c r="G299" s="24">
        <f>G305</f>
        <v>80000</v>
      </c>
      <c r="H299" s="24">
        <f>H305</f>
        <v>80000</v>
      </c>
      <c r="I299" s="25">
        <v>0</v>
      </c>
      <c r="J299" s="25">
        <v>0</v>
      </c>
      <c r="K299" s="25">
        <f>G299/F299*100</f>
        <v>26.666666666666668</v>
      </c>
      <c r="L299" s="25">
        <f>H299/G299*100</f>
        <v>100</v>
      </c>
    </row>
    <row r="300" spans="1:12" ht="13.5" customHeight="1" x14ac:dyDescent="0.2">
      <c r="A300" s="581" t="s">
        <v>337</v>
      </c>
      <c r="B300" s="582"/>
      <c r="C300" s="583"/>
      <c r="D300" s="251">
        <v>0</v>
      </c>
      <c r="E300" s="26">
        <v>79850</v>
      </c>
      <c r="F300" s="169">
        <v>79850</v>
      </c>
      <c r="G300" s="26">
        <f>G305</f>
        <v>80000</v>
      </c>
      <c r="H300" s="26">
        <f>H305</f>
        <v>80000</v>
      </c>
      <c r="I300" s="27" t="e">
        <f t="shared" ref="I300:I304" si="85">E300/D300*100</f>
        <v>#DIV/0!</v>
      </c>
      <c r="J300" s="27">
        <f t="shared" ref="J300:J304" si="86">F300/E300*100</f>
        <v>100</v>
      </c>
      <c r="K300" s="27">
        <f t="shared" ref="K300:K304" si="87">G300/F300*100</f>
        <v>100.18785222291797</v>
      </c>
      <c r="L300" s="27">
        <f t="shared" ref="L300:L304" si="88">H300/G300*100</f>
        <v>100</v>
      </c>
    </row>
    <row r="301" spans="1:12" ht="13.5" customHeight="1" x14ac:dyDescent="0.2">
      <c r="A301" s="698" t="s">
        <v>409</v>
      </c>
      <c r="B301" s="699"/>
      <c r="C301" s="700"/>
      <c r="D301" s="251">
        <v>0</v>
      </c>
      <c r="E301" s="26">
        <v>0</v>
      </c>
      <c r="F301" s="169">
        <v>5000</v>
      </c>
      <c r="G301" s="26">
        <v>0</v>
      </c>
      <c r="H301" s="26">
        <v>0</v>
      </c>
      <c r="I301" s="27"/>
      <c r="J301" s="27"/>
      <c r="K301" s="27"/>
      <c r="L301" s="27"/>
    </row>
    <row r="302" spans="1:12" ht="13.5" customHeight="1" x14ac:dyDescent="0.2">
      <c r="A302" s="618" t="s">
        <v>391</v>
      </c>
      <c r="B302" s="619"/>
      <c r="C302" s="620"/>
      <c r="D302" s="251">
        <v>0</v>
      </c>
      <c r="E302" s="26">
        <v>150</v>
      </c>
      <c r="F302" s="169">
        <v>150</v>
      </c>
      <c r="G302" s="26">
        <v>0</v>
      </c>
      <c r="H302" s="26">
        <v>0</v>
      </c>
      <c r="I302" s="27" t="e">
        <f t="shared" si="85"/>
        <v>#DIV/0!</v>
      </c>
      <c r="J302" s="27">
        <f t="shared" si="86"/>
        <v>100</v>
      </c>
      <c r="K302" s="27">
        <f t="shared" si="87"/>
        <v>0</v>
      </c>
      <c r="L302" s="27" t="e">
        <f t="shared" si="88"/>
        <v>#DIV/0!</v>
      </c>
    </row>
    <row r="303" spans="1:12" ht="13.5" customHeight="1" x14ac:dyDescent="0.2">
      <c r="A303" s="560" t="s">
        <v>389</v>
      </c>
      <c r="B303" s="561"/>
      <c r="C303" s="562"/>
      <c r="D303" s="251">
        <v>0</v>
      </c>
      <c r="E303" s="26">
        <v>0</v>
      </c>
      <c r="F303" s="169">
        <v>0</v>
      </c>
      <c r="G303" s="26">
        <v>0</v>
      </c>
      <c r="H303" s="26">
        <v>0</v>
      </c>
      <c r="I303" s="27" t="e">
        <f t="shared" si="85"/>
        <v>#DIV/0!</v>
      </c>
      <c r="J303" s="27" t="e">
        <f t="shared" si="86"/>
        <v>#DIV/0!</v>
      </c>
      <c r="K303" s="27" t="e">
        <f t="shared" si="87"/>
        <v>#DIV/0!</v>
      </c>
      <c r="L303" s="27" t="e">
        <f t="shared" si="88"/>
        <v>#DIV/0!</v>
      </c>
    </row>
    <row r="304" spans="1:12" ht="13.5" customHeight="1" x14ac:dyDescent="0.2">
      <c r="A304" s="698" t="s">
        <v>403</v>
      </c>
      <c r="B304" s="699"/>
      <c r="C304" s="700"/>
      <c r="D304" s="251">
        <v>0</v>
      </c>
      <c r="E304" s="26">
        <v>100000</v>
      </c>
      <c r="F304" s="169">
        <v>215000</v>
      </c>
      <c r="G304" s="26">
        <v>0</v>
      </c>
      <c r="H304" s="26">
        <v>0</v>
      </c>
      <c r="I304" s="27" t="e">
        <f t="shared" si="85"/>
        <v>#DIV/0!</v>
      </c>
      <c r="J304" s="27">
        <f t="shared" si="86"/>
        <v>215</v>
      </c>
      <c r="K304" s="27">
        <f t="shared" si="87"/>
        <v>0</v>
      </c>
      <c r="L304" s="27" t="e">
        <f t="shared" si="88"/>
        <v>#DIV/0!</v>
      </c>
    </row>
    <row r="305" spans="1:12" ht="13.5" customHeight="1" x14ac:dyDescent="0.2">
      <c r="B305" s="252">
        <v>3</v>
      </c>
      <c r="C305" s="253" t="s">
        <v>84</v>
      </c>
      <c r="D305" s="28">
        <f>D306</f>
        <v>0</v>
      </c>
      <c r="E305" s="28">
        <f>E306</f>
        <v>180000</v>
      </c>
      <c r="F305" s="173">
        <f>F306</f>
        <v>300000</v>
      </c>
      <c r="G305" s="28">
        <f>G306</f>
        <v>80000</v>
      </c>
      <c r="H305" s="28">
        <f>H306</f>
        <v>80000</v>
      </c>
      <c r="I305" s="45">
        <v>0</v>
      </c>
      <c r="J305" s="45">
        <f t="shared" ref="I305:L308" si="89">F305/E305*100</f>
        <v>166.66666666666669</v>
      </c>
      <c r="K305" s="45">
        <f t="shared" si="89"/>
        <v>26.666666666666668</v>
      </c>
      <c r="L305" s="45">
        <f t="shared" si="89"/>
        <v>100</v>
      </c>
    </row>
    <row r="306" spans="1:12" ht="13.5" customHeight="1" x14ac:dyDescent="0.2">
      <c r="B306" s="31">
        <v>32</v>
      </c>
      <c r="C306" s="54" t="s">
        <v>85</v>
      </c>
      <c r="D306" s="130">
        <f>SUM(D307:D307)</f>
        <v>0</v>
      </c>
      <c r="E306" s="130">
        <f>SUM(E307:E307)</f>
        <v>180000</v>
      </c>
      <c r="F306" s="133">
        <f>SUM(F307:F307)</f>
        <v>300000</v>
      </c>
      <c r="G306" s="130">
        <f>SUM(G307:G307)</f>
        <v>80000</v>
      </c>
      <c r="H306" s="130">
        <f>SUM(H307:H307)</f>
        <v>80000</v>
      </c>
      <c r="I306" s="45">
        <v>0</v>
      </c>
      <c r="J306" s="45">
        <f t="shared" si="89"/>
        <v>166.66666666666669</v>
      </c>
      <c r="K306" s="45">
        <f t="shared" si="89"/>
        <v>26.666666666666668</v>
      </c>
      <c r="L306" s="45">
        <f t="shared" si="89"/>
        <v>100</v>
      </c>
    </row>
    <row r="307" spans="1:12" ht="13.5" customHeight="1" x14ac:dyDescent="0.2">
      <c r="B307" s="37">
        <v>323</v>
      </c>
      <c r="C307" s="263" t="s">
        <v>132</v>
      </c>
      <c r="D307" s="38">
        <v>0</v>
      </c>
      <c r="E307" s="38">
        <v>180000</v>
      </c>
      <c r="F307" s="170">
        <v>300000</v>
      </c>
      <c r="G307" s="29">
        <v>80000</v>
      </c>
      <c r="H307" s="29">
        <v>80000</v>
      </c>
      <c r="I307" s="45">
        <v>0</v>
      </c>
      <c r="J307" s="45">
        <f t="shared" si="89"/>
        <v>166.66666666666669</v>
      </c>
      <c r="K307" s="45">
        <f t="shared" si="89"/>
        <v>26.666666666666668</v>
      </c>
      <c r="L307" s="45">
        <f t="shared" si="89"/>
        <v>100</v>
      </c>
    </row>
    <row r="308" spans="1:12" ht="13.5" customHeight="1" x14ac:dyDescent="0.2">
      <c r="A308" s="578" t="s">
        <v>133</v>
      </c>
      <c r="B308" s="579"/>
      <c r="C308" s="580"/>
      <c r="D308" s="259">
        <f t="shared" ref="D308:H309" si="90">D309</f>
        <v>3178.31</v>
      </c>
      <c r="E308" s="22">
        <f t="shared" si="90"/>
        <v>4000</v>
      </c>
      <c r="F308" s="167">
        <f>F309</f>
        <v>4000</v>
      </c>
      <c r="G308" s="22">
        <f t="shared" si="90"/>
        <v>5000</v>
      </c>
      <c r="H308" s="22">
        <f t="shared" si="90"/>
        <v>6000</v>
      </c>
      <c r="I308" s="23">
        <f t="shared" si="89"/>
        <v>125.8530476888661</v>
      </c>
      <c r="J308" s="23">
        <f t="shared" si="89"/>
        <v>100</v>
      </c>
      <c r="K308" s="23">
        <f t="shared" si="89"/>
        <v>125</v>
      </c>
      <c r="L308" s="23">
        <f t="shared" si="89"/>
        <v>120</v>
      </c>
    </row>
    <row r="309" spans="1:12" ht="13.5" customHeight="1" x14ac:dyDescent="0.2">
      <c r="A309" s="570" t="s">
        <v>119</v>
      </c>
      <c r="B309" s="571"/>
      <c r="C309" s="572"/>
      <c r="D309" s="254">
        <f>D313</f>
        <v>3178.31</v>
      </c>
      <c r="E309" s="24">
        <f>E313</f>
        <v>4000</v>
      </c>
      <c r="F309" s="168">
        <f>F313</f>
        <v>4000</v>
      </c>
      <c r="G309" s="24">
        <f t="shared" si="90"/>
        <v>5000</v>
      </c>
      <c r="H309" s="24">
        <f t="shared" si="90"/>
        <v>6000</v>
      </c>
      <c r="I309" s="25">
        <v>0</v>
      </c>
      <c r="J309" s="25">
        <v>0</v>
      </c>
      <c r="K309" s="25">
        <f>G309/F309*100</f>
        <v>125</v>
      </c>
      <c r="L309" s="25">
        <f>H309/G309*100</f>
        <v>120</v>
      </c>
    </row>
    <row r="310" spans="1:12" ht="13.5" customHeight="1" x14ac:dyDescent="0.2">
      <c r="A310" s="581" t="s">
        <v>317</v>
      </c>
      <c r="B310" s="582"/>
      <c r="C310" s="583"/>
      <c r="D310" s="251">
        <v>0</v>
      </c>
      <c r="E310" s="26">
        <v>1000</v>
      </c>
      <c r="F310" s="169">
        <v>1000</v>
      </c>
      <c r="G310" s="26">
        <f>G313</f>
        <v>5000</v>
      </c>
      <c r="H310" s="26">
        <f>H313</f>
        <v>6000</v>
      </c>
      <c r="I310" s="27" t="e">
        <f t="shared" ref="I310:I312" si="91">E310/D310*100</f>
        <v>#DIV/0!</v>
      </c>
      <c r="J310" s="27">
        <f t="shared" ref="J310:J312" si="92">F310/E310*100</f>
        <v>100</v>
      </c>
      <c r="K310" s="27">
        <f t="shared" ref="K310:K312" si="93">G310/F310*100</f>
        <v>500</v>
      </c>
      <c r="L310" s="27">
        <f t="shared" ref="L310:L312" si="94">H310/G310*100</f>
        <v>120</v>
      </c>
    </row>
    <row r="311" spans="1:12" ht="13.5" customHeight="1" x14ac:dyDescent="0.2">
      <c r="A311" s="560" t="s">
        <v>389</v>
      </c>
      <c r="B311" s="561"/>
      <c r="C311" s="562"/>
      <c r="D311" s="266">
        <v>0</v>
      </c>
      <c r="E311" s="26">
        <v>3000</v>
      </c>
      <c r="F311" s="169">
        <v>0</v>
      </c>
      <c r="G311" s="26">
        <v>0</v>
      </c>
      <c r="H311" s="26">
        <v>0</v>
      </c>
      <c r="I311" s="27" t="e">
        <f t="shared" si="91"/>
        <v>#DIV/0!</v>
      </c>
      <c r="J311" s="27">
        <f t="shared" si="92"/>
        <v>0</v>
      </c>
      <c r="K311" s="27" t="e">
        <f t="shared" si="93"/>
        <v>#DIV/0!</v>
      </c>
      <c r="L311" s="27" t="e">
        <f t="shared" si="94"/>
        <v>#DIV/0!</v>
      </c>
    </row>
    <row r="312" spans="1:12" ht="13.5" customHeight="1" x14ac:dyDescent="0.2">
      <c r="A312" s="698" t="s">
        <v>403</v>
      </c>
      <c r="B312" s="699"/>
      <c r="C312" s="700"/>
      <c r="D312" s="266">
        <v>3178.31</v>
      </c>
      <c r="E312" s="26">
        <v>0</v>
      </c>
      <c r="F312" s="169">
        <v>3000</v>
      </c>
      <c r="G312" s="26">
        <v>0</v>
      </c>
      <c r="H312" s="26">
        <v>0</v>
      </c>
      <c r="I312" s="27">
        <f t="shared" si="91"/>
        <v>0</v>
      </c>
      <c r="J312" s="27" t="e">
        <f t="shared" si="92"/>
        <v>#DIV/0!</v>
      </c>
      <c r="K312" s="27">
        <f t="shared" si="93"/>
        <v>0</v>
      </c>
      <c r="L312" s="27" t="e">
        <f t="shared" si="94"/>
        <v>#DIV/0!</v>
      </c>
    </row>
    <row r="313" spans="1:12" ht="13.5" customHeight="1" x14ac:dyDescent="0.2">
      <c r="B313" s="252">
        <v>3</v>
      </c>
      <c r="C313" s="253" t="s">
        <v>84</v>
      </c>
      <c r="D313" s="28">
        <f>SUM(D314,D316)</f>
        <v>3178.31</v>
      </c>
      <c r="E313" s="28">
        <f>SUM(E314,E316)</f>
        <v>4000</v>
      </c>
      <c r="F313" s="173">
        <f>SUM(F314,F316)</f>
        <v>4000</v>
      </c>
      <c r="G313" s="28">
        <f>SUM(G314,G316)</f>
        <v>5000</v>
      </c>
      <c r="H313" s="28">
        <f>SUM(H314,H316)</f>
        <v>6000</v>
      </c>
      <c r="I313" s="45">
        <f t="shared" ref="I313:L315" si="95">E313/D313*100</f>
        <v>125.8530476888661</v>
      </c>
      <c r="J313" s="45">
        <f t="shared" si="95"/>
        <v>100</v>
      </c>
      <c r="K313" s="45">
        <f t="shared" si="95"/>
        <v>125</v>
      </c>
      <c r="L313" s="45">
        <f t="shared" si="95"/>
        <v>120</v>
      </c>
    </row>
    <row r="314" spans="1:12" ht="13.5" customHeight="1" x14ac:dyDescent="0.2">
      <c r="B314" s="31">
        <v>35</v>
      </c>
      <c r="C314" s="54" t="s">
        <v>85</v>
      </c>
      <c r="D314" s="130">
        <f>SUM(D315:D315)</f>
        <v>3178.31</v>
      </c>
      <c r="E314" s="130">
        <f>SUM(E315:E315)</f>
        <v>4000</v>
      </c>
      <c r="F314" s="133">
        <f>SUM(F315:F315)</f>
        <v>4000</v>
      </c>
      <c r="G314" s="130">
        <f>SUM(G315:G315)</f>
        <v>5000</v>
      </c>
      <c r="H314" s="130">
        <f>SUM(H315:H315)</f>
        <v>6000</v>
      </c>
      <c r="I314" s="45">
        <f t="shared" si="95"/>
        <v>125.8530476888661</v>
      </c>
      <c r="J314" s="45">
        <f t="shared" si="95"/>
        <v>100</v>
      </c>
      <c r="K314" s="45">
        <f t="shared" si="95"/>
        <v>125</v>
      </c>
      <c r="L314" s="45">
        <f t="shared" si="95"/>
        <v>120</v>
      </c>
    </row>
    <row r="315" spans="1:12" ht="13.5" customHeight="1" x14ac:dyDescent="0.2">
      <c r="B315" s="32">
        <v>352</v>
      </c>
      <c r="C315" s="60" t="s">
        <v>134</v>
      </c>
      <c r="D315" s="38">
        <v>3178.31</v>
      </c>
      <c r="E315" s="143">
        <v>4000</v>
      </c>
      <c r="F315" s="170">
        <v>4000</v>
      </c>
      <c r="G315" s="131">
        <v>5000</v>
      </c>
      <c r="H315" s="131">
        <v>6000</v>
      </c>
      <c r="I315" s="45">
        <f t="shared" si="95"/>
        <v>125.8530476888661</v>
      </c>
      <c r="J315" s="45">
        <f t="shared" si="95"/>
        <v>100</v>
      </c>
      <c r="K315" s="45">
        <f t="shared" si="95"/>
        <v>125</v>
      </c>
      <c r="L315" s="45">
        <f t="shared" si="95"/>
        <v>120</v>
      </c>
    </row>
    <row r="316" spans="1:12" ht="13.5" customHeight="1" x14ac:dyDescent="0.2">
      <c r="B316" s="31">
        <v>38</v>
      </c>
      <c r="C316" s="54" t="s">
        <v>88</v>
      </c>
      <c r="D316" s="130">
        <f>SUM(D317:D317)</f>
        <v>0</v>
      </c>
      <c r="E316" s="130">
        <f>SUM(E317:E317)</f>
        <v>0</v>
      </c>
      <c r="F316" s="133">
        <f>SUM(F317:F317)</f>
        <v>0</v>
      </c>
      <c r="G316" s="130">
        <f>SUM(G317:G317)</f>
        <v>0</v>
      </c>
      <c r="H316" s="130">
        <f>SUM(H317:H317)</f>
        <v>0</v>
      </c>
      <c r="I316" s="45">
        <v>0</v>
      </c>
      <c r="J316" s="45">
        <v>0</v>
      </c>
      <c r="K316" s="45">
        <v>0</v>
      </c>
      <c r="L316" s="45">
        <v>0</v>
      </c>
    </row>
    <row r="317" spans="1:12" ht="13.5" customHeight="1" x14ac:dyDescent="0.2">
      <c r="B317" s="37">
        <v>383</v>
      </c>
      <c r="C317" s="263" t="s">
        <v>135</v>
      </c>
      <c r="D317" s="52">
        <v>0</v>
      </c>
      <c r="E317" s="145">
        <v>0</v>
      </c>
      <c r="F317" s="176">
        <v>0</v>
      </c>
      <c r="G317" s="146">
        <v>0</v>
      </c>
      <c r="H317" s="146">
        <v>0</v>
      </c>
      <c r="I317" s="45">
        <v>0</v>
      </c>
      <c r="J317" s="45">
        <v>0</v>
      </c>
      <c r="K317" s="45">
        <v>0</v>
      </c>
      <c r="L317" s="45">
        <v>0</v>
      </c>
    </row>
    <row r="318" spans="1:12" ht="13.5" customHeight="1" x14ac:dyDescent="0.2">
      <c r="A318" s="578" t="s">
        <v>136</v>
      </c>
      <c r="B318" s="579"/>
      <c r="C318" s="580"/>
      <c r="D318" s="282">
        <f>D319</f>
        <v>298.63</v>
      </c>
      <c r="E318" s="139">
        <f>E319</f>
        <v>8000</v>
      </c>
      <c r="F318" s="177">
        <f>F319</f>
        <v>25000</v>
      </c>
      <c r="G318" s="139">
        <f>G319</f>
        <v>5000</v>
      </c>
      <c r="H318" s="139">
        <f>H319</f>
        <v>5000</v>
      </c>
      <c r="I318" s="23">
        <f>E318/D318*100</f>
        <v>2678.9003114221609</v>
      </c>
      <c r="J318" s="23">
        <f>F318/E318*100</f>
        <v>312.5</v>
      </c>
      <c r="K318" s="23">
        <f>G318/F318*100</f>
        <v>20</v>
      </c>
      <c r="L318" s="23">
        <f>H318/G318*100</f>
        <v>100</v>
      </c>
    </row>
    <row r="319" spans="1:12" ht="13.5" customHeight="1" x14ac:dyDescent="0.2">
      <c r="A319" s="566" t="s">
        <v>107</v>
      </c>
      <c r="B319" s="567"/>
      <c r="C319" s="568"/>
      <c r="D319" s="258">
        <f>D324</f>
        <v>298.63</v>
      </c>
      <c r="E319" s="140">
        <f>E324</f>
        <v>8000</v>
      </c>
      <c r="F319" s="168">
        <f>F324</f>
        <v>25000</v>
      </c>
      <c r="G319" s="140">
        <f>G324</f>
        <v>5000</v>
      </c>
      <c r="H319" s="140">
        <f>H324</f>
        <v>5000</v>
      </c>
      <c r="I319" s="25">
        <v>0</v>
      </c>
      <c r="J319" s="25">
        <v>0</v>
      </c>
      <c r="K319" s="25">
        <f>G319/F319*100</f>
        <v>20</v>
      </c>
      <c r="L319" s="25">
        <f>H319/G319*100</f>
        <v>100</v>
      </c>
    </row>
    <row r="320" spans="1:12" ht="12.75" customHeight="1" x14ac:dyDescent="0.2">
      <c r="A320" s="575" t="s">
        <v>271</v>
      </c>
      <c r="B320" s="576"/>
      <c r="C320" s="577"/>
      <c r="D320" s="266">
        <v>0</v>
      </c>
      <c r="E320" s="147">
        <v>0</v>
      </c>
      <c r="F320" s="169">
        <v>0</v>
      </c>
      <c r="G320" s="141">
        <v>0</v>
      </c>
      <c r="H320" s="141">
        <v>0</v>
      </c>
      <c r="I320" s="27" t="e">
        <f t="shared" ref="I320:I323" si="96">E320/D320*100</f>
        <v>#DIV/0!</v>
      </c>
      <c r="J320" s="27" t="e">
        <f t="shared" ref="J320:J323" si="97">F320/E320*100</f>
        <v>#DIV/0!</v>
      </c>
      <c r="K320" s="27" t="e">
        <f t="shared" ref="K320:K323" si="98">G320/F320*100</f>
        <v>#DIV/0!</v>
      </c>
      <c r="L320" s="27" t="e">
        <f t="shared" ref="L320:L323" si="99">H320/G320*100</f>
        <v>#DIV/0!</v>
      </c>
    </row>
    <row r="321" spans="1:13" ht="12.75" customHeight="1" x14ac:dyDescent="0.2">
      <c r="A321" s="560" t="s">
        <v>389</v>
      </c>
      <c r="B321" s="561"/>
      <c r="C321" s="562"/>
      <c r="D321" s="266">
        <v>0</v>
      </c>
      <c r="E321" s="147">
        <v>3000</v>
      </c>
      <c r="F321" s="169">
        <v>0</v>
      </c>
      <c r="G321" s="141">
        <v>0</v>
      </c>
      <c r="H321" s="141">
        <v>0</v>
      </c>
      <c r="I321" s="27" t="e">
        <f t="shared" si="96"/>
        <v>#DIV/0!</v>
      </c>
      <c r="J321" s="27">
        <f t="shared" si="97"/>
        <v>0</v>
      </c>
      <c r="K321" s="27" t="e">
        <f t="shared" si="98"/>
        <v>#DIV/0!</v>
      </c>
      <c r="L321" s="27" t="e">
        <f t="shared" si="99"/>
        <v>#DIV/0!</v>
      </c>
    </row>
    <row r="322" spans="1:13" ht="13.5" customHeight="1" x14ac:dyDescent="0.2">
      <c r="A322" s="698" t="s">
        <v>403</v>
      </c>
      <c r="B322" s="699"/>
      <c r="C322" s="700"/>
      <c r="D322" s="266">
        <v>298.63</v>
      </c>
      <c r="E322" s="147">
        <v>0</v>
      </c>
      <c r="F322" s="169">
        <v>25000</v>
      </c>
      <c r="G322" s="141">
        <v>0</v>
      </c>
      <c r="H322" s="141">
        <v>0</v>
      </c>
      <c r="I322" s="27">
        <f t="shared" si="96"/>
        <v>0</v>
      </c>
      <c r="J322" s="27" t="e">
        <f t="shared" si="97"/>
        <v>#DIV/0!</v>
      </c>
      <c r="K322" s="27">
        <f t="shared" si="98"/>
        <v>0</v>
      </c>
      <c r="L322" s="27" t="e">
        <f t="shared" si="99"/>
        <v>#DIV/0!</v>
      </c>
    </row>
    <row r="323" spans="1:13" ht="12.75" customHeight="1" x14ac:dyDescent="0.2">
      <c r="A323" s="698" t="s">
        <v>409</v>
      </c>
      <c r="B323" s="699"/>
      <c r="C323" s="700"/>
      <c r="D323" s="266">
        <v>0</v>
      </c>
      <c r="E323" s="147">
        <v>5000</v>
      </c>
      <c r="F323" s="169">
        <v>0</v>
      </c>
      <c r="G323" s="141">
        <v>5000</v>
      </c>
      <c r="H323" s="141">
        <v>5000</v>
      </c>
      <c r="I323" s="27" t="e">
        <f t="shared" si="96"/>
        <v>#DIV/0!</v>
      </c>
      <c r="J323" s="27">
        <f t="shared" si="97"/>
        <v>0</v>
      </c>
      <c r="K323" s="27" t="e">
        <f t="shared" si="98"/>
        <v>#DIV/0!</v>
      </c>
      <c r="L323" s="27">
        <f t="shared" si="99"/>
        <v>100</v>
      </c>
    </row>
    <row r="324" spans="1:13" ht="13.5" customHeight="1" x14ac:dyDescent="0.2">
      <c r="B324" s="252">
        <v>3</v>
      </c>
      <c r="C324" s="253" t="s">
        <v>84</v>
      </c>
      <c r="D324" s="142">
        <f>D325</f>
        <v>298.63</v>
      </c>
      <c r="E324" s="142">
        <f>E325</f>
        <v>8000</v>
      </c>
      <c r="F324" s="173">
        <f>F325</f>
        <v>25000</v>
      </c>
      <c r="G324" s="142">
        <f>G325</f>
        <v>5000</v>
      </c>
      <c r="H324" s="142">
        <f>H325</f>
        <v>5000</v>
      </c>
      <c r="I324" s="45">
        <f t="shared" ref="I324:L326" si="100">E324/D324*100</f>
        <v>2678.9003114221609</v>
      </c>
      <c r="J324" s="45">
        <f t="shared" si="100"/>
        <v>312.5</v>
      </c>
      <c r="K324" s="45">
        <f t="shared" si="100"/>
        <v>20</v>
      </c>
      <c r="L324" s="45">
        <f t="shared" si="100"/>
        <v>100</v>
      </c>
    </row>
    <row r="325" spans="1:13" ht="13.5" customHeight="1" x14ac:dyDescent="0.2">
      <c r="B325" s="31">
        <v>32</v>
      </c>
      <c r="C325" s="54" t="s">
        <v>85</v>
      </c>
      <c r="D325" s="130">
        <f>SUM(D326:D326)</f>
        <v>298.63</v>
      </c>
      <c r="E325" s="130">
        <f>SUM(E326:E326)</f>
        <v>8000</v>
      </c>
      <c r="F325" s="133">
        <f>SUM(F326:F326)</f>
        <v>25000</v>
      </c>
      <c r="G325" s="130">
        <f>SUM(G326:G326)</f>
        <v>5000</v>
      </c>
      <c r="H325" s="130">
        <f>SUM(H326:H326)</f>
        <v>5000</v>
      </c>
      <c r="I325" s="45">
        <f t="shared" si="100"/>
        <v>2678.9003114221609</v>
      </c>
      <c r="J325" s="45">
        <f t="shared" si="100"/>
        <v>312.5</v>
      </c>
      <c r="K325" s="45">
        <f t="shared" si="100"/>
        <v>20</v>
      </c>
      <c r="L325" s="45">
        <f t="shared" si="100"/>
        <v>100</v>
      </c>
    </row>
    <row r="326" spans="1:13" ht="13.5" customHeight="1" x14ac:dyDescent="0.2">
      <c r="B326" s="37">
        <v>323</v>
      </c>
      <c r="C326" s="263" t="s">
        <v>137</v>
      </c>
      <c r="D326" s="38">
        <v>298.63</v>
      </c>
      <c r="E326" s="143">
        <v>8000</v>
      </c>
      <c r="F326" s="170">
        <v>25000</v>
      </c>
      <c r="G326" s="131">
        <v>5000</v>
      </c>
      <c r="H326" s="131">
        <v>5000</v>
      </c>
      <c r="I326" s="45">
        <f t="shared" si="100"/>
        <v>2678.9003114221609</v>
      </c>
      <c r="J326" s="45">
        <f t="shared" si="100"/>
        <v>312.5</v>
      </c>
      <c r="K326" s="45">
        <f t="shared" si="100"/>
        <v>20</v>
      </c>
      <c r="L326" s="45">
        <f t="shared" si="100"/>
        <v>100</v>
      </c>
    </row>
    <row r="327" spans="1:13" ht="27" customHeight="1" x14ac:dyDescent="0.2">
      <c r="A327" s="644" t="s">
        <v>362</v>
      </c>
      <c r="B327" s="701"/>
      <c r="C327" s="702"/>
      <c r="D327" s="283">
        <f>D328</f>
        <v>0</v>
      </c>
      <c r="E327" s="193">
        <f>E328</f>
        <v>10000</v>
      </c>
      <c r="F327" s="177">
        <f>F328</f>
        <v>10000</v>
      </c>
      <c r="G327" s="193">
        <f>G328</f>
        <v>0</v>
      </c>
      <c r="H327" s="193">
        <f>H328</f>
        <v>0</v>
      </c>
      <c r="I327" s="192">
        <v>0</v>
      </c>
      <c r="J327" s="192">
        <f>F327/E327*100</f>
        <v>100</v>
      </c>
      <c r="K327" s="192">
        <f>G327/F327*100</f>
        <v>0</v>
      </c>
      <c r="L327" s="192">
        <v>0</v>
      </c>
    </row>
    <row r="328" spans="1:13" ht="13.5" customHeight="1" x14ac:dyDescent="0.2">
      <c r="A328" s="566" t="s">
        <v>107</v>
      </c>
      <c r="B328" s="567"/>
      <c r="C328" s="568"/>
      <c r="D328" s="258">
        <f>D329</f>
        <v>0</v>
      </c>
      <c r="E328" s="140">
        <f>E332</f>
        <v>10000</v>
      </c>
      <c r="F328" s="168">
        <f>F332</f>
        <v>10000</v>
      </c>
      <c r="G328" s="140">
        <f>G329</f>
        <v>0</v>
      </c>
      <c r="H328" s="140">
        <f>H329</f>
        <v>0</v>
      </c>
      <c r="I328" s="25">
        <v>0</v>
      </c>
      <c r="J328" s="25">
        <v>0</v>
      </c>
      <c r="K328" s="25">
        <f>G328/F328*100</f>
        <v>0</v>
      </c>
      <c r="L328" s="25">
        <v>0</v>
      </c>
    </row>
    <row r="329" spans="1:13" ht="13.5" customHeight="1" x14ac:dyDescent="0.2">
      <c r="A329" s="575" t="s">
        <v>271</v>
      </c>
      <c r="B329" s="576"/>
      <c r="C329" s="577"/>
      <c r="D329" s="284">
        <f>D332</f>
        <v>0</v>
      </c>
      <c r="E329" s="141">
        <v>0</v>
      </c>
      <c r="F329" s="169">
        <v>0</v>
      </c>
      <c r="G329" s="141">
        <f>G332</f>
        <v>0</v>
      </c>
      <c r="H329" s="141">
        <f>H332</f>
        <v>0</v>
      </c>
      <c r="I329" s="27" t="e">
        <f t="shared" ref="I329:I331" si="101">E329/D329*100</f>
        <v>#DIV/0!</v>
      </c>
      <c r="J329" s="27" t="e">
        <f t="shared" ref="J329:J331" si="102">F329/E329*100</f>
        <v>#DIV/0!</v>
      </c>
      <c r="K329" s="27" t="e">
        <f t="shared" ref="K329:K331" si="103">G329/F329*100</f>
        <v>#DIV/0!</v>
      </c>
      <c r="L329" s="27" t="e">
        <f t="shared" ref="L329:L331" si="104">H329/G329*100</f>
        <v>#DIV/0!</v>
      </c>
    </row>
    <row r="330" spans="1:13" ht="13.5" customHeight="1" x14ac:dyDescent="0.2">
      <c r="A330" s="560" t="s">
        <v>389</v>
      </c>
      <c r="B330" s="561"/>
      <c r="C330" s="562"/>
      <c r="D330" s="334">
        <v>0</v>
      </c>
      <c r="E330" s="141">
        <v>0</v>
      </c>
      <c r="F330" s="169">
        <v>0</v>
      </c>
      <c r="G330" s="141">
        <v>0</v>
      </c>
      <c r="H330" s="141">
        <v>0</v>
      </c>
      <c r="I330" s="27" t="e">
        <f t="shared" si="101"/>
        <v>#DIV/0!</v>
      </c>
      <c r="J330" s="27" t="e">
        <f t="shared" si="102"/>
        <v>#DIV/0!</v>
      </c>
      <c r="K330" s="27" t="e">
        <f t="shared" si="103"/>
        <v>#DIV/0!</v>
      </c>
      <c r="L330" s="27" t="e">
        <f t="shared" si="104"/>
        <v>#DIV/0!</v>
      </c>
    </row>
    <row r="331" spans="1:13" ht="13.5" customHeight="1" x14ac:dyDescent="0.2">
      <c r="A331" s="698" t="s">
        <v>403</v>
      </c>
      <c r="B331" s="699"/>
      <c r="C331" s="700"/>
      <c r="D331" s="279">
        <v>0</v>
      </c>
      <c r="E331" s="141">
        <v>10000</v>
      </c>
      <c r="F331" s="169">
        <v>10000</v>
      </c>
      <c r="G331" s="141">
        <v>0</v>
      </c>
      <c r="H331" s="141">
        <v>0</v>
      </c>
      <c r="I331" s="27" t="e">
        <f t="shared" si="101"/>
        <v>#DIV/0!</v>
      </c>
      <c r="J331" s="27">
        <f t="shared" si="102"/>
        <v>100</v>
      </c>
      <c r="K331" s="27">
        <f t="shared" si="103"/>
        <v>0</v>
      </c>
      <c r="L331" s="27" t="e">
        <f t="shared" si="104"/>
        <v>#DIV/0!</v>
      </c>
    </row>
    <row r="332" spans="1:13" ht="13.5" customHeight="1" x14ac:dyDescent="0.2">
      <c r="B332" s="252">
        <v>3</v>
      </c>
      <c r="C332" s="253" t="s">
        <v>84</v>
      </c>
      <c r="D332" s="142">
        <f>D333</f>
        <v>0</v>
      </c>
      <c r="E332" s="142">
        <f>E333</f>
        <v>10000</v>
      </c>
      <c r="F332" s="173">
        <f>F333</f>
        <v>10000</v>
      </c>
      <c r="G332" s="142">
        <f>G333</f>
        <v>0</v>
      </c>
      <c r="H332" s="142">
        <f>H333</f>
        <v>0</v>
      </c>
      <c r="I332" s="45">
        <v>0</v>
      </c>
      <c r="J332" s="45">
        <v>0</v>
      </c>
      <c r="K332" s="45">
        <f t="shared" ref="K332:K347" si="105">G332/F332*100</f>
        <v>0</v>
      </c>
      <c r="L332" s="45">
        <v>0</v>
      </c>
    </row>
    <row r="333" spans="1:13" ht="13.5" customHeight="1" x14ac:dyDescent="0.2">
      <c r="B333" s="31">
        <v>32</v>
      </c>
      <c r="C333" s="54" t="s">
        <v>85</v>
      </c>
      <c r="D333" s="130">
        <f>SUM(D334:D334)</f>
        <v>0</v>
      </c>
      <c r="E333" s="130">
        <f>SUM(E334:E334)</f>
        <v>10000</v>
      </c>
      <c r="F333" s="133">
        <f>SUM(F334:F334)</f>
        <v>10000</v>
      </c>
      <c r="G333" s="130">
        <f>SUM(G334:G334)</f>
        <v>0</v>
      </c>
      <c r="H333" s="130">
        <f>SUM(H334:H334)</f>
        <v>0</v>
      </c>
      <c r="I333" s="45">
        <v>0</v>
      </c>
      <c r="J333" s="45">
        <v>0</v>
      </c>
      <c r="K333" s="45">
        <f t="shared" si="105"/>
        <v>0</v>
      </c>
      <c r="L333" s="45">
        <v>0</v>
      </c>
    </row>
    <row r="334" spans="1:13" ht="13.5" customHeight="1" x14ac:dyDescent="0.2">
      <c r="B334" s="37">
        <v>323</v>
      </c>
      <c r="C334" s="263" t="s">
        <v>132</v>
      </c>
      <c r="D334" s="58">
        <v>0</v>
      </c>
      <c r="E334" s="29">
        <v>10000</v>
      </c>
      <c r="F334" s="170">
        <v>10000</v>
      </c>
      <c r="G334" s="29">
        <v>0</v>
      </c>
      <c r="H334" s="29">
        <v>0</v>
      </c>
      <c r="I334" s="45">
        <v>0</v>
      </c>
      <c r="J334" s="45">
        <v>0</v>
      </c>
      <c r="K334" s="45">
        <f t="shared" si="105"/>
        <v>0</v>
      </c>
      <c r="L334" s="45">
        <v>0</v>
      </c>
    </row>
    <row r="335" spans="1:13" s="127" customFormat="1" ht="16.5" customHeight="1" x14ac:dyDescent="0.2">
      <c r="A335" s="635" t="s">
        <v>280</v>
      </c>
      <c r="B335" s="636"/>
      <c r="C335" s="637"/>
      <c r="D335" s="286">
        <f>SUM(D336,D371,D401)</f>
        <v>85396.37000000001</v>
      </c>
      <c r="E335" s="119">
        <f>SUM(E336,E371,E401)</f>
        <v>160500</v>
      </c>
      <c r="F335" s="119">
        <f>SUM(F336,F371,F401)</f>
        <v>94300</v>
      </c>
      <c r="G335" s="119">
        <f>SUM(G336,G371,G401)</f>
        <v>67500</v>
      </c>
      <c r="H335" s="119">
        <f>SUM(H336,H371,H401)</f>
        <v>67500</v>
      </c>
      <c r="I335" s="45">
        <f t="shared" ref="I335:I347" si="106">E335/D335*100</f>
        <v>187.94709892235463</v>
      </c>
      <c r="J335" s="45">
        <f t="shared" ref="J335:J347" si="107">F335/E335*100</f>
        <v>58.753894080996879</v>
      </c>
      <c r="K335" s="45">
        <f t="shared" si="105"/>
        <v>71.580063626723216</v>
      </c>
      <c r="L335" s="45">
        <f>H335/G335*100</f>
        <v>100</v>
      </c>
      <c r="M335" s="128"/>
    </row>
    <row r="336" spans="1:13" ht="21" customHeight="1" x14ac:dyDescent="0.2">
      <c r="A336" s="584" t="s">
        <v>214</v>
      </c>
      <c r="B336" s="585"/>
      <c r="C336" s="586"/>
      <c r="D336" s="256">
        <f>SUM(D337,D344,D354)</f>
        <v>73120.41</v>
      </c>
      <c r="E336" s="134">
        <f>SUM(E337,E343,E354)</f>
        <v>126000</v>
      </c>
      <c r="F336" s="166">
        <f>SUM(F337,F343,F354)</f>
        <v>58300</v>
      </c>
      <c r="G336" s="134">
        <f>SUM(G337,G343,G354)</f>
        <v>47000</v>
      </c>
      <c r="H336" s="134">
        <f>SUM(H337,H343,H354)</f>
        <v>47000</v>
      </c>
      <c r="I336" s="135">
        <f t="shared" si="106"/>
        <v>172.31850860792491</v>
      </c>
      <c r="J336" s="135">
        <f t="shared" si="107"/>
        <v>46.269841269841272</v>
      </c>
      <c r="K336" s="135">
        <f t="shared" si="105"/>
        <v>80.617495711835332</v>
      </c>
      <c r="L336" s="135">
        <f>H336/G336*100</f>
        <v>100</v>
      </c>
    </row>
    <row r="337" spans="1:12" ht="27" customHeight="1" x14ac:dyDescent="0.2">
      <c r="A337" s="587" t="s">
        <v>325</v>
      </c>
      <c r="B337" s="588"/>
      <c r="C337" s="589"/>
      <c r="D337" s="262">
        <f t="shared" ref="D337:H340" si="108">D338</f>
        <v>0</v>
      </c>
      <c r="E337" s="194">
        <f t="shared" si="108"/>
        <v>3000</v>
      </c>
      <c r="F337" s="177">
        <f t="shared" si="108"/>
        <v>4000</v>
      </c>
      <c r="G337" s="194">
        <f t="shared" si="108"/>
        <v>3000</v>
      </c>
      <c r="H337" s="194">
        <f t="shared" si="108"/>
        <v>3000</v>
      </c>
      <c r="I337" s="192">
        <v>0</v>
      </c>
      <c r="J337" s="192">
        <f t="shared" si="107"/>
        <v>133.33333333333331</v>
      </c>
      <c r="K337" s="192">
        <f t="shared" si="105"/>
        <v>75</v>
      </c>
      <c r="L337" s="192">
        <f>H337/G337*100</f>
        <v>100</v>
      </c>
    </row>
    <row r="338" spans="1:12" ht="13.5" customHeight="1" x14ac:dyDescent="0.2">
      <c r="A338" s="566" t="s">
        <v>138</v>
      </c>
      <c r="B338" s="567"/>
      <c r="C338" s="568"/>
      <c r="D338" s="254">
        <f t="shared" si="108"/>
        <v>0</v>
      </c>
      <c r="E338" s="24">
        <f t="shared" si="108"/>
        <v>3000</v>
      </c>
      <c r="F338" s="168">
        <f t="shared" si="108"/>
        <v>4000</v>
      </c>
      <c r="G338" s="24">
        <f t="shared" si="108"/>
        <v>3000</v>
      </c>
      <c r="H338" s="24">
        <f t="shared" si="108"/>
        <v>3000</v>
      </c>
      <c r="I338" s="25">
        <v>0</v>
      </c>
      <c r="J338" s="25">
        <f t="shared" si="107"/>
        <v>133.33333333333331</v>
      </c>
      <c r="K338" s="25">
        <f t="shared" si="105"/>
        <v>75</v>
      </c>
      <c r="L338" s="25">
        <f>H338/G338*100</f>
        <v>100</v>
      </c>
    </row>
    <row r="339" spans="1:12" ht="13.5" customHeight="1" x14ac:dyDescent="0.2">
      <c r="A339" s="575" t="s">
        <v>270</v>
      </c>
      <c r="B339" s="576"/>
      <c r="C339" s="577"/>
      <c r="D339" s="251">
        <f t="shared" si="108"/>
        <v>0</v>
      </c>
      <c r="E339" s="26">
        <f t="shared" si="108"/>
        <v>3000</v>
      </c>
      <c r="F339" s="169">
        <f t="shared" si="108"/>
        <v>4000</v>
      </c>
      <c r="G339" s="26">
        <f t="shared" si="108"/>
        <v>3000</v>
      </c>
      <c r="H339" s="26">
        <f t="shared" si="108"/>
        <v>3000</v>
      </c>
      <c r="I339" s="27">
        <v>0</v>
      </c>
      <c r="J339" s="27">
        <f t="shared" si="107"/>
        <v>133.33333333333331</v>
      </c>
      <c r="K339" s="27">
        <f t="shared" si="105"/>
        <v>75</v>
      </c>
      <c r="L339" s="27">
        <f>H339/G339*100</f>
        <v>100</v>
      </c>
    </row>
    <row r="340" spans="1:12" ht="13.5" customHeight="1" x14ac:dyDescent="0.2">
      <c r="B340" s="252">
        <v>3</v>
      </c>
      <c r="C340" s="253" t="s">
        <v>84</v>
      </c>
      <c r="D340" s="28">
        <f t="shared" si="108"/>
        <v>0</v>
      </c>
      <c r="E340" s="28">
        <f t="shared" si="108"/>
        <v>3000</v>
      </c>
      <c r="F340" s="173">
        <f t="shared" si="108"/>
        <v>4000</v>
      </c>
      <c r="G340" s="28">
        <f t="shared" si="108"/>
        <v>3000</v>
      </c>
      <c r="H340" s="28">
        <f t="shared" si="108"/>
        <v>3000</v>
      </c>
      <c r="I340" s="45">
        <v>0</v>
      </c>
      <c r="J340" s="45">
        <f t="shared" si="107"/>
        <v>133.33333333333331</v>
      </c>
      <c r="K340" s="45">
        <f t="shared" si="105"/>
        <v>75</v>
      </c>
      <c r="L340" s="45">
        <f t="shared" ref="L340:L415" si="109">H340/G340*100</f>
        <v>100</v>
      </c>
    </row>
    <row r="341" spans="1:12" ht="13.5" customHeight="1" x14ac:dyDescent="0.2">
      <c r="B341" s="31">
        <v>36</v>
      </c>
      <c r="C341" s="54" t="s">
        <v>126</v>
      </c>
      <c r="D341" s="130">
        <f>SUM(D342:D342)</f>
        <v>0</v>
      </c>
      <c r="E341" s="130">
        <f>SUM(E342:E342)</f>
        <v>3000</v>
      </c>
      <c r="F341" s="133">
        <f>SUM(F342:F342)</f>
        <v>4000</v>
      </c>
      <c r="G341" s="130">
        <f>SUM(G342:G342)</f>
        <v>3000</v>
      </c>
      <c r="H341" s="130">
        <f>SUM(H342:H342)</f>
        <v>3000</v>
      </c>
      <c r="I341" s="45">
        <v>0</v>
      </c>
      <c r="J341" s="45">
        <f t="shared" si="107"/>
        <v>133.33333333333331</v>
      </c>
      <c r="K341" s="45">
        <f t="shared" si="105"/>
        <v>75</v>
      </c>
      <c r="L341" s="45">
        <f t="shared" si="109"/>
        <v>100</v>
      </c>
    </row>
    <row r="342" spans="1:12" ht="13.5" customHeight="1" x14ac:dyDescent="0.2">
      <c r="B342" s="37">
        <v>363</v>
      </c>
      <c r="C342" s="263" t="s">
        <v>127</v>
      </c>
      <c r="D342" s="38">
        <v>0</v>
      </c>
      <c r="E342" s="143">
        <v>3000</v>
      </c>
      <c r="F342" s="170">
        <v>4000</v>
      </c>
      <c r="G342" s="131">
        <v>3000</v>
      </c>
      <c r="H342" s="131">
        <v>3000</v>
      </c>
      <c r="I342" s="45">
        <v>0</v>
      </c>
      <c r="J342" s="45">
        <f t="shared" si="107"/>
        <v>133.33333333333331</v>
      </c>
      <c r="K342" s="45">
        <f t="shared" si="105"/>
        <v>75</v>
      </c>
      <c r="L342" s="45">
        <f t="shared" si="109"/>
        <v>100</v>
      </c>
    </row>
    <row r="343" spans="1:12" ht="14.25" customHeight="1" x14ac:dyDescent="0.2">
      <c r="A343" s="639" t="s">
        <v>215</v>
      </c>
      <c r="B343" s="640"/>
      <c r="C343" s="641"/>
      <c r="D343" s="282">
        <f>D344</f>
        <v>70046.02</v>
      </c>
      <c r="E343" s="139">
        <f>E344</f>
        <v>76000</v>
      </c>
      <c r="F343" s="177">
        <f>F344</f>
        <v>47300</v>
      </c>
      <c r="G343" s="139">
        <f>G344</f>
        <v>44000</v>
      </c>
      <c r="H343" s="139">
        <f>H344</f>
        <v>44000</v>
      </c>
      <c r="I343" s="23">
        <f t="shared" si="106"/>
        <v>108.50009750732445</v>
      </c>
      <c r="J343" s="23">
        <f t="shared" si="107"/>
        <v>62.236842105263158</v>
      </c>
      <c r="K343" s="23">
        <f t="shared" si="105"/>
        <v>93.023255813953483</v>
      </c>
      <c r="L343" s="23">
        <f t="shared" si="109"/>
        <v>100</v>
      </c>
    </row>
    <row r="344" spans="1:12" ht="13.5" customHeight="1" x14ac:dyDescent="0.2">
      <c r="A344" s="566" t="s">
        <v>138</v>
      </c>
      <c r="B344" s="567"/>
      <c r="C344" s="568"/>
      <c r="D344" s="258">
        <f>D348</f>
        <v>70046.02</v>
      </c>
      <c r="E344" s="140">
        <f>E348</f>
        <v>76000</v>
      </c>
      <c r="F344" s="168">
        <f>F348</f>
        <v>47300</v>
      </c>
      <c r="G344" s="140">
        <f>G348</f>
        <v>44000</v>
      </c>
      <c r="H344" s="140">
        <f>H348</f>
        <v>44000</v>
      </c>
      <c r="I344" s="25">
        <f t="shared" si="106"/>
        <v>108.50009750732445</v>
      </c>
      <c r="J344" s="25">
        <f t="shared" si="107"/>
        <v>62.236842105263158</v>
      </c>
      <c r="K344" s="25">
        <f t="shared" si="105"/>
        <v>93.023255813953483</v>
      </c>
      <c r="L344" s="25">
        <f t="shared" si="109"/>
        <v>100</v>
      </c>
    </row>
    <row r="345" spans="1:12" ht="13.5" customHeight="1" x14ac:dyDescent="0.2">
      <c r="A345" s="618" t="s">
        <v>341</v>
      </c>
      <c r="B345" s="619"/>
      <c r="C345" s="623"/>
      <c r="D345" s="141">
        <v>55114.7</v>
      </c>
      <c r="E345" s="141">
        <v>61000</v>
      </c>
      <c r="F345" s="169">
        <v>0</v>
      </c>
      <c r="G345" s="141">
        <v>0</v>
      </c>
      <c r="H345" s="141">
        <v>0</v>
      </c>
      <c r="I345" s="27">
        <f t="shared" si="106"/>
        <v>110.67827639450091</v>
      </c>
      <c r="J345" s="27">
        <f t="shared" si="107"/>
        <v>0</v>
      </c>
      <c r="K345" s="27" t="e">
        <f t="shared" si="105"/>
        <v>#DIV/0!</v>
      </c>
      <c r="L345" s="27" t="e">
        <f t="shared" si="109"/>
        <v>#DIV/0!</v>
      </c>
    </row>
    <row r="346" spans="1:12" ht="13.5" customHeight="1" x14ac:dyDescent="0.2">
      <c r="A346" s="556" t="s">
        <v>340</v>
      </c>
      <c r="B346" s="556"/>
      <c r="C346" s="638"/>
      <c r="D346" s="141">
        <v>14931.32</v>
      </c>
      <c r="E346" s="141">
        <v>15000</v>
      </c>
      <c r="F346" s="169">
        <v>0</v>
      </c>
      <c r="G346" s="141">
        <v>0</v>
      </c>
      <c r="H346" s="141">
        <v>0</v>
      </c>
      <c r="I346" s="27">
        <f t="shared" si="106"/>
        <v>100.45997272846607</v>
      </c>
      <c r="J346" s="27">
        <f t="shared" si="107"/>
        <v>0</v>
      </c>
      <c r="K346" s="27" t="e">
        <f t="shared" si="105"/>
        <v>#DIV/0!</v>
      </c>
      <c r="L346" s="27" t="e">
        <f t="shared" si="109"/>
        <v>#DIV/0!</v>
      </c>
    </row>
    <row r="347" spans="1:12" ht="13.5" customHeight="1" x14ac:dyDescent="0.2">
      <c r="A347" s="609" t="s">
        <v>268</v>
      </c>
      <c r="B347" s="576"/>
      <c r="C347" s="577"/>
      <c r="D347" s="284">
        <v>0</v>
      </c>
      <c r="E347" s="141">
        <v>0</v>
      </c>
      <c r="F347" s="169">
        <v>47300</v>
      </c>
      <c r="G347" s="141">
        <v>44000</v>
      </c>
      <c r="H347" s="141">
        <v>44000</v>
      </c>
      <c r="I347" s="27" t="e">
        <f t="shared" si="106"/>
        <v>#DIV/0!</v>
      </c>
      <c r="J347" s="27" t="e">
        <f t="shared" si="107"/>
        <v>#DIV/0!</v>
      </c>
      <c r="K347" s="27">
        <f t="shared" si="105"/>
        <v>93.023255813953483</v>
      </c>
      <c r="L347" s="27">
        <f t="shared" si="109"/>
        <v>100</v>
      </c>
    </row>
    <row r="348" spans="1:12" ht="13.5" customHeight="1" x14ac:dyDescent="0.2">
      <c r="B348" s="252">
        <v>3</v>
      </c>
      <c r="C348" s="253" t="s">
        <v>84</v>
      </c>
      <c r="D348" s="142">
        <f>SUM(D349,D352)</f>
        <v>70046.02</v>
      </c>
      <c r="E348" s="142">
        <f>SUM(E349,E352)</f>
        <v>76000</v>
      </c>
      <c r="F348" s="125">
        <f>SUM(F349,F352)</f>
        <v>47300</v>
      </c>
      <c r="G348" s="142">
        <f>SUM(G349,G352)</f>
        <v>44000</v>
      </c>
      <c r="H348" s="142">
        <f>SUM(H349,H352)</f>
        <v>44000</v>
      </c>
      <c r="I348" s="45">
        <v>0</v>
      </c>
      <c r="J348" s="45">
        <f t="shared" ref="J348:J353" si="110">F348/E348*100</f>
        <v>62.236842105263158</v>
      </c>
      <c r="K348" s="45">
        <f t="shared" ref="K348:K353" si="111">G348/F348*100</f>
        <v>93.023255813953483</v>
      </c>
      <c r="L348" s="45">
        <f t="shared" ref="L348:L353" si="112">H348/G348*100</f>
        <v>100</v>
      </c>
    </row>
    <row r="349" spans="1:12" ht="13.5" customHeight="1" x14ac:dyDescent="0.2">
      <c r="B349" s="31">
        <v>32</v>
      </c>
      <c r="C349" s="54" t="s">
        <v>85</v>
      </c>
      <c r="D349" s="28">
        <f>SUM(D350,D351)</f>
        <v>9592.3700000000008</v>
      </c>
      <c r="E349" s="28">
        <f>SUM(E350,E351)</f>
        <v>13500</v>
      </c>
      <c r="F349" s="125">
        <f>SUM(F350,F351)</f>
        <v>10000</v>
      </c>
      <c r="G349" s="428">
        <f>SUM(G350,G351)</f>
        <v>11000</v>
      </c>
      <c r="H349" s="428">
        <f>SUM(H350,H351)</f>
        <v>11000</v>
      </c>
      <c r="I349" s="45">
        <v>0</v>
      </c>
      <c r="J349" s="45">
        <v>0</v>
      </c>
      <c r="K349" s="45">
        <v>0</v>
      </c>
      <c r="L349" s="45">
        <v>100</v>
      </c>
    </row>
    <row r="350" spans="1:12" ht="13.5" customHeight="1" x14ac:dyDescent="0.2">
      <c r="B350" s="32">
        <v>322</v>
      </c>
      <c r="C350" s="60" t="s">
        <v>100</v>
      </c>
      <c r="D350" s="214">
        <v>8612.77</v>
      </c>
      <c r="E350" s="214">
        <v>10000</v>
      </c>
      <c r="F350" s="215">
        <v>9000</v>
      </c>
      <c r="G350" s="214">
        <v>10000</v>
      </c>
      <c r="H350" s="214">
        <v>10000</v>
      </c>
      <c r="I350" s="45">
        <v>0</v>
      </c>
      <c r="J350" s="45">
        <v>0</v>
      </c>
      <c r="K350" s="45">
        <v>0</v>
      </c>
      <c r="L350" s="45">
        <v>100</v>
      </c>
    </row>
    <row r="351" spans="1:12" ht="13.5" customHeight="1" x14ac:dyDescent="0.2">
      <c r="B351" s="32">
        <v>323</v>
      </c>
      <c r="C351" s="60" t="s">
        <v>132</v>
      </c>
      <c r="D351" s="38">
        <v>979.6</v>
      </c>
      <c r="E351" s="38">
        <v>3500</v>
      </c>
      <c r="F351" s="216">
        <v>1000</v>
      </c>
      <c r="G351" s="38">
        <v>1000</v>
      </c>
      <c r="H351" s="38">
        <v>1000</v>
      </c>
      <c r="I351" s="45">
        <v>0</v>
      </c>
      <c r="J351" s="45">
        <v>0</v>
      </c>
      <c r="K351" s="45">
        <v>0</v>
      </c>
      <c r="L351" s="45">
        <v>100</v>
      </c>
    </row>
    <row r="352" spans="1:12" ht="13.5" customHeight="1" x14ac:dyDescent="0.2">
      <c r="B352" s="31">
        <v>36</v>
      </c>
      <c r="C352" s="54" t="s">
        <v>126</v>
      </c>
      <c r="D352" s="130">
        <f>SUM(D353:D353)</f>
        <v>60453.65</v>
      </c>
      <c r="E352" s="130">
        <f>SUM(E353:E353)</f>
        <v>62500</v>
      </c>
      <c r="F352" s="133">
        <f>SUM(F353:F353)</f>
        <v>37300</v>
      </c>
      <c r="G352" s="130">
        <f>SUM(G353:G353)</f>
        <v>33000</v>
      </c>
      <c r="H352" s="130">
        <f>SUM(H353:H353)</f>
        <v>33000</v>
      </c>
      <c r="I352" s="45">
        <v>0</v>
      </c>
      <c r="J352" s="45">
        <f t="shared" si="110"/>
        <v>59.68</v>
      </c>
      <c r="K352" s="45">
        <f t="shared" si="111"/>
        <v>88.471849865951739</v>
      </c>
      <c r="L352" s="45">
        <f t="shared" si="112"/>
        <v>100</v>
      </c>
    </row>
    <row r="353" spans="1:13" ht="13.5" customHeight="1" x14ac:dyDescent="0.2">
      <c r="B353" s="37">
        <v>363</v>
      </c>
      <c r="C353" s="263" t="s">
        <v>127</v>
      </c>
      <c r="D353" s="38">
        <v>60453.65</v>
      </c>
      <c r="E353" s="38">
        <v>62500</v>
      </c>
      <c r="F353" s="175">
        <v>37300</v>
      </c>
      <c r="G353" s="38">
        <v>33000</v>
      </c>
      <c r="H353" s="38">
        <v>33000</v>
      </c>
      <c r="I353" s="45">
        <v>0</v>
      </c>
      <c r="J353" s="45">
        <f t="shared" si="110"/>
        <v>59.68</v>
      </c>
      <c r="K353" s="45">
        <f t="shared" si="111"/>
        <v>88.471849865951739</v>
      </c>
      <c r="L353" s="45">
        <f t="shared" si="112"/>
        <v>100</v>
      </c>
    </row>
    <row r="354" spans="1:13" ht="15.75" customHeight="1" x14ac:dyDescent="0.2">
      <c r="A354" s="578" t="s">
        <v>139</v>
      </c>
      <c r="B354" s="579"/>
      <c r="C354" s="580"/>
      <c r="D354" s="255">
        <f>D355</f>
        <v>3074.39</v>
      </c>
      <c r="E354" s="36">
        <f>E355</f>
        <v>47000</v>
      </c>
      <c r="F354" s="177">
        <f>F355</f>
        <v>7000</v>
      </c>
      <c r="G354" s="36">
        <f>G355</f>
        <v>0</v>
      </c>
      <c r="H354" s="36">
        <f>H355</f>
        <v>0</v>
      </c>
      <c r="I354" s="23">
        <v>0</v>
      </c>
      <c r="J354" s="23">
        <f>F354/E354*100</f>
        <v>14.893617021276595</v>
      </c>
      <c r="K354" s="23">
        <f>G354/F354*100</f>
        <v>0</v>
      </c>
      <c r="L354" s="23">
        <v>0</v>
      </c>
    </row>
    <row r="355" spans="1:13" ht="13.5" customHeight="1" x14ac:dyDescent="0.2">
      <c r="A355" s="566" t="s">
        <v>140</v>
      </c>
      <c r="B355" s="567"/>
      <c r="C355" s="568"/>
      <c r="D355" s="254">
        <f>SUM(D361,D364)</f>
        <v>3074.39</v>
      </c>
      <c r="E355" s="24">
        <f>SUM(E361,E364)</f>
        <v>47000</v>
      </c>
      <c r="F355" s="168">
        <f>SUM(F361,F364)</f>
        <v>7000</v>
      </c>
      <c r="G355" s="24">
        <f>SUM(G361,G364)</f>
        <v>0</v>
      </c>
      <c r="H355" s="24">
        <f>SUM(H361,H364)</f>
        <v>0</v>
      </c>
      <c r="I355" s="25">
        <v>0</v>
      </c>
      <c r="J355" s="25">
        <f>F355/E355*100</f>
        <v>14.893617021276595</v>
      </c>
      <c r="K355" s="25">
        <f>G355/F355*100</f>
        <v>0</v>
      </c>
      <c r="L355" s="25">
        <v>0</v>
      </c>
    </row>
    <row r="356" spans="1:13" ht="13.5" customHeight="1" x14ac:dyDescent="0.2">
      <c r="A356" s="581" t="s">
        <v>342</v>
      </c>
      <c r="B356" s="582"/>
      <c r="C356" s="583"/>
      <c r="D356" s="266">
        <v>0</v>
      </c>
      <c r="E356" s="26">
        <v>25000</v>
      </c>
      <c r="F356" s="169">
        <v>0</v>
      </c>
      <c r="G356" s="26">
        <v>0</v>
      </c>
      <c r="H356" s="26">
        <v>0</v>
      </c>
      <c r="I356" s="27" t="e">
        <f t="shared" ref="I356:I360" si="113">E356/D356*100</f>
        <v>#DIV/0!</v>
      </c>
      <c r="J356" s="27">
        <f t="shared" ref="J356:J360" si="114">F356/E356*100</f>
        <v>0</v>
      </c>
      <c r="K356" s="27" t="e">
        <f t="shared" ref="K356:K360" si="115">G356/F356*100</f>
        <v>#DIV/0!</v>
      </c>
      <c r="L356" s="27" t="e">
        <f t="shared" ref="L356:L360" si="116">H356/G356*100</f>
        <v>#DIV/0!</v>
      </c>
    </row>
    <row r="357" spans="1:13" ht="13.5" customHeight="1" x14ac:dyDescent="0.2">
      <c r="A357" s="618" t="s">
        <v>341</v>
      </c>
      <c r="B357" s="619"/>
      <c r="C357" s="620"/>
      <c r="D357" s="266">
        <v>3074.39</v>
      </c>
      <c r="E357" s="55">
        <v>0</v>
      </c>
      <c r="F357" s="169">
        <v>3830</v>
      </c>
      <c r="G357" s="26">
        <v>0</v>
      </c>
      <c r="H357" s="26">
        <v>0</v>
      </c>
      <c r="I357" s="27">
        <f t="shared" si="113"/>
        <v>0</v>
      </c>
      <c r="J357" s="27" t="e">
        <f t="shared" si="114"/>
        <v>#DIV/0!</v>
      </c>
      <c r="K357" s="27">
        <f t="shared" si="115"/>
        <v>0</v>
      </c>
      <c r="L357" s="27" t="e">
        <f t="shared" si="116"/>
        <v>#DIV/0!</v>
      </c>
    </row>
    <row r="358" spans="1:13" ht="13.5" customHeight="1" x14ac:dyDescent="0.2">
      <c r="A358" s="609" t="s">
        <v>268</v>
      </c>
      <c r="B358" s="576"/>
      <c r="C358" s="577"/>
      <c r="D358" s="266">
        <v>0</v>
      </c>
      <c r="E358" s="57">
        <v>0</v>
      </c>
      <c r="F358" s="169">
        <v>0</v>
      </c>
      <c r="G358" s="26">
        <v>0</v>
      </c>
      <c r="H358" s="26">
        <v>0</v>
      </c>
      <c r="I358" s="27" t="e">
        <f t="shared" si="113"/>
        <v>#DIV/0!</v>
      </c>
      <c r="J358" s="27" t="e">
        <f t="shared" si="114"/>
        <v>#DIV/0!</v>
      </c>
      <c r="K358" s="27" t="e">
        <f t="shared" si="115"/>
        <v>#DIV/0!</v>
      </c>
      <c r="L358" s="27" t="e">
        <f t="shared" si="116"/>
        <v>#DIV/0!</v>
      </c>
    </row>
    <row r="359" spans="1:13" ht="13.5" customHeight="1" x14ac:dyDescent="0.2">
      <c r="A359" s="560" t="s">
        <v>327</v>
      </c>
      <c r="B359" s="561"/>
      <c r="C359" s="562"/>
      <c r="D359" s="266">
        <v>0</v>
      </c>
      <c r="E359" s="57">
        <v>22000</v>
      </c>
      <c r="F359" s="172">
        <v>3170</v>
      </c>
      <c r="G359" s="55">
        <v>0</v>
      </c>
      <c r="H359" s="55">
        <v>0</v>
      </c>
      <c r="I359" s="27" t="e">
        <f t="shared" si="113"/>
        <v>#DIV/0!</v>
      </c>
      <c r="J359" s="27">
        <f t="shared" si="114"/>
        <v>14.40909090909091</v>
      </c>
      <c r="K359" s="27">
        <f t="shared" si="115"/>
        <v>0</v>
      </c>
      <c r="L359" s="27" t="e">
        <f t="shared" si="116"/>
        <v>#DIV/0!</v>
      </c>
    </row>
    <row r="360" spans="1:13" ht="13.5" customHeight="1" x14ac:dyDescent="0.2">
      <c r="A360" s="665" t="s">
        <v>332</v>
      </c>
      <c r="B360" s="666"/>
      <c r="C360" s="667"/>
      <c r="D360" s="266">
        <v>0</v>
      </c>
      <c r="E360" s="57">
        <v>0</v>
      </c>
      <c r="F360" s="172">
        <v>0</v>
      </c>
      <c r="G360" s="55">
        <v>0</v>
      </c>
      <c r="H360" s="55">
        <v>0</v>
      </c>
      <c r="I360" s="27" t="e">
        <f t="shared" si="113"/>
        <v>#DIV/0!</v>
      </c>
      <c r="J360" s="27" t="e">
        <f t="shared" si="114"/>
        <v>#DIV/0!</v>
      </c>
      <c r="K360" s="27" t="e">
        <f t="shared" si="115"/>
        <v>#DIV/0!</v>
      </c>
      <c r="L360" s="27" t="e">
        <f t="shared" si="116"/>
        <v>#DIV/0!</v>
      </c>
    </row>
    <row r="361" spans="1:13" ht="13.5" customHeight="1" x14ac:dyDescent="0.2">
      <c r="B361" s="252">
        <v>3</v>
      </c>
      <c r="C361" s="253" t="s">
        <v>84</v>
      </c>
      <c r="D361" s="235">
        <f t="shared" ref="D361:H362" si="117">D362</f>
        <v>0</v>
      </c>
      <c r="E361" s="235">
        <f t="shared" si="117"/>
        <v>2500</v>
      </c>
      <c r="F361" s="335">
        <f t="shared" si="117"/>
        <v>0</v>
      </c>
      <c r="G361" s="53">
        <f t="shared" si="117"/>
        <v>0</v>
      </c>
      <c r="H361" s="53">
        <f t="shared" si="117"/>
        <v>0</v>
      </c>
      <c r="I361" s="45">
        <v>0</v>
      </c>
      <c r="J361" s="45">
        <v>0</v>
      </c>
      <c r="K361" s="45">
        <v>0</v>
      </c>
      <c r="L361" s="45">
        <v>0</v>
      </c>
    </row>
    <row r="362" spans="1:13" ht="13.5" customHeight="1" x14ac:dyDescent="0.2">
      <c r="B362" s="31">
        <v>32</v>
      </c>
      <c r="C362" s="54" t="s">
        <v>85</v>
      </c>
      <c r="D362" s="235">
        <f t="shared" si="117"/>
        <v>0</v>
      </c>
      <c r="E362" s="235">
        <f t="shared" si="117"/>
        <v>2500</v>
      </c>
      <c r="F362" s="335">
        <f t="shared" si="117"/>
        <v>0</v>
      </c>
      <c r="G362" s="53">
        <f t="shared" si="117"/>
        <v>0</v>
      </c>
      <c r="H362" s="53">
        <f t="shared" si="117"/>
        <v>0</v>
      </c>
      <c r="I362" s="45">
        <v>0</v>
      </c>
      <c r="J362" s="45">
        <v>0</v>
      </c>
      <c r="K362" s="45">
        <v>0</v>
      </c>
      <c r="L362" s="45">
        <v>0</v>
      </c>
    </row>
    <row r="363" spans="1:13" ht="13.5" customHeight="1" x14ac:dyDescent="0.2">
      <c r="B363" s="32">
        <v>323</v>
      </c>
      <c r="C363" s="60" t="s">
        <v>132</v>
      </c>
      <c r="D363" s="38">
        <v>0</v>
      </c>
      <c r="E363" s="70">
        <v>2500</v>
      </c>
      <c r="F363" s="178">
        <v>0</v>
      </c>
      <c r="G363" s="71">
        <v>0</v>
      </c>
      <c r="H363" s="71">
        <v>0</v>
      </c>
      <c r="I363" s="45">
        <v>0</v>
      </c>
      <c r="J363" s="45">
        <v>0</v>
      </c>
      <c r="K363" s="45">
        <v>0</v>
      </c>
      <c r="L363" s="45">
        <v>0</v>
      </c>
    </row>
    <row r="364" spans="1:13" ht="13.5" customHeight="1" x14ac:dyDescent="0.2">
      <c r="B364" s="31">
        <v>4</v>
      </c>
      <c r="C364" s="54" t="s">
        <v>141</v>
      </c>
      <c r="D364" s="28">
        <f>D365</f>
        <v>3074.39</v>
      </c>
      <c r="E364" s="28">
        <f>E365</f>
        <v>44500</v>
      </c>
      <c r="F364" s="173">
        <f>SUM(F365,F369)</f>
        <v>7000</v>
      </c>
      <c r="G364" s="28">
        <f>G365</f>
        <v>0</v>
      </c>
      <c r="H364" s="28">
        <f>H365</f>
        <v>0</v>
      </c>
      <c r="I364" s="45">
        <f t="shared" ref="I364:I366" si="118">E364/D364*100</f>
        <v>1447.4416063023884</v>
      </c>
      <c r="J364" s="45">
        <f t="shared" ref="J364:K366" si="119">F364/E364*100</f>
        <v>15.730337078651685</v>
      </c>
      <c r="K364" s="45">
        <f t="shared" si="119"/>
        <v>0</v>
      </c>
      <c r="L364" s="45">
        <v>0</v>
      </c>
    </row>
    <row r="365" spans="1:13" ht="13.5" customHeight="1" x14ac:dyDescent="0.2">
      <c r="B365" s="31">
        <v>42</v>
      </c>
      <c r="C365" s="54" t="s">
        <v>142</v>
      </c>
      <c r="D365" s="130">
        <f>SUM(D366,D367,D368)</f>
        <v>3074.39</v>
      </c>
      <c r="E365" s="130">
        <f>SUM(E366,E367,E368)</f>
        <v>44500</v>
      </c>
      <c r="F365" s="133">
        <f>SUM(F366,F367,F368)</f>
        <v>0</v>
      </c>
      <c r="G365" s="130">
        <f>SUM(G366,G367,G368)</f>
        <v>0</v>
      </c>
      <c r="H365" s="130">
        <f>SUM(H366,H367,H368)</f>
        <v>0</v>
      </c>
      <c r="I365" s="45">
        <f t="shared" si="118"/>
        <v>1447.4416063023884</v>
      </c>
      <c r="J365" s="45">
        <f t="shared" si="119"/>
        <v>0</v>
      </c>
      <c r="K365" s="45">
        <v>0</v>
      </c>
      <c r="L365" s="45">
        <v>0</v>
      </c>
    </row>
    <row r="366" spans="1:13" ht="13.5" customHeight="1" x14ac:dyDescent="0.2">
      <c r="B366" s="37">
        <v>421</v>
      </c>
      <c r="C366" s="60" t="s">
        <v>118</v>
      </c>
      <c r="D366" s="38">
        <v>3026.08</v>
      </c>
      <c r="E366" s="38">
        <v>41500</v>
      </c>
      <c r="F366" s="170">
        <v>0</v>
      </c>
      <c r="G366" s="29">
        <v>0</v>
      </c>
      <c r="H366" s="29">
        <v>0</v>
      </c>
      <c r="I366" s="45">
        <f t="shared" si="118"/>
        <v>1371.4111986464336</v>
      </c>
      <c r="J366" s="45">
        <f t="shared" si="119"/>
        <v>0</v>
      </c>
      <c r="K366" s="45">
        <v>0</v>
      </c>
      <c r="L366" s="45">
        <v>0</v>
      </c>
      <c r="M366" s="80"/>
    </row>
    <row r="367" spans="1:13" ht="13.5" customHeight="1" x14ac:dyDescent="0.2">
      <c r="B367" s="294">
        <v>422</v>
      </c>
      <c r="C367" s="293" t="s">
        <v>205</v>
      </c>
      <c r="D367" s="38">
        <v>48.31</v>
      </c>
      <c r="E367" s="38">
        <v>0</v>
      </c>
      <c r="F367" s="170">
        <v>0</v>
      </c>
      <c r="G367" s="29">
        <v>0</v>
      </c>
      <c r="H367" s="29">
        <v>0</v>
      </c>
      <c r="I367" s="45">
        <v>0</v>
      </c>
      <c r="J367" s="45">
        <v>0</v>
      </c>
      <c r="K367" s="45">
        <v>0</v>
      </c>
      <c r="L367" s="45">
        <v>0</v>
      </c>
      <c r="M367" s="80"/>
    </row>
    <row r="368" spans="1:13" ht="13.5" customHeight="1" x14ac:dyDescent="0.2">
      <c r="B368" s="295">
        <v>426</v>
      </c>
      <c r="C368" s="296" t="s">
        <v>122</v>
      </c>
      <c r="D368" s="292">
        <v>0</v>
      </c>
      <c r="E368" s="38">
        <v>3000</v>
      </c>
      <c r="F368" s="170">
        <v>0</v>
      </c>
      <c r="G368" s="29">
        <v>0</v>
      </c>
      <c r="H368" s="29">
        <v>0</v>
      </c>
      <c r="I368" s="45">
        <v>0</v>
      </c>
      <c r="J368" s="45">
        <v>0</v>
      </c>
      <c r="K368" s="45">
        <v>0</v>
      </c>
      <c r="L368" s="45">
        <v>0</v>
      </c>
      <c r="M368" s="80"/>
    </row>
    <row r="369" spans="1:13" ht="13.5" customHeight="1" x14ac:dyDescent="0.2">
      <c r="B369" s="391">
        <v>45</v>
      </c>
      <c r="C369" s="420" t="s">
        <v>257</v>
      </c>
      <c r="D369" s="361">
        <v>0</v>
      </c>
      <c r="E369" s="42">
        <v>0</v>
      </c>
      <c r="F369" s="173">
        <f>F370</f>
        <v>7000</v>
      </c>
      <c r="G369" s="43">
        <v>0</v>
      </c>
      <c r="H369" s="43">
        <v>0</v>
      </c>
      <c r="I369" s="45">
        <v>0</v>
      </c>
      <c r="J369" s="45">
        <v>0</v>
      </c>
      <c r="K369" s="45">
        <v>0</v>
      </c>
      <c r="L369" s="45">
        <v>0</v>
      </c>
      <c r="M369" s="80"/>
    </row>
    <row r="370" spans="1:13" ht="13.5" customHeight="1" x14ac:dyDescent="0.2">
      <c r="B370" s="294">
        <v>451</v>
      </c>
      <c r="C370" s="419" t="s">
        <v>258</v>
      </c>
      <c r="D370" s="292">
        <v>0</v>
      </c>
      <c r="E370" s="38">
        <v>0</v>
      </c>
      <c r="F370" s="170">
        <v>7000</v>
      </c>
      <c r="G370" s="29">
        <v>0</v>
      </c>
      <c r="H370" s="29">
        <v>0</v>
      </c>
      <c r="I370" s="45">
        <v>0</v>
      </c>
      <c r="J370" s="45">
        <v>0</v>
      </c>
      <c r="K370" s="45">
        <v>0</v>
      </c>
      <c r="L370" s="45">
        <v>0</v>
      </c>
      <c r="M370" s="80"/>
    </row>
    <row r="371" spans="1:13" ht="24.75" customHeight="1" x14ac:dyDescent="0.2">
      <c r="A371" s="584" t="s">
        <v>307</v>
      </c>
      <c r="B371" s="585"/>
      <c r="C371" s="586"/>
      <c r="D371" s="256">
        <f>SUM(D372,D379,D385,D393)</f>
        <v>10683.29</v>
      </c>
      <c r="E371" s="134">
        <f>SUM(E372,E379,E385,E393)</f>
        <v>29500</v>
      </c>
      <c r="F371" s="166">
        <f>SUM(F372,F379,F385,F393)</f>
        <v>29000</v>
      </c>
      <c r="G371" s="134">
        <f>SUM(G372,G379,G385,G393)</f>
        <v>14500</v>
      </c>
      <c r="H371" s="134">
        <f>SUM(H372,H379,H385,H393)</f>
        <v>14500</v>
      </c>
      <c r="I371" s="135">
        <f t="shared" ref="I371:K374" si="120">E371/D371*100</f>
        <v>276.13216527867348</v>
      </c>
      <c r="J371" s="135">
        <f t="shared" si="120"/>
        <v>98.305084745762713</v>
      </c>
      <c r="K371" s="135">
        <f t="shared" si="120"/>
        <v>50</v>
      </c>
      <c r="L371" s="135">
        <f t="shared" si="109"/>
        <v>100</v>
      </c>
    </row>
    <row r="372" spans="1:13" ht="19.5" customHeight="1" x14ac:dyDescent="0.2">
      <c r="A372" s="624" t="s">
        <v>143</v>
      </c>
      <c r="B372" s="625"/>
      <c r="C372" s="626"/>
      <c r="D372" s="255">
        <f>D373</f>
        <v>884.6</v>
      </c>
      <c r="E372" s="36">
        <f>E373</f>
        <v>3500</v>
      </c>
      <c r="F372" s="177">
        <f>F376</f>
        <v>3500</v>
      </c>
      <c r="G372" s="36">
        <f>G373</f>
        <v>3500</v>
      </c>
      <c r="H372" s="36">
        <f>H373</f>
        <v>3500</v>
      </c>
      <c r="I372" s="23">
        <f t="shared" si="120"/>
        <v>395.65905494008587</v>
      </c>
      <c r="J372" s="23">
        <f t="shared" si="120"/>
        <v>100</v>
      </c>
      <c r="K372" s="23">
        <f t="shared" si="120"/>
        <v>100</v>
      </c>
      <c r="L372" s="23">
        <f t="shared" si="109"/>
        <v>100</v>
      </c>
    </row>
    <row r="373" spans="1:13" ht="13.5" customHeight="1" x14ac:dyDescent="0.2">
      <c r="A373" s="566" t="s">
        <v>138</v>
      </c>
      <c r="B373" s="567"/>
      <c r="C373" s="568"/>
      <c r="D373" s="254">
        <f>D374</f>
        <v>884.6</v>
      </c>
      <c r="E373" s="24">
        <f>E376</f>
        <v>3500</v>
      </c>
      <c r="F373" s="168">
        <f>F376</f>
        <v>3500</v>
      </c>
      <c r="G373" s="24">
        <f>G374</f>
        <v>3500</v>
      </c>
      <c r="H373" s="24">
        <f>H374</f>
        <v>3500</v>
      </c>
      <c r="I373" s="25">
        <f t="shared" si="120"/>
        <v>395.65905494008587</v>
      </c>
      <c r="J373" s="25">
        <f t="shared" si="120"/>
        <v>100</v>
      </c>
      <c r="K373" s="25">
        <f t="shared" si="120"/>
        <v>100</v>
      </c>
      <c r="L373" s="25">
        <f t="shared" si="109"/>
        <v>100</v>
      </c>
    </row>
    <row r="374" spans="1:13" ht="13.5" customHeight="1" x14ac:dyDescent="0.2">
      <c r="A374" s="575" t="s">
        <v>270</v>
      </c>
      <c r="B374" s="576"/>
      <c r="C374" s="577"/>
      <c r="D374" s="251">
        <f>D376</f>
        <v>884.6</v>
      </c>
      <c r="E374" s="26">
        <v>1663</v>
      </c>
      <c r="F374" s="169">
        <v>0</v>
      </c>
      <c r="G374" s="26">
        <f>G376</f>
        <v>3500</v>
      </c>
      <c r="H374" s="26">
        <f>H376</f>
        <v>3500</v>
      </c>
      <c r="I374" s="27">
        <f t="shared" si="120"/>
        <v>187.99457381867509</v>
      </c>
      <c r="J374" s="27">
        <f t="shared" si="120"/>
        <v>0</v>
      </c>
      <c r="K374" s="27" t="e">
        <f t="shared" si="120"/>
        <v>#DIV/0!</v>
      </c>
      <c r="L374" s="27">
        <f t="shared" si="109"/>
        <v>100</v>
      </c>
    </row>
    <row r="375" spans="1:13" ht="13.5" customHeight="1" x14ac:dyDescent="0.2">
      <c r="A375" s="618" t="s">
        <v>392</v>
      </c>
      <c r="B375" s="619"/>
      <c r="C375" s="620"/>
      <c r="D375" s="251">
        <v>0</v>
      </c>
      <c r="E375" s="26">
        <v>1837</v>
      </c>
      <c r="F375" s="169">
        <v>3500</v>
      </c>
      <c r="G375" s="26">
        <v>0</v>
      </c>
      <c r="H375" s="26">
        <v>0</v>
      </c>
      <c r="I375" s="27" t="e">
        <f t="shared" ref="I375" si="121">E375/D375*100</f>
        <v>#DIV/0!</v>
      </c>
      <c r="J375" s="27">
        <f t="shared" ref="J375" si="122">F375/E375*100</f>
        <v>190.52803483941207</v>
      </c>
      <c r="K375" s="27">
        <f t="shared" ref="K375" si="123">G375/F375*100</f>
        <v>0</v>
      </c>
      <c r="L375" s="27" t="e">
        <f t="shared" ref="L375" si="124">H375/G375*100</f>
        <v>#DIV/0!</v>
      </c>
    </row>
    <row r="376" spans="1:13" ht="13.5" customHeight="1" x14ac:dyDescent="0.2">
      <c r="B376" s="252">
        <v>3</v>
      </c>
      <c r="C376" s="253" t="s">
        <v>84</v>
      </c>
      <c r="D376" s="28">
        <f>D377</f>
        <v>884.6</v>
      </c>
      <c r="E376" s="28">
        <f>E377</f>
        <v>3500</v>
      </c>
      <c r="F376" s="173">
        <f>F377</f>
        <v>3500</v>
      </c>
      <c r="G376" s="28">
        <f>G377</f>
        <v>3500</v>
      </c>
      <c r="H376" s="28">
        <f>H377</f>
        <v>3500</v>
      </c>
      <c r="I376" s="45">
        <f t="shared" ref="I376:K379" si="125">E376/D376*100</f>
        <v>395.65905494008587</v>
      </c>
      <c r="J376" s="45">
        <f t="shared" si="125"/>
        <v>100</v>
      </c>
      <c r="K376" s="45">
        <f t="shared" si="125"/>
        <v>100</v>
      </c>
      <c r="L376" s="45">
        <f t="shared" si="109"/>
        <v>100</v>
      </c>
    </row>
    <row r="377" spans="1:13" ht="13.5" customHeight="1" x14ac:dyDescent="0.2">
      <c r="B377" s="31">
        <v>36</v>
      </c>
      <c r="C377" s="54" t="s">
        <v>126</v>
      </c>
      <c r="D377" s="130">
        <f>SUM(D378:D378)</f>
        <v>884.6</v>
      </c>
      <c r="E377" s="130">
        <f>SUM(E378:E378)</f>
        <v>3500</v>
      </c>
      <c r="F377" s="133">
        <f>SUM(F378:F378)</f>
        <v>3500</v>
      </c>
      <c r="G377" s="130">
        <f>SUM(G378:G378)</f>
        <v>3500</v>
      </c>
      <c r="H377" s="130">
        <f>SUM(H378:H378)</f>
        <v>3500</v>
      </c>
      <c r="I377" s="45">
        <f t="shared" si="125"/>
        <v>395.65905494008587</v>
      </c>
      <c r="J377" s="45">
        <f t="shared" si="125"/>
        <v>100</v>
      </c>
      <c r="K377" s="45">
        <f t="shared" si="125"/>
        <v>100</v>
      </c>
      <c r="L377" s="45">
        <f t="shared" si="109"/>
        <v>100</v>
      </c>
    </row>
    <row r="378" spans="1:13" ht="13.5" customHeight="1" x14ac:dyDescent="0.2">
      <c r="B378" s="37">
        <v>363</v>
      </c>
      <c r="C378" s="263" t="s">
        <v>127</v>
      </c>
      <c r="D378" s="38">
        <v>884.6</v>
      </c>
      <c r="E378" s="143">
        <v>3500</v>
      </c>
      <c r="F378" s="421">
        <v>3500</v>
      </c>
      <c r="G378" s="131">
        <v>3500</v>
      </c>
      <c r="H378" s="131">
        <v>3500</v>
      </c>
      <c r="I378" s="45">
        <f t="shared" si="125"/>
        <v>395.65905494008587</v>
      </c>
      <c r="J378" s="45">
        <f t="shared" si="125"/>
        <v>100</v>
      </c>
      <c r="K378" s="45">
        <f t="shared" si="125"/>
        <v>100</v>
      </c>
      <c r="L378" s="45">
        <f t="shared" si="109"/>
        <v>100</v>
      </c>
    </row>
    <row r="379" spans="1:13" ht="27" customHeight="1" x14ac:dyDescent="0.2">
      <c r="A379" s="624" t="s">
        <v>144</v>
      </c>
      <c r="B379" s="625"/>
      <c r="C379" s="626"/>
      <c r="D379" s="283">
        <f t="shared" ref="D379:H382" si="126">D380</f>
        <v>3759.91</v>
      </c>
      <c r="E379" s="193">
        <f t="shared" si="126"/>
        <v>5000</v>
      </c>
      <c r="F379" s="177">
        <f t="shared" si="126"/>
        <v>4000</v>
      </c>
      <c r="G379" s="193">
        <f t="shared" si="126"/>
        <v>4500</v>
      </c>
      <c r="H379" s="193">
        <f t="shared" si="126"/>
        <v>4500</v>
      </c>
      <c r="I379" s="192">
        <f t="shared" si="125"/>
        <v>132.98190648180409</v>
      </c>
      <c r="J379" s="192">
        <f t="shared" si="125"/>
        <v>80</v>
      </c>
      <c r="K379" s="192">
        <f t="shared" si="125"/>
        <v>112.5</v>
      </c>
      <c r="L379" s="192">
        <f t="shared" si="109"/>
        <v>100</v>
      </c>
    </row>
    <row r="380" spans="1:13" ht="13.5" customHeight="1" x14ac:dyDescent="0.2">
      <c r="A380" s="566" t="s">
        <v>138</v>
      </c>
      <c r="B380" s="567"/>
      <c r="C380" s="568"/>
      <c r="D380" s="258">
        <f t="shared" si="126"/>
        <v>3759.91</v>
      </c>
      <c r="E380" s="140">
        <f t="shared" si="126"/>
        <v>5000</v>
      </c>
      <c r="F380" s="168">
        <f t="shared" si="126"/>
        <v>4000</v>
      </c>
      <c r="G380" s="140">
        <f t="shared" si="126"/>
        <v>4500</v>
      </c>
      <c r="H380" s="140">
        <f t="shared" si="126"/>
        <v>4500</v>
      </c>
      <c r="I380" s="25">
        <v>0</v>
      </c>
      <c r="J380" s="25">
        <v>0</v>
      </c>
      <c r="K380" s="25">
        <f t="shared" ref="K380:K389" si="127">G380/F380*100</f>
        <v>112.5</v>
      </c>
      <c r="L380" s="25">
        <f t="shared" si="109"/>
        <v>100</v>
      </c>
    </row>
    <row r="381" spans="1:13" ht="13.5" customHeight="1" x14ac:dyDescent="0.2">
      <c r="A381" s="581" t="s">
        <v>393</v>
      </c>
      <c r="B381" s="717"/>
      <c r="C381" s="718"/>
      <c r="D381" s="284">
        <f t="shared" si="126"/>
        <v>3759.91</v>
      </c>
      <c r="E381" s="141">
        <f t="shared" si="126"/>
        <v>5000</v>
      </c>
      <c r="F381" s="169">
        <f t="shared" si="126"/>
        <v>4000</v>
      </c>
      <c r="G381" s="141">
        <f t="shared" si="126"/>
        <v>4500</v>
      </c>
      <c r="H381" s="141">
        <f t="shared" si="126"/>
        <v>4500</v>
      </c>
      <c r="I381" s="27">
        <v>0</v>
      </c>
      <c r="J381" s="27">
        <v>0</v>
      </c>
      <c r="K381" s="27">
        <f t="shared" si="127"/>
        <v>112.5</v>
      </c>
      <c r="L381" s="27">
        <f t="shared" si="109"/>
        <v>100</v>
      </c>
    </row>
    <row r="382" spans="1:13" ht="13.5" customHeight="1" x14ac:dyDescent="0.2">
      <c r="B382" s="252">
        <v>3</v>
      </c>
      <c r="C382" s="253" t="s">
        <v>84</v>
      </c>
      <c r="D382" s="142">
        <f t="shared" si="126"/>
        <v>3759.91</v>
      </c>
      <c r="E382" s="142">
        <f t="shared" si="126"/>
        <v>5000</v>
      </c>
      <c r="F382" s="173">
        <f t="shared" si="126"/>
        <v>4000</v>
      </c>
      <c r="G382" s="142">
        <f t="shared" si="126"/>
        <v>4500</v>
      </c>
      <c r="H382" s="142">
        <f t="shared" si="126"/>
        <v>4500</v>
      </c>
      <c r="I382" s="45">
        <f t="shared" ref="I382:J385" si="128">E382/D382*100</f>
        <v>132.98190648180409</v>
      </c>
      <c r="J382" s="45">
        <f t="shared" si="128"/>
        <v>80</v>
      </c>
      <c r="K382" s="45">
        <f t="shared" si="127"/>
        <v>112.5</v>
      </c>
      <c r="L382" s="45">
        <f t="shared" si="109"/>
        <v>100</v>
      </c>
    </row>
    <row r="383" spans="1:13" ht="13.5" customHeight="1" x14ac:dyDescent="0.2">
      <c r="B383" s="31">
        <v>37</v>
      </c>
      <c r="C383" s="54" t="s">
        <v>145</v>
      </c>
      <c r="D383" s="130">
        <f>SUM(D384:D384)</f>
        <v>3759.91</v>
      </c>
      <c r="E383" s="130">
        <f>SUM(E384:E384)</f>
        <v>5000</v>
      </c>
      <c r="F383" s="133">
        <f>SUM(F384:F384)</f>
        <v>4000</v>
      </c>
      <c r="G383" s="130">
        <f>SUM(G384:G384)</f>
        <v>4500</v>
      </c>
      <c r="H383" s="130">
        <f>SUM(H384:H384)</f>
        <v>4500</v>
      </c>
      <c r="I383" s="45">
        <f t="shared" si="128"/>
        <v>132.98190648180409</v>
      </c>
      <c r="J383" s="45">
        <f t="shared" si="128"/>
        <v>80</v>
      </c>
      <c r="K383" s="45">
        <f t="shared" si="127"/>
        <v>112.5</v>
      </c>
      <c r="L383" s="45">
        <f t="shared" si="109"/>
        <v>100</v>
      </c>
    </row>
    <row r="384" spans="1:13" ht="13.5" customHeight="1" x14ac:dyDescent="0.2">
      <c r="B384" s="37">
        <v>372</v>
      </c>
      <c r="C384" s="263" t="s">
        <v>146</v>
      </c>
      <c r="D384" s="39">
        <v>3759.91</v>
      </c>
      <c r="E384" s="137">
        <v>5000</v>
      </c>
      <c r="F384" s="417">
        <v>4000</v>
      </c>
      <c r="G384" s="138">
        <v>4500</v>
      </c>
      <c r="H384" s="138">
        <v>4500</v>
      </c>
      <c r="I384" s="45">
        <f t="shared" si="128"/>
        <v>132.98190648180409</v>
      </c>
      <c r="J384" s="45">
        <f t="shared" si="128"/>
        <v>80</v>
      </c>
      <c r="K384" s="45">
        <f t="shared" si="127"/>
        <v>112.5</v>
      </c>
      <c r="L384" s="45">
        <f t="shared" si="109"/>
        <v>100</v>
      </c>
    </row>
    <row r="385" spans="1:13" ht="27" customHeight="1" x14ac:dyDescent="0.2">
      <c r="A385" s="627" t="s">
        <v>423</v>
      </c>
      <c r="B385" s="628"/>
      <c r="C385" s="629"/>
      <c r="D385" s="283">
        <f>D386</f>
        <v>6038.78</v>
      </c>
      <c r="E385" s="193">
        <f>E386</f>
        <v>6000</v>
      </c>
      <c r="F385" s="177">
        <f>F386</f>
        <v>6500</v>
      </c>
      <c r="G385" s="193">
        <f>G386</f>
        <v>6500</v>
      </c>
      <c r="H385" s="193">
        <f>H386</f>
        <v>6500</v>
      </c>
      <c r="I385" s="192">
        <f t="shared" si="128"/>
        <v>99.357817307469404</v>
      </c>
      <c r="J385" s="192">
        <f t="shared" si="128"/>
        <v>108.33333333333333</v>
      </c>
      <c r="K385" s="192">
        <f t="shared" si="127"/>
        <v>100</v>
      </c>
      <c r="L385" s="192">
        <f t="shared" si="109"/>
        <v>100</v>
      </c>
    </row>
    <row r="386" spans="1:13" ht="13.5" customHeight="1" x14ac:dyDescent="0.2">
      <c r="A386" s="632" t="s">
        <v>138</v>
      </c>
      <c r="B386" s="633"/>
      <c r="C386" s="634"/>
      <c r="D386" s="258">
        <f>D387</f>
        <v>6038.78</v>
      </c>
      <c r="E386" s="140">
        <f>E390</f>
        <v>6000</v>
      </c>
      <c r="F386" s="168">
        <f>F390</f>
        <v>6500</v>
      </c>
      <c r="G386" s="140">
        <f>G387</f>
        <v>6500</v>
      </c>
      <c r="H386" s="140">
        <f>H387</f>
        <v>6500</v>
      </c>
      <c r="I386" s="25">
        <v>0</v>
      </c>
      <c r="J386" s="25">
        <v>0</v>
      </c>
      <c r="K386" s="25">
        <f t="shared" si="127"/>
        <v>100</v>
      </c>
      <c r="L386" s="25">
        <f t="shared" si="109"/>
        <v>100</v>
      </c>
    </row>
    <row r="387" spans="1:13" ht="13.5" customHeight="1" x14ac:dyDescent="0.2">
      <c r="A387" s="575" t="s">
        <v>270</v>
      </c>
      <c r="B387" s="576"/>
      <c r="C387" s="577"/>
      <c r="D387" s="284">
        <f>D390</f>
        <v>6038.78</v>
      </c>
      <c r="E387" s="141">
        <v>2350</v>
      </c>
      <c r="F387" s="169">
        <v>6500</v>
      </c>
      <c r="G387" s="141">
        <f>G390</f>
        <v>6500</v>
      </c>
      <c r="H387" s="141">
        <f>H390</f>
        <v>6500</v>
      </c>
      <c r="I387" s="27">
        <f t="shared" ref="I387:I389" si="129">E387/D387*100</f>
        <v>38.915145112092183</v>
      </c>
      <c r="J387" s="27">
        <f t="shared" ref="J387:J389" si="130">F387/E387*100</f>
        <v>276.59574468085111</v>
      </c>
      <c r="K387" s="27">
        <f t="shared" si="127"/>
        <v>100</v>
      </c>
      <c r="L387" s="27">
        <f t="shared" si="109"/>
        <v>100</v>
      </c>
    </row>
    <row r="388" spans="1:13" ht="13.5" customHeight="1" x14ac:dyDescent="0.2">
      <c r="A388" s="560" t="s">
        <v>389</v>
      </c>
      <c r="B388" s="561"/>
      <c r="C388" s="562"/>
      <c r="D388" s="284">
        <v>0</v>
      </c>
      <c r="E388" s="141">
        <v>3650</v>
      </c>
      <c r="F388" s="169">
        <v>0</v>
      </c>
      <c r="G388" s="141">
        <v>0</v>
      </c>
      <c r="H388" s="141">
        <v>0</v>
      </c>
      <c r="I388" s="27" t="e">
        <f t="shared" si="129"/>
        <v>#DIV/0!</v>
      </c>
      <c r="J388" s="27">
        <f t="shared" si="130"/>
        <v>0</v>
      </c>
      <c r="K388" s="27" t="e">
        <f t="shared" si="127"/>
        <v>#DIV/0!</v>
      </c>
      <c r="L388" s="27" t="e">
        <f t="shared" si="109"/>
        <v>#DIV/0!</v>
      </c>
    </row>
    <row r="389" spans="1:13" ht="13.5" customHeight="1" x14ac:dyDescent="0.2">
      <c r="A389" s="707" t="s">
        <v>394</v>
      </c>
      <c r="B389" s="708"/>
      <c r="C389" s="709"/>
      <c r="D389" s="284">
        <v>0</v>
      </c>
      <c r="E389" s="141">
        <v>0</v>
      </c>
      <c r="F389" s="169">
        <v>0</v>
      </c>
      <c r="G389" s="141">
        <v>0</v>
      </c>
      <c r="H389" s="141">
        <v>0</v>
      </c>
      <c r="I389" s="27" t="e">
        <f t="shared" si="129"/>
        <v>#DIV/0!</v>
      </c>
      <c r="J389" s="27" t="e">
        <f t="shared" si="130"/>
        <v>#DIV/0!</v>
      </c>
      <c r="K389" s="27" t="e">
        <f t="shared" si="127"/>
        <v>#DIV/0!</v>
      </c>
      <c r="L389" s="27" t="e">
        <f t="shared" si="109"/>
        <v>#DIV/0!</v>
      </c>
    </row>
    <row r="390" spans="1:13" ht="13.5" customHeight="1" x14ac:dyDescent="0.2">
      <c r="B390" s="252">
        <v>3</v>
      </c>
      <c r="C390" s="253" t="s">
        <v>84</v>
      </c>
      <c r="D390" s="142">
        <f>D391</f>
        <v>6038.78</v>
      </c>
      <c r="E390" s="142">
        <f>E391</f>
        <v>6000</v>
      </c>
      <c r="F390" s="173">
        <f>F391</f>
        <v>6500</v>
      </c>
      <c r="G390" s="142">
        <f>G391</f>
        <v>6500</v>
      </c>
      <c r="H390" s="142">
        <f>H391</f>
        <v>6500</v>
      </c>
      <c r="I390" s="45">
        <f t="shared" ref="I390:K392" si="131">E390/D390*100</f>
        <v>99.357817307469404</v>
      </c>
      <c r="J390" s="45">
        <f t="shared" si="131"/>
        <v>108.33333333333333</v>
      </c>
      <c r="K390" s="45">
        <f t="shared" si="131"/>
        <v>100</v>
      </c>
      <c r="L390" s="45">
        <f t="shared" si="109"/>
        <v>100</v>
      </c>
    </row>
    <row r="391" spans="1:13" ht="13.5" customHeight="1" x14ac:dyDescent="0.2">
      <c r="B391" s="31">
        <v>37</v>
      </c>
      <c r="C391" s="54" t="s">
        <v>145</v>
      </c>
      <c r="D391" s="130">
        <f>SUM(D392:D392)</f>
        <v>6038.78</v>
      </c>
      <c r="E391" s="130">
        <f>SUM(E392:E392)</f>
        <v>6000</v>
      </c>
      <c r="F391" s="133">
        <f>SUM(F392:F392)</f>
        <v>6500</v>
      </c>
      <c r="G391" s="130">
        <f>SUM(G392:G392)</f>
        <v>6500</v>
      </c>
      <c r="H391" s="130">
        <f>SUM(H392:H392)</f>
        <v>6500</v>
      </c>
      <c r="I391" s="45">
        <f t="shared" si="131"/>
        <v>99.357817307469404</v>
      </c>
      <c r="J391" s="45">
        <f t="shared" si="131"/>
        <v>108.33333333333333</v>
      </c>
      <c r="K391" s="45">
        <f t="shared" si="131"/>
        <v>100</v>
      </c>
      <c r="L391" s="45">
        <f t="shared" si="109"/>
        <v>100</v>
      </c>
    </row>
    <row r="392" spans="1:13" ht="13.5" customHeight="1" x14ac:dyDescent="0.2">
      <c r="B392" s="37">
        <v>372</v>
      </c>
      <c r="C392" s="263" t="s">
        <v>147</v>
      </c>
      <c r="D392" s="38">
        <v>6038.78</v>
      </c>
      <c r="E392" s="38">
        <v>6000</v>
      </c>
      <c r="F392" s="170">
        <v>6500</v>
      </c>
      <c r="G392" s="440">
        <v>6500</v>
      </c>
      <c r="H392" s="440">
        <v>6500</v>
      </c>
      <c r="I392" s="45">
        <f t="shared" si="131"/>
        <v>99.357817307469404</v>
      </c>
      <c r="J392" s="45">
        <f t="shared" si="131"/>
        <v>108.33333333333333</v>
      </c>
      <c r="K392" s="45">
        <f t="shared" si="131"/>
        <v>100</v>
      </c>
      <c r="L392" s="45">
        <f t="shared" si="109"/>
        <v>100</v>
      </c>
    </row>
    <row r="393" spans="1:13" ht="27" customHeight="1" x14ac:dyDescent="0.2">
      <c r="A393" s="578" t="s">
        <v>148</v>
      </c>
      <c r="B393" s="579"/>
      <c r="C393" s="580"/>
      <c r="D393" s="262">
        <f>D394</f>
        <v>0</v>
      </c>
      <c r="E393" s="194">
        <f>E394</f>
        <v>15000</v>
      </c>
      <c r="F393" s="177">
        <f>F394</f>
        <v>15000</v>
      </c>
      <c r="G393" s="194">
        <f>G394</f>
        <v>0</v>
      </c>
      <c r="H393" s="194">
        <f>H394</f>
        <v>0</v>
      </c>
      <c r="I393" s="192">
        <v>0</v>
      </c>
      <c r="J393" s="192">
        <v>0</v>
      </c>
      <c r="K393" s="192">
        <f>G393/F393*100</f>
        <v>0</v>
      </c>
      <c r="L393" s="192">
        <v>0</v>
      </c>
    </row>
    <row r="394" spans="1:13" ht="13.5" customHeight="1" x14ac:dyDescent="0.2">
      <c r="A394" s="566" t="s">
        <v>138</v>
      </c>
      <c r="B394" s="567"/>
      <c r="C394" s="568"/>
      <c r="D394" s="254">
        <f>SUM(D395,D396)</f>
        <v>0</v>
      </c>
      <c r="E394" s="24">
        <f>E398</f>
        <v>15000</v>
      </c>
      <c r="F394" s="168">
        <f>F398</f>
        <v>15000</v>
      </c>
      <c r="G394" s="24">
        <f>SUM(G396,G395)</f>
        <v>0</v>
      </c>
      <c r="H394" s="24">
        <f>SUM(H395,H396)</f>
        <v>0</v>
      </c>
      <c r="I394" s="25">
        <v>0</v>
      </c>
      <c r="J394" s="25">
        <v>0</v>
      </c>
      <c r="K394" s="25">
        <f>G394/F394*100</f>
        <v>0</v>
      </c>
      <c r="L394" s="25">
        <v>0</v>
      </c>
      <c r="M394" s="59"/>
    </row>
    <row r="395" spans="1:13" ht="13.5" customHeight="1" x14ac:dyDescent="0.2">
      <c r="A395" s="581" t="s">
        <v>342</v>
      </c>
      <c r="B395" s="582"/>
      <c r="C395" s="583"/>
      <c r="D395" s="266">
        <v>0</v>
      </c>
      <c r="E395" s="55">
        <v>0</v>
      </c>
      <c r="F395" s="169">
        <v>0</v>
      </c>
      <c r="G395" s="26">
        <v>0</v>
      </c>
      <c r="H395" s="26">
        <v>0</v>
      </c>
      <c r="I395" s="27" t="e">
        <f t="shared" ref="I395:I397" si="132">E395/D395*100</f>
        <v>#DIV/0!</v>
      </c>
      <c r="J395" s="27" t="e">
        <f t="shared" ref="J395:J397" si="133">F395/E395*100</f>
        <v>#DIV/0!</v>
      </c>
      <c r="K395" s="27" t="e">
        <f t="shared" ref="K395:K397" si="134">G395/F395*100</f>
        <v>#DIV/0!</v>
      </c>
      <c r="L395" s="27" t="e">
        <f t="shared" ref="L395:L397" si="135">H395/G395*100</f>
        <v>#DIV/0!</v>
      </c>
      <c r="M395" s="217"/>
    </row>
    <row r="396" spans="1:13" ht="13.5" customHeight="1" x14ac:dyDescent="0.2">
      <c r="A396" s="618" t="s">
        <v>341</v>
      </c>
      <c r="B396" s="619"/>
      <c r="C396" s="620"/>
      <c r="D396" s="266">
        <v>0</v>
      </c>
      <c r="E396" s="55">
        <v>12421</v>
      </c>
      <c r="F396" s="169">
        <v>15000</v>
      </c>
      <c r="G396" s="26">
        <v>0</v>
      </c>
      <c r="H396" s="26">
        <v>0</v>
      </c>
      <c r="I396" s="27" t="e">
        <f t="shared" si="132"/>
        <v>#DIV/0!</v>
      </c>
      <c r="J396" s="27">
        <f t="shared" si="133"/>
        <v>120.76322357298123</v>
      </c>
      <c r="K396" s="27">
        <f t="shared" si="134"/>
        <v>0</v>
      </c>
      <c r="L396" s="27" t="e">
        <f t="shared" si="135"/>
        <v>#DIV/0!</v>
      </c>
    </row>
    <row r="397" spans="1:13" ht="13.5" customHeight="1" x14ac:dyDescent="0.2">
      <c r="A397" s="618" t="s">
        <v>327</v>
      </c>
      <c r="B397" s="619"/>
      <c r="C397" s="620"/>
      <c r="D397" s="266">
        <v>0</v>
      </c>
      <c r="E397" s="55">
        <v>2579</v>
      </c>
      <c r="F397" s="169">
        <v>0</v>
      </c>
      <c r="G397" s="26">
        <v>0</v>
      </c>
      <c r="H397" s="26">
        <v>0</v>
      </c>
      <c r="I397" s="27" t="e">
        <f t="shared" si="132"/>
        <v>#DIV/0!</v>
      </c>
      <c r="J397" s="27">
        <f t="shared" si="133"/>
        <v>0</v>
      </c>
      <c r="K397" s="27" t="e">
        <f t="shared" si="134"/>
        <v>#DIV/0!</v>
      </c>
      <c r="L397" s="27" t="e">
        <f t="shared" si="135"/>
        <v>#DIV/0!</v>
      </c>
    </row>
    <row r="398" spans="1:13" ht="13.5" customHeight="1" x14ac:dyDescent="0.2">
      <c r="B398" s="252">
        <v>4</v>
      </c>
      <c r="C398" s="253" t="s">
        <v>141</v>
      </c>
      <c r="D398" s="28">
        <f>D399</f>
        <v>0</v>
      </c>
      <c r="E398" s="28">
        <f>E399</f>
        <v>15000</v>
      </c>
      <c r="F398" s="173">
        <f>F399</f>
        <v>15000</v>
      </c>
      <c r="G398" s="28">
        <f>G399</f>
        <v>0</v>
      </c>
      <c r="H398" s="28">
        <f>H399</f>
        <v>0</v>
      </c>
      <c r="I398" s="45">
        <v>0</v>
      </c>
      <c r="J398" s="45">
        <v>0</v>
      </c>
      <c r="K398" s="45">
        <f t="shared" ref="K398:K407" si="136">G398/F398*100</f>
        <v>0</v>
      </c>
      <c r="L398" s="45">
        <v>0</v>
      </c>
    </row>
    <row r="399" spans="1:13" ht="13.5" customHeight="1" x14ac:dyDescent="0.2">
      <c r="B399" s="31">
        <v>42</v>
      </c>
      <c r="C399" s="54" t="s">
        <v>142</v>
      </c>
      <c r="D399" s="130">
        <f>SUM(D400:D400)</f>
        <v>0</v>
      </c>
      <c r="E399" s="130">
        <f>SUM(E400:E400)</f>
        <v>15000</v>
      </c>
      <c r="F399" s="133">
        <f>SUM(F400:F400)</f>
        <v>15000</v>
      </c>
      <c r="G399" s="130">
        <f>SUM(G400:G400)</f>
        <v>0</v>
      </c>
      <c r="H399" s="130">
        <f>SUM(H400:H400)</f>
        <v>0</v>
      </c>
      <c r="I399" s="45">
        <v>0</v>
      </c>
      <c r="J399" s="45">
        <v>0</v>
      </c>
      <c r="K399" s="45">
        <f t="shared" si="136"/>
        <v>0</v>
      </c>
      <c r="L399" s="45">
        <v>0</v>
      </c>
    </row>
    <row r="400" spans="1:13" ht="13.5" customHeight="1" x14ac:dyDescent="0.2">
      <c r="B400" s="37">
        <v>421</v>
      </c>
      <c r="C400" s="263" t="s">
        <v>118</v>
      </c>
      <c r="D400" s="52">
        <v>0</v>
      </c>
      <c r="E400" s="38">
        <v>15000</v>
      </c>
      <c r="F400" s="170">
        <v>15000</v>
      </c>
      <c r="G400" s="29">
        <v>0</v>
      </c>
      <c r="H400" s="29">
        <v>0</v>
      </c>
      <c r="I400" s="45">
        <v>0</v>
      </c>
      <c r="J400" s="45">
        <v>0</v>
      </c>
      <c r="K400" s="45">
        <f t="shared" si="136"/>
        <v>0</v>
      </c>
      <c r="L400" s="45">
        <v>0</v>
      </c>
    </row>
    <row r="401" spans="1:12" ht="21.6" customHeight="1" x14ac:dyDescent="0.2">
      <c r="A401" s="615" t="s">
        <v>149</v>
      </c>
      <c r="B401" s="616"/>
      <c r="C401" s="617"/>
      <c r="D401" s="256">
        <f t="shared" ref="D401:H405" si="137">D402</f>
        <v>1592.67</v>
      </c>
      <c r="E401" s="134">
        <f t="shared" si="137"/>
        <v>5000</v>
      </c>
      <c r="F401" s="166">
        <f t="shared" si="137"/>
        <v>7000</v>
      </c>
      <c r="G401" s="134">
        <f t="shared" si="137"/>
        <v>6000</v>
      </c>
      <c r="H401" s="134">
        <f t="shared" si="137"/>
        <v>6000</v>
      </c>
      <c r="I401" s="135">
        <f>E401/D401*100</f>
        <v>313.93822951396083</v>
      </c>
      <c r="J401" s="135">
        <f>F401/E401*100</f>
        <v>140</v>
      </c>
      <c r="K401" s="135">
        <f t="shared" si="136"/>
        <v>85.714285714285708</v>
      </c>
      <c r="L401" s="135">
        <f t="shared" si="109"/>
        <v>100</v>
      </c>
    </row>
    <row r="402" spans="1:12" ht="14.1" customHeight="1" x14ac:dyDescent="0.2">
      <c r="A402" s="578" t="s">
        <v>150</v>
      </c>
      <c r="B402" s="579"/>
      <c r="C402" s="580"/>
      <c r="D402" s="255">
        <f t="shared" si="137"/>
        <v>1592.67</v>
      </c>
      <c r="E402" s="36">
        <f t="shared" si="137"/>
        <v>5000</v>
      </c>
      <c r="F402" s="177">
        <f t="shared" si="137"/>
        <v>7000</v>
      </c>
      <c r="G402" s="36">
        <f t="shared" si="137"/>
        <v>6000</v>
      </c>
      <c r="H402" s="36">
        <f t="shared" si="137"/>
        <v>6000</v>
      </c>
      <c r="I402" s="23">
        <f>E402/D402*100</f>
        <v>313.93822951396083</v>
      </c>
      <c r="J402" s="23">
        <f>F402/E402*100</f>
        <v>140</v>
      </c>
      <c r="K402" s="23">
        <f t="shared" si="136"/>
        <v>85.714285714285708</v>
      </c>
      <c r="L402" s="23">
        <f t="shared" si="109"/>
        <v>100</v>
      </c>
    </row>
    <row r="403" spans="1:12" ht="13.5" customHeight="1" x14ac:dyDescent="0.2">
      <c r="A403" s="566" t="s">
        <v>140</v>
      </c>
      <c r="B403" s="567"/>
      <c r="C403" s="568"/>
      <c r="D403" s="254">
        <f t="shared" si="137"/>
        <v>1592.67</v>
      </c>
      <c r="E403" s="24">
        <f t="shared" si="137"/>
        <v>5000</v>
      </c>
      <c r="F403" s="168">
        <f t="shared" si="137"/>
        <v>7000</v>
      </c>
      <c r="G403" s="24">
        <f t="shared" si="137"/>
        <v>6000</v>
      </c>
      <c r="H403" s="24">
        <f t="shared" si="137"/>
        <v>6000</v>
      </c>
      <c r="I403" s="25">
        <v>0</v>
      </c>
      <c r="J403" s="25">
        <v>0</v>
      </c>
      <c r="K403" s="25">
        <f t="shared" si="136"/>
        <v>85.714285714285708</v>
      </c>
      <c r="L403" s="25">
        <f t="shared" si="109"/>
        <v>100</v>
      </c>
    </row>
    <row r="404" spans="1:12" ht="13.5" customHeight="1" x14ac:dyDescent="0.2">
      <c r="A404" s="575" t="s">
        <v>270</v>
      </c>
      <c r="B404" s="576"/>
      <c r="C404" s="577"/>
      <c r="D404" s="251">
        <f t="shared" si="137"/>
        <v>1592.67</v>
      </c>
      <c r="E404" s="26">
        <f t="shared" si="137"/>
        <v>5000</v>
      </c>
      <c r="F404" s="169">
        <f t="shared" si="137"/>
        <v>7000</v>
      </c>
      <c r="G404" s="26">
        <f t="shared" si="137"/>
        <v>6000</v>
      </c>
      <c r="H404" s="26">
        <f t="shared" si="137"/>
        <v>6000</v>
      </c>
      <c r="I404" s="27">
        <f t="shared" ref="I404" si="138">E404/D404*100</f>
        <v>313.93822951396083</v>
      </c>
      <c r="J404" s="27">
        <f t="shared" ref="J404" si="139">F404/E404*100</f>
        <v>140</v>
      </c>
      <c r="K404" s="27">
        <f t="shared" si="136"/>
        <v>85.714285714285708</v>
      </c>
      <c r="L404" s="27">
        <f t="shared" si="109"/>
        <v>100</v>
      </c>
    </row>
    <row r="405" spans="1:12" ht="13.5" customHeight="1" x14ac:dyDescent="0.2">
      <c r="B405" s="252">
        <v>3</v>
      </c>
      <c r="C405" s="253" t="s">
        <v>84</v>
      </c>
      <c r="D405" s="28">
        <f t="shared" si="137"/>
        <v>1592.67</v>
      </c>
      <c r="E405" s="28">
        <f t="shared" si="137"/>
        <v>5000</v>
      </c>
      <c r="F405" s="173">
        <f t="shared" si="137"/>
        <v>7000</v>
      </c>
      <c r="G405" s="28">
        <f t="shared" si="137"/>
        <v>6000</v>
      </c>
      <c r="H405" s="28">
        <f t="shared" si="137"/>
        <v>6000</v>
      </c>
      <c r="I405" s="45">
        <f t="shared" ref="I405:J407" si="140">E405/D405*100</f>
        <v>313.93822951396083</v>
      </c>
      <c r="J405" s="45">
        <f t="shared" si="140"/>
        <v>140</v>
      </c>
      <c r="K405" s="45">
        <f t="shared" si="136"/>
        <v>85.714285714285708</v>
      </c>
      <c r="L405" s="45">
        <f t="shared" si="109"/>
        <v>100</v>
      </c>
    </row>
    <row r="406" spans="1:12" ht="13.5" customHeight="1" x14ac:dyDescent="0.2">
      <c r="B406" s="31">
        <v>37</v>
      </c>
      <c r="C406" s="54" t="s">
        <v>145</v>
      </c>
      <c r="D406" s="130">
        <f>SUM(D407:D407)</f>
        <v>1592.67</v>
      </c>
      <c r="E406" s="130">
        <f>SUM(E407:E407)</f>
        <v>5000</v>
      </c>
      <c r="F406" s="133">
        <f>SUM(F407:F407)</f>
        <v>7000</v>
      </c>
      <c r="G406" s="130">
        <f>SUM(G407:G407)</f>
        <v>6000</v>
      </c>
      <c r="H406" s="130">
        <f>SUM(H407:H407)</f>
        <v>6000</v>
      </c>
      <c r="I406" s="45">
        <f t="shared" si="140"/>
        <v>313.93822951396083</v>
      </c>
      <c r="J406" s="45">
        <f t="shared" si="140"/>
        <v>140</v>
      </c>
      <c r="K406" s="45">
        <f t="shared" si="136"/>
        <v>85.714285714285708</v>
      </c>
      <c r="L406" s="45">
        <f t="shared" si="109"/>
        <v>100</v>
      </c>
    </row>
    <row r="407" spans="1:12" ht="13.5" customHeight="1" x14ac:dyDescent="0.2">
      <c r="A407" s="356"/>
      <c r="B407" s="32">
        <v>372</v>
      </c>
      <c r="C407" s="60" t="s">
        <v>147</v>
      </c>
      <c r="D407" s="38">
        <v>1592.67</v>
      </c>
      <c r="E407" s="38">
        <v>5000</v>
      </c>
      <c r="F407" s="170">
        <v>7000</v>
      </c>
      <c r="G407" s="29">
        <v>6000</v>
      </c>
      <c r="H407" s="29">
        <v>6000</v>
      </c>
      <c r="I407" s="45">
        <f t="shared" si="140"/>
        <v>313.93822951396083</v>
      </c>
      <c r="J407" s="45">
        <f t="shared" si="140"/>
        <v>140</v>
      </c>
      <c r="K407" s="45">
        <f t="shared" si="136"/>
        <v>85.714285714285708</v>
      </c>
      <c r="L407" s="45">
        <f t="shared" si="109"/>
        <v>100</v>
      </c>
    </row>
    <row r="408" spans="1:12" s="127" customFormat="1" ht="13.5" customHeight="1" x14ac:dyDescent="0.2">
      <c r="A408" s="630" t="s">
        <v>281</v>
      </c>
      <c r="B408" s="630"/>
      <c r="C408" s="631"/>
      <c r="D408" s="119">
        <f>D409</f>
        <v>8398.0299999999988</v>
      </c>
      <c r="E408" s="119">
        <f>E409</f>
        <v>20500</v>
      </c>
      <c r="F408" s="132">
        <f>F409</f>
        <v>24000</v>
      </c>
      <c r="G408" s="119">
        <f>G409</f>
        <v>18500</v>
      </c>
      <c r="H408" s="119">
        <f>H409</f>
        <v>18500</v>
      </c>
      <c r="I408" s="126">
        <v>0</v>
      </c>
      <c r="J408" s="126">
        <v>0</v>
      </c>
      <c r="K408" s="126">
        <v>0</v>
      </c>
      <c r="L408" s="126">
        <v>0</v>
      </c>
    </row>
    <row r="409" spans="1:12" ht="21.95" customHeight="1" x14ac:dyDescent="0.2">
      <c r="A409" s="584" t="s">
        <v>151</v>
      </c>
      <c r="B409" s="585"/>
      <c r="C409" s="586"/>
      <c r="D409" s="256">
        <f>SUM(D410,D417,D425,D431,D438)</f>
        <v>8398.0299999999988</v>
      </c>
      <c r="E409" s="134">
        <f>SUM(E410,E417,E425,E431,E438)</f>
        <v>20500</v>
      </c>
      <c r="F409" s="166">
        <f>SUM(F410,F417,F425,F431,F438)</f>
        <v>24000</v>
      </c>
      <c r="G409" s="134">
        <f>SUM(G410,G417,G425,G431,G438)</f>
        <v>18500</v>
      </c>
      <c r="H409" s="134">
        <f>SUM(H410,H417,H425,H431,H438)</f>
        <v>18500</v>
      </c>
      <c r="I409" s="135">
        <f t="shared" ref="I409:K410" si="141">E409/D409*100</f>
        <v>244.104867451057</v>
      </c>
      <c r="J409" s="135">
        <f t="shared" si="141"/>
        <v>117.07317073170731</v>
      </c>
      <c r="K409" s="135">
        <f t="shared" si="141"/>
        <v>77.083333333333343</v>
      </c>
      <c r="L409" s="135">
        <f t="shared" si="109"/>
        <v>100</v>
      </c>
    </row>
    <row r="410" spans="1:12" ht="13.5" customHeight="1" x14ac:dyDescent="0.2">
      <c r="A410" s="578" t="s">
        <v>152</v>
      </c>
      <c r="B410" s="579"/>
      <c r="C410" s="580"/>
      <c r="D410" s="255">
        <f t="shared" ref="D410:H414" si="142">D411</f>
        <v>1990.84</v>
      </c>
      <c r="E410" s="36">
        <f t="shared" si="142"/>
        <v>4500</v>
      </c>
      <c r="F410" s="177">
        <f t="shared" si="142"/>
        <v>8000</v>
      </c>
      <c r="G410" s="36">
        <f t="shared" si="142"/>
        <v>8000</v>
      </c>
      <c r="H410" s="36">
        <f t="shared" si="142"/>
        <v>8000</v>
      </c>
      <c r="I410" s="23">
        <f t="shared" si="141"/>
        <v>226.03524140563783</v>
      </c>
      <c r="J410" s="23">
        <f t="shared" si="141"/>
        <v>177.77777777777777</v>
      </c>
      <c r="K410" s="23">
        <f t="shared" si="141"/>
        <v>100</v>
      </c>
      <c r="L410" s="23">
        <f t="shared" si="109"/>
        <v>100</v>
      </c>
    </row>
    <row r="411" spans="1:12" ht="13.5" customHeight="1" x14ac:dyDescent="0.2">
      <c r="A411" s="566" t="s">
        <v>153</v>
      </c>
      <c r="B411" s="567"/>
      <c r="C411" s="568"/>
      <c r="D411" s="254">
        <f>D414</f>
        <v>1990.84</v>
      </c>
      <c r="E411" s="24">
        <f t="shared" si="142"/>
        <v>4500</v>
      </c>
      <c r="F411" s="168">
        <f>F414</f>
        <v>8000</v>
      </c>
      <c r="G411" s="24">
        <f t="shared" si="142"/>
        <v>8000</v>
      </c>
      <c r="H411" s="24">
        <f t="shared" si="142"/>
        <v>8000</v>
      </c>
      <c r="I411" s="25">
        <v>0</v>
      </c>
      <c r="J411" s="25">
        <v>0</v>
      </c>
      <c r="K411" s="25">
        <f>G411/F411*100</f>
        <v>100</v>
      </c>
      <c r="L411" s="25">
        <f t="shared" si="109"/>
        <v>100</v>
      </c>
    </row>
    <row r="412" spans="1:12" ht="13.5" customHeight="1" x14ac:dyDescent="0.2">
      <c r="A412" s="575" t="s">
        <v>270</v>
      </c>
      <c r="B412" s="576"/>
      <c r="C412" s="577"/>
      <c r="D412" s="251">
        <v>1990.84</v>
      </c>
      <c r="E412" s="26">
        <f>E414</f>
        <v>4500</v>
      </c>
      <c r="F412" s="169">
        <v>0</v>
      </c>
      <c r="G412" s="26">
        <f>G414</f>
        <v>8000</v>
      </c>
      <c r="H412" s="26">
        <f>H414</f>
        <v>8000</v>
      </c>
      <c r="I412" s="27">
        <f t="shared" ref="I412:I413" si="143">E412/D412*100</f>
        <v>226.03524140563783</v>
      </c>
      <c r="J412" s="27">
        <f t="shared" ref="J412:J413" si="144">F412/E412*100</f>
        <v>0</v>
      </c>
      <c r="K412" s="27" t="e">
        <f t="shared" ref="K412:K413" si="145">G412/F412*100</f>
        <v>#DIV/0!</v>
      </c>
      <c r="L412" s="27">
        <f t="shared" si="109"/>
        <v>100</v>
      </c>
    </row>
    <row r="413" spans="1:12" ht="13.5" customHeight="1" x14ac:dyDescent="0.2">
      <c r="A413" s="618" t="s">
        <v>392</v>
      </c>
      <c r="B413" s="619"/>
      <c r="C413" s="620"/>
      <c r="D413" s="251">
        <v>0</v>
      </c>
      <c r="E413" s="26">
        <v>0</v>
      </c>
      <c r="F413" s="169">
        <v>8000</v>
      </c>
      <c r="G413" s="26">
        <v>0</v>
      </c>
      <c r="H413" s="26">
        <v>0</v>
      </c>
      <c r="I413" s="27" t="e">
        <f t="shared" si="143"/>
        <v>#DIV/0!</v>
      </c>
      <c r="J413" s="27" t="e">
        <f t="shared" si="144"/>
        <v>#DIV/0!</v>
      </c>
      <c r="K413" s="27">
        <f t="shared" si="145"/>
        <v>0</v>
      </c>
      <c r="L413" s="27" t="e">
        <f t="shared" si="109"/>
        <v>#DIV/0!</v>
      </c>
    </row>
    <row r="414" spans="1:12" ht="13.5" customHeight="1" x14ac:dyDescent="0.2">
      <c r="B414" s="252">
        <v>3</v>
      </c>
      <c r="C414" s="253" t="s">
        <v>84</v>
      </c>
      <c r="D414" s="28">
        <f t="shared" si="142"/>
        <v>1990.84</v>
      </c>
      <c r="E414" s="28">
        <f t="shared" si="142"/>
        <v>4500</v>
      </c>
      <c r="F414" s="173">
        <f t="shared" si="142"/>
        <v>8000</v>
      </c>
      <c r="G414" s="28">
        <f t="shared" si="142"/>
        <v>8000</v>
      </c>
      <c r="H414" s="28">
        <f t="shared" si="142"/>
        <v>8000</v>
      </c>
      <c r="I414" s="45">
        <f t="shared" ref="I414:K415" si="146">E414/D414*100</f>
        <v>226.03524140563783</v>
      </c>
      <c r="J414" s="45">
        <f t="shared" si="146"/>
        <v>177.77777777777777</v>
      </c>
      <c r="K414" s="45">
        <f t="shared" si="146"/>
        <v>100</v>
      </c>
      <c r="L414" s="45">
        <f t="shared" si="109"/>
        <v>100</v>
      </c>
    </row>
    <row r="415" spans="1:12" ht="13.5" customHeight="1" x14ac:dyDescent="0.2">
      <c r="B415" s="31">
        <v>38</v>
      </c>
      <c r="C415" s="54" t="s">
        <v>88</v>
      </c>
      <c r="D415" s="130">
        <f>SUM(D416:D416)</f>
        <v>1990.84</v>
      </c>
      <c r="E415" s="130">
        <f>SUM(E416:E416)</f>
        <v>4500</v>
      </c>
      <c r="F415" s="133">
        <f>SUM(F416:F416)</f>
        <v>8000</v>
      </c>
      <c r="G415" s="130">
        <f>SUM(G416:G416)</f>
        <v>8000</v>
      </c>
      <c r="H415" s="130">
        <f>SUM(H416:H416)</f>
        <v>8000</v>
      </c>
      <c r="I415" s="45">
        <f t="shared" si="146"/>
        <v>226.03524140563783</v>
      </c>
      <c r="J415" s="45">
        <f t="shared" si="146"/>
        <v>177.77777777777777</v>
      </c>
      <c r="K415" s="45">
        <f t="shared" si="146"/>
        <v>100</v>
      </c>
      <c r="L415" s="45">
        <f t="shared" si="109"/>
        <v>100</v>
      </c>
    </row>
    <row r="416" spans="1:12" ht="13.5" customHeight="1" x14ac:dyDescent="0.2">
      <c r="B416" s="37">
        <v>381</v>
      </c>
      <c r="C416" s="263" t="s">
        <v>89</v>
      </c>
      <c r="D416" s="38">
        <v>1990.84</v>
      </c>
      <c r="E416" s="131">
        <v>4500</v>
      </c>
      <c r="F416" s="170">
        <v>8000</v>
      </c>
      <c r="G416" s="131">
        <v>8000</v>
      </c>
      <c r="H416" s="131">
        <v>8000</v>
      </c>
      <c r="I416" s="45">
        <f>E416/D416*100</f>
        <v>226.03524140563783</v>
      </c>
      <c r="J416" s="45">
        <f t="shared" ref="J416:J454" si="147">F416/E416*100</f>
        <v>177.77777777777777</v>
      </c>
      <c r="K416" s="45">
        <f t="shared" ref="K416:K454" si="148">G416/F416*100</f>
        <v>100</v>
      </c>
      <c r="L416" s="45">
        <f t="shared" ref="L416:L454" si="149">H416/G416*100</f>
        <v>100</v>
      </c>
    </row>
    <row r="417" spans="1:12" ht="27" customHeight="1" x14ac:dyDescent="0.2">
      <c r="A417" s="578" t="s">
        <v>154</v>
      </c>
      <c r="B417" s="579"/>
      <c r="C417" s="580"/>
      <c r="D417" s="255">
        <f>D418</f>
        <v>2787.18</v>
      </c>
      <c r="E417" s="36">
        <f>E418</f>
        <v>3500</v>
      </c>
      <c r="F417" s="177">
        <f>F418</f>
        <v>5000</v>
      </c>
      <c r="G417" s="36">
        <f>G418</f>
        <v>5000</v>
      </c>
      <c r="H417" s="36">
        <f>H418</f>
        <v>5000</v>
      </c>
      <c r="I417" s="23">
        <f>E417/D417*100</f>
        <v>125.57495389605265</v>
      </c>
      <c r="J417" s="23">
        <f t="shared" si="147"/>
        <v>142.85714285714286</v>
      </c>
      <c r="K417" s="23">
        <f t="shared" si="148"/>
        <v>100</v>
      </c>
      <c r="L417" s="23">
        <f t="shared" si="149"/>
        <v>100</v>
      </c>
    </row>
    <row r="418" spans="1:12" ht="13.5" customHeight="1" x14ac:dyDescent="0.2">
      <c r="A418" s="566" t="s">
        <v>153</v>
      </c>
      <c r="B418" s="567"/>
      <c r="C418" s="568"/>
      <c r="D418" s="254">
        <f>D422</f>
        <v>2787.18</v>
      </c>
      <c r="E418" s="24">
        <f>E422</f>
        <v>3500</v>
      </c>
      <c r="F418" s="168">
        <f>F422</f>
        <v>5000</v>
      </c>
      <c r="G418" s="24">
        <f>G419</f>
        <v>5000</v>
      </c>
      <c r="H418" s="24">
        <f>H419</f>
        <v>5000</v>
      </c>
      <c r="I418" s="25">
        <v>0</v>
      </c>
      <c r="J418" s="25">
        <v>0</v>
      </c>
      <c r="K418" s="25">
        <f t="shared" si="148"/>
        <v>100</v>
      </c>
      <c r="L418" s="25">
        <f t="shared" si="149"/>
        <v>100</v>
      </c>
    </row>
    <row r="419" spans="1:12" ht="13.5" customHeight="1" x14ac:dyDescent="0.2">
      <c r="A419" s="575" t="s">
        <v>270</v>
      </c>
      <c r="B419" s="576"/>
      <c r="C419" s="577"/>
      <c r="D419" s="251">
        <v>2787.18</v>
      </c>
      <c r="E419" s="26">
        <v>0</v>
      </c>
      <c r="F419" s="169">
        <v>0</v>
      </c>
      <c r="G419" s="26">
        <f>G422</f>
        <v>5000</v>
      </c>
      <c r="H419" s="26">
        <f>H422</f>
        <v>5000</v>
      </c>
      <c r="I419" s="27">
        <f t="shared" ref="I419:I421" si="150">E419/D419*100</f>
        <v>0</v>
      </c>
      <c r="J419" s="27" t="e">
        <f t="shared" ref="J419:J421" si="151">F419/E419*100</f>
        <v>#DIV/0!</v>
      </c>
      <c r="K419" s="27" t="e">
        <f t="shared" si="148"/>
        <v>#DIV/0!</v>
      </c>
      <c r="L419" s="27">
        <f t="shared" si="149"/>
        <v>100</v>
      </c>
    </row>
    <row r="420" spans="1:12" ht="13.5" customHeight="1" x14ac:dyDescent="0.2">
      <c r="A420" s="560" t="s">
        <v>327</v>
      </c>
      <c r="B420" s="561"/>
      <c r="C420" s="562"/>
      <c r="D420" s="251">
        <v>0</v>
      </c>
      <c r="E420" s="26">
        <v>0</v>
      </c>
      <c r="F420" s="169">
        <v>1500</v>
      </c>
      <c r="G420" s="26">
        <v>0</v>
      </c>
      <c r="H420" s="26">
        <v>0</v>
      </c>
      <c r="I420" s="27" t="e">
        <f t="shared" si="150"/>
        <v>#DIV/0!</v>
      </c>
      <c r="J420" s="27" t="e">
        <f t="shared" si="151"/>
        <v>#DIV/0!</v>
      </c>
      <c r="K420" s="27">
        <f t="shared" si="148"/>
        <v>0</v>
      </c>
      <c r="L420" s="27" t="e">
        <f t="shared" si="149"/>
        <v>#DIV/0!</v>
      </c>
    </row>
    <row r="421" spans="1:12" ht="13.5" customHeight="1" x14ac:dyDescent="0.2">
      <c r="A421" s="618" t="s">
        <v>392</v>
      </c>
      <c r="B421" s="619"/>
      <c r="C421" s="620"/>
      <c r="D421" s="251">
        <v>0</v>
      </c>
      <c r="E421" s="26">
        <v>3500</v>
      </c>
      <c r="F421" s="169">
        <v>3500</v>
      </c>
      <c r="G421" s="26">
        <v>0</v>
      </c>
      <c r="H421" s="26">
        <v>0</v>
      </c>
      <c r="I421" s="27" t="e">
        <f t="shared" si="150"/>
        <v>#DIV/0!</v>
      </c>
      <c r="J421" s="27">
        <f t="shared" si="151"/>
        <v>100</v>
      </c>
      <c r="K421" s="27">
        <f t="shared" si="148"/>
        <v>0</v>
      </c>
      <c r="L421" s="27" t="e">
        <f t="shared" si="149"/>
        <v>#DIV/0!</v>
      </c>
    </row>
    <row r="422" spans="1:12" ht="13.5" customHeight="1" x14ac:dyDescent="0.2">
      <c r="B422" s="252">
        <v>3</v>
      </c>
      <c r="C422" s="253" t="s">
        <v>84</v>
      </c>
      <c r="D422" s="28">
        <f>D423</f>
        <v>2787.18</v>
      </c>
      <c r="E422" s="28">
        <f>E423</f>
        <v>3500</v>
      </c>
      <c r="F422" s="173">
        <f>F423</f>
        <v>5000</v>
      </c>
      <c r="G422" s="28">
        <f>G423</f>
        <v>5000</v>
      </c>
      <c r="H422" s="28">
        <f>H423</f>
        <v>5000</v>
      </c>
      <c r="I422" s="45">
        <f>E422/D422*100</f>
        <v>125.57495389605265</v>
      </c>
      <c r="J422" s="45">
        <f t="shared" si="147"/>
        <v>142.85714285714286</v>
      </c>
      <c r="K422" s="45">
        <f t="shared" si="148"/>
        <v>100</v>
      </c>
      <c r="L422" s="45">
        <f t="shared" si="149"/>
        <v>100</v>
      </c>
    </row>
    <row r="423" spans="1:12" ht="13.5" customHeight="1" x14ac:dyDescent="0.2">
      <c r="B423" s="31">
        <v>38</v>
      </c>
      <c r="C423" s="54" t="s">
        <v>88</v>
      </c>
      <c r="D423" s="130">
        <f>SUM(D424:D424)</f>
        <v>2787.18</v>
      </c>
      <c r="E423" s="130">
        <f>SUM(E424:E424)</f>
        <v>3500</v>
      </c>
      <c r="F423" s="133">
        <f>SUM(F424:F424)</f>
        <v>5000</v>
      </c>
      <c r="G423" s="130">
        <f>SUM(G424:G424)</f>
        <v>5000</v>
      </c>
      <c r="H423" s="130">
        <f>SUM(H424:H424)</f>
        <v>5000</v>
      </c>
      <c r="I423" s="45">
        <f>E423/D423*100</f>
        <v>125.57495389605265</v>
      </c>
      <c r="J423" s="45">
        <f t="shared" si="147"/>
        <v>142.85714285714286</v>
      </c>
      <c r="K423" s="45">
        <f t="shared" si="148"/>
        <v>100</v>
      </c>
      <c r="L423" s="45">
        <f t="shared" si="149"/>
        <v>100</v>
      </c>
    </row>
    <row r="424" spans="1:12" ht="13.5" customHeight="1" x14ac:dyDescent="0.2">
      <c r="B424" s="37">
        <v>381</v>
      </c>
      <c r="C424" s="263" t="s">
        <v>89</v>
      </c>
      <c r="D424" s="39">
        <v>2787.18</v>
      </c>
      <c r="E424" s="137">
        <v>3500</v>
      </c>
      <c r="F424" s="180">
        <v>5000</v>
      </c>
      <c r="G424" s="138">
        <v>5000</v>
      </c>
      <c r="H424" s="138">
        <v>5000</v>
      </c>
      <c r="I424" s="45">
        <f>E424/D424*100</f>
        <v>125.57495389605265</v>
      </c>
      <c r="J424" s="45">
        <f t="shared" si="147"/>
        <v>142.85714285714286</v>
      </c>
      <c r="K424" s="45">
        <f t="shared" si="148"/>
        <v>100</v>
      </c>
      <c r="L424" s="45">
        <f t="shared" si="149"/>
        <v>100</v>
      </c>
    </row>
    <row r="425" spans="1:12" ht="27" customHeight="1" x14ac:dyDescent="0.2">
      <c r="A425" s="578" t="s">
        <v>155</v>
      </c>
      <c r="B425" s="579"/>
      <c r="C425" s="580"/>
      <c r="D425" s="283">
        <f t="shared" ref="D425:H428" si="152">D426</f>
        <v>0</v>
      </c>
      <c r="E425" s="193">
        <f t="shared" si="152"/>
        <v>1000</v>
      </c>
      <c r="F425" s="177">
        <f t="shared" si="152"/>
        <v>0</v>
      </c>
      <c r="G425" s="193">
        <f t="shared" si="152"/>
        <v>0</v>
      </c>
      <c r="H425" s="193">
        <f t="shared" si="152"/>
        <v>0</v>
      </c>
      <c r="I425" s="192">
        <v>0</v>
      </c>
      <c r="J425" s="192">
        <f t="shared" si="147"/>
        <v>0</v>
      </c>
      <c r="K425" s="192">
        <v>0</v>
      </c>
      <c r="L425" s="192">
        <v>0</v>
      </c>
    </row>
    <row r="426" spans="1:12" ht="13.5" customHeight="1" x14ac:dyDescent="0.2">
      <c r="A426" s="566" t="s">
        <v>153</v>
      </c>
      <c r="B426" s="567"/>
      <c r="C426" s="568"/>
      <c r="D426" s="258">
        <f t="shared" si="152"/>
        <v>0</v>
      </c>
      <c r="E426" s="140">
        <f t="shared" si="152"/>
        <v>1000</v>
      </c>
      <c r="F426" s="168">
        <f t="shared" si="152"/>
        <v>0</v>
      </c>
      <c r="G426" s="140">
        <f t="shared" si="152"/>
        <v>0</v>
      </c>
      <c r="H426" s="140">
        <f t="shared" si="152"/>
        <v>0</v>
      </c>
      <c r="I426" s="25">
        <v>0</v>
      </c>
      <c r="J426" s="25">
        <v>0</v>
      </c>
      <c r="K426" s="25">
        <v>0</v>
      </c>
      <c r="L426" s="25">
        <v>0</v>
      </c>
    </row>
    <row r="427" spans="1:12" ht="13.5" customHeight="1" x14ac:dyDescent="0.2">
      <c r="A427" s="575" t="s">
        <v>270</v>
      </c>
      <c r="B427" s="576"/>
      <c r="C427" s="577"/>
      <c r="D427" s="284">
        <f t="shared" si="152"/>
        <v>0</v>
      </c>
      <c r="E427" s="141">
        <f t="shared" si="152"/>
        <v>1000</v>
      </c>
      <c r="F427" s="169">
        <f t="shared" si="152"/>
        <v>0</v>
      </c>
      <c r="G427" s="141">
        <f t="shared" si="152"/>
        <v>0</v>
      </c>
      <c r="H427" s="141">
        <f t="shared" si="152"/>
        <v>0</v>
      </c>
      <c r="I427" s="27" t="e">
        <f t="shared" ref="I427" si="153">E427/D427*100</f>
        <v>#DIV/0!</v>
      </c>
      <c r="J427" s="27">
        <f t="shared" ref="J427" si="154">F427/E427*100</f>
        <v>0</v>
      </c>
      <c r="K427" s="27" t="e">
        <f t="shared" ref="K427" si="155">G427/F427*100</f>
        <v>#DIV/0!</v>
      </c>
      <c r="L427" s="27" t="e">
        <f t="shared" ref="L427" si="156">H427/G427*100</f>
        <v>#DIV/0!</v>
      </c>
    </row>
    <row r="428" spans="1:12" ht="13.5" customHeight="1" x14ac:dyDescent="0.2">
      <c r="B428" s="257">
        <v>3</v>
      </c>
      <c r="C428" s="253" t="s">
        <v>84</v>
      </c>
      <c r="D428" s="142">
        <f t="shared" si="152"/>
        <v>0</v>
      </c>
      <c r="E428" s="142">
        <f t="shared" si="152"/>
        <v>1000</v>
      </c>
      <c r="F428" s="173">
        <f t="shared" si="152"/>
        <v>0</v>
      </c>
      <c r="G428" s="142">
        <f t="shared" si="152"/>
        <v>0</v>
      </c>
      <c r="H428" s="142">
        <f t="shared" si="152"/>
        <v>0</v>
      </c>
      <c r="I428" s="45">
        <v>0</v>
      </c>
      <c r="J428" s="45">
        <f t="shared" si="147"/>
        <v>0</v>
      </c>
      <c r="K428" s="45">
        <v>0</v>
      </c>
      <c r="L428" s="45">
        <v>0</v>
      </c>
    </row>
    <row r="429" spans="1:12" ht="13.5" customHeight="1" x14ac:dyDescent="0.2">
      <c r="B429" s="149">
        <v>38</v>
      </c>
      <c r="C429" s="54" t="s">
        <v>88</v>
      </c>
      <c r="D429" s="130">
        <f>SUM(D430:D430)</f>
        <v>0</v>
      </c>
      <c r="E429" s="130">
        <f>SUM(E430:E430)</f>
        <v>1000</v>
      </c>
      <c r="F429" s="133">
        <f>SUM(F430:F430)</f>
        <v>0</v>
      </c>
      <c r="G429" s="130">
        <f>SUM(G430:G430)</f>
        <v>0</v>
      </c>
      <c r="H429" s="130">
        <f>SUM(H430:H430)</f>
        <v>0</v>
      </c>
      <c r="I429" s="45">
        <v>0</v>
      </c>
      <c r="J429" s="45">
        <f t="shared" si="147"/>
        <v>0</v>
      </c>
      <c r="K429" s="45">
        <v>0</v>
      </c>
      <c r="L429" s="45">
        <v>0</v>
      </c>
    </row>
    <row r="430" spans="1:12" ht="13.5" customHeight="1" x14ac:dyDescent="0.2">
      <c r="B430" s="150">
        <v>381</v>
      </c>
      <c r="C430" s="60" t="s">
        <v>89</v>
      </c>
      <c r="D430" s="58">
        <v>0</v>
      </c>
      <c r="E430" s="38">
        <v>1000</v>
      </c>
      <c r="F430" s="178">
        <v>0</v>
      </c>
      <c r="G430" s="29">
        <v>0</v>
      </c>
      <c r="H430" s="29">
        <v>0</v>
      </c>
      <c r="I430" s="45">
        <v>0</v>
      </c>
      <c r="J430" s="45">
        <f t="shared" si="147"/>
        <v>0</v>
      </c>
      <c r="K430" s="45">
        <v>0</v>
      </c>
      <c r="L430" s="45">
        <v>0</v>
      </c>
    </row>
    <row r="431" spans="1:12" ht="19.5" customHeight="1" x14ac:dyDescent="0.2">
      <c r="A431" s="750" t="s">
        <v>156</v>
      </c>
      <c r="B431" s="750"/>
      <c r="C431" s="751"/>
      <c r="D431" s="194">
        <f>D432</f>
        <v>3620.01</v>
      </c>
      <c r="E431" s="194">
        <f>E432</f>
        <v>5500</v>
      </c>
      <c r="F431" s="177">
        <f>F432</f>
        <v>6000</v>
      </c>
      <c r="G431" s="194">
        <f>G432</f>
        <v>0</v>
      </c>
      <c r="H431" s="194">
        <f>H432</f>
        <v>0</v>
      </c>
      <c r="I431" s="192">
        <v>0</v>
      </c>
      <c r="J431" s="192">
        <f t="shared" si="147"/>
        <v>109.09090909090908</v>
      </c>
      <c r="K431" s="192">
        <f t="shared" si="148"/>
        <v>0</v>
      </c>
      <c r="L431" s="192">
        <v>0</v>
      </c>
    </row>
    <row r="432" spans="1:12" ht="13.5" customHeight="1" x14ac:dyDescent="0.2">
      <c r="A432" s="566" t="s">
        <v>153</v>
      </c>
      <c r="B432" s="567"/>
      <c r="C432" s="568"/>
      <c r="D432" s="254">
        <f>D435</f>
        <v>3620.01</v>
      </c>
      <c r="E432" s="24">
        <f>E435</f>
        <v>5500</v>
      </c>
      <c r="F432" s="168">
        <f>F435</f>
        <v>6000</v>
      </c>
      <c r="G432" s="24">
        <f>G435</f>
        <v>0</v>
      </c>
      <c r="H432" s="24">
        <f>H435</f>
        <v>0</v>
      </c>
      <c r="I432" s="25">
        <v>0</v>
      </c>
      <c r="J432" s="25">
        <v>0</v>
      </c>
      <c r="K432" s="25">
        <f t="shared" si="148"/>
        <v>0</v>
      </c>
      <c r="L432" s="25">
        <v>0</v>
      </c>
    </row>
    <row r="433" spans="1:12" ht="13.5" customHeight="1" x14ac:dyDescent="0.2">
      <c r="A433" s="575" t="s">
        <v>270</v>
      </c>
      <c r="B433" s="576"/>
      <c r="C433" s="577"/>
      <c r="D433" s="251">
        <v>3620.01</v>
      </c>
      <c r="E433" s="26">
        <v>5500</v>
      </c>
      <c r="F433" s="169">
        <v>0</v>
      </c>
      <c r="G433" s="26">
        <f>G435</f>
        <v>0</v>
      </c>
      <c r="H433" s="26">
        <f>H435</f>
        <v>0</v>
      </c>
      <c r="I433" s="27">
        <f t="shared" ref="I433:I434" si="157">E433/D433*100</f>
        <v>151.93328195225979</v>
      </c>
      <c r="J433" s="27">
        <f t="shared" ref="J433:J434" si="158">F433/E433*100</f>
        <v>0</v>
      </c>
      <c r="K433" s="27" t="e">
        <f t="shared" si="148"/>
        <v>#DIV/0!</v>
      </c>
      <c r="L433" s="27" t="e">
        <f t="shared" ref="L433:L434" si="159">H433/G433*100</f>
        <v>#DIV/0!</v>
      </c>
    </row>
    <row r="434" spans="1:12" ht="13.5" customHeight="1" x14ac:dyDescent="0.2">
      <c r="A434" s="618" t="s">
        <v>392</v>
      </c>
      <c r="B434" s="619"/>
      <c r="C434" s="620"/>
      <c r="D434" s="251">
        <v>0</v>
      </c>
      <c r="E434" s="26">
        <v>0</v>
      </c>
      <c r="F434" s="169">
        <v>6000</v>
      </c>
      <c r="G434" s="26">
        <v>0</v>
      </c>
      <c r="H434" s="26">
        <v>0</v>
      </c>
      <c r="I434" s="27" t="e">
        <f t="shared" si="157"/>
        <v>#DIV/0!</v>
      </c>
      <c r="J434" s="27" t="e">
        <f t="shared" si="158"/>
        <v>#DIV/0!</v>
      </c>
      <c r="K434" s="27">
        <f t="shared" si="148"/>
        <v>0</v>
      </c>
      <c r="L434" s="27" t="e">
        <f t="shared" si="159"/>
        <v>#DIV/0!</v>
      </c>
    </row>
    <row r="435" spans="1:12" ht="13.5" customHeight="1" x14ac:dyDescent="0.2">
      <c r="B435" s="257">
        <v>3</v>
      </c>
      <c r="C435" s="253" t="s">
        <v>84</v>
      </c>
      <c r="D435" s="28">
        <f>D436</f>
        <v>3620.01</v>
      </c>
      <c r="E435" s="28">
        <f>E436</f>
        <v>5500</v>
      </c>
      <c r="F435" s="173">
        <f>F436</f>
        <v>6000</v>
      </c>
      <c r="G435" s="28">
        <f>G436</f>
        <v>0</v>
      </c>
      <c r="H435" s="28">
        <f>H436</f>
        <v>0</v>
      </c>
      <c r="I435" s="45">
        <v>0</v>
      </c>
      <c r="J435" s="45">
        <f t="shared" si="147"/>
        <v>109.09090909090908</v>
      </c>
      <c r="K435" s="45">
        <f t="shared" si="148"/>
        <v>0</v>
      </c>
      <c r="L435" s="45">
        <v>0</v>
      </c>
    </row>
    <row r="436" spans="1:12" ht="13.5" customHeight="1" x14ac:dyDescent="0.2">
      <c r="B436" s="149">
        <v>38</v>
      </c>
      <c r="C436" s="54" t="s">
        <v>88</v>
      </c>
      <c r="D436" s="130">
        <f>SUM(D437:D437)</f>
        <v>3620.01</v>
      </c>
      <c r="E436" s="130">
        <f>SUM(E437:E437)</f>
        <v>5500</v>
      </c>
      <c r="F436" s="133">
        <f>SUM(F437:F437)</f>
        <v>6000</v>
      </c>
      <c r="G436" s="130">
        <f>SUM(G437:G437)</f>
        <v>0</v>
      </c>
      <c r="H436" s="130">
        <f>SUM(H437:H437)</f>
        <v>0</v>
      </c>
      <c r="I436" s="45">
        <v>0</v>
      </c>
      <c r="J436" s="45">
        <f t="shared" si="147"/>
        <v>109.09090909090908</v>
      </c>
      <c r="K436" s="45">
        <f t="shared" si="148"/>
        <v>0</v>
      </c>
      <c r="L436" s="45">
        <v>0</v>
      </c>
    </row>
    <row r="437" spans="1:12" ht="13.5" customHeight="1" x14ac:dyDescent="0.2">
      <c r="B437" s="260">
        <v>382</v>
      </c>
      <c r="C437" s="263" t="s">
        <v>157</v>
      </c>
      <c r="D437" s="38">
        <v>3620.01</v>
      </c>
      <c r="E437" s="38">
        <v>5500</v>
      </c>
      <c r="F437" s="178">
        <v>6000</v>
      </c>
      <c r="G437" s="29">
        <v>0</v>
      </c>
      <c r="H437" s="29">
        <v>0</v>
      </c>
      <c r="I437" s="45">
        <v>0</v>
      </c>
      <c r="J437" s="45">
        <f t="shared" si="147"/>
        <v>109.09090909090908</v>
      </c>
      <c r="K437" s="45">
        <f t="shared" si="148"/>
        <v>0</v>
      </c>
      <c r="L437" s="45">
        <v>0</v>
      </c>
    </row>
    <row r="438" spans="1:12" ht="13.5" customHeight="1" x14ac:dyDescent="0.2">
      <c r="A438" s="587" t="s">
        <v>206</v>
      </c>
      <c r="B438" s="588"/>
      <c r="C438" s="589"/>
      <c r="D438" s="268">
        <f t="shared" ref="D438:H440" si="160">D439</f>
        <v>0</v>
      </c>
      <c r="E438" s="191">
        <f t="shared" si="160"/>
        <v>6000</v>
      </c>
      <c r="F438" s="167">
        <f t="shared" si="160"/>
        <v>5000</v>
      </c>
      <c r="G438" s="191">
        <f t="shared" si="160"/>
        <v>5500</v>
      </c>
      <c r="H438" s="191">
        <f t="shared" si="160"/>
        <v>5500</v>
      </c>
      <c r="I438" s="192">
        <v>0</v>
      </c>
      <c r="J438" s="192">
        <f t="shared" si="147"/>
        <v>83.333333333333343</v>
      </c>
      <c r="K438" s="192">
        <f t="shared" si="148"/>
        <v>110.00000000000001</v>
      </c>
      <c r="L438" s="192">
        <f t="shared" si="149"/>
        <v>100</v>
      </c>
    </row>
    <row r="439" spans="1:12" ht="13.5" customHeight="1" x14ac:dyDescent="0.2">
      <c r="A439" s="566" t="s">
        <v>153</v>
      </c>
      <c r="B439" s="567"/>
      <c r="C439" s="568"/>
      <c r="D439" s="254">
        <f t="shared" si="160"/>
        <v>0</v>
      </c>
      <c r="E439" s="24">
        <f t="shared" si="160"/>
        <v>6000</v>
      </c>
      <c r="F439" s="168">
        <f t="shared" si="160"/>
        <v>5000</v>
      </c>
      <c r="G439" s="24">
        <f t="shared" si="160"/>
        <v>5500</v>
      </c>
      <c r="H439" s="24">
        <f t="shared" si="160"/>
        <v>5500</v>
      </c>
      <c r="I439" s="25">
        <v>0</v>
      </c>
      <c r="J439" s="25">
        <v>0</v>
      </c>
      <c r="K439" s="25">
        <f t="shared" si="148"/>
        <v>110.00000000000001</v>
      </c>
      <c r="L439" s="25">
        <f t="shared" si="149"/>
        <v>100</v>
      </c>
    </row>
    <row r="440" spans="1:12" ht="13.5" customHeight="1" x14ac:dyDescent="0.2">
      <c r="A440" s="575" t="s">
        <v>270</v>
      </c>
      <c r="B440" s="576"/>
      <c r="C440" s="577"/>
      <c r="D440" s="251">
        <f t="shared" si="160"/>
        <v>0</v>
      </c>
      <c r="E440" s="26">
        <f t="shared" si="160"/>
        <v>6000</v>
      </c>
      <c r="F440" s="169">
        <f t="shared" si="160"/>
        <v>5000</v>
      </c>
      <c r="G440" s="26">
        <f t="shared" si="160"/>
        <v>5500</v>
      </c>
      <c r="H440" s="26">
        <f t="shared" si="160"/>
        <v>5500</v>
      </c>
      <c r="I440" s="27" t="e">
        <f t="shared" ref="I440" si="161">E440/D440*100</f>
        <v>#DIV/0!</v>
      </c>
      <c r="J440" s="27">
        <f t="shared" ref="J440" si="162">F440/E440*100</f>
        <v>83.333333333333343</v>
      </c>
      <c r="K440" s="27">
        <f t="shared" si="148"/>
        <v>110.00000000000001</v>
      </c>
      <c r="L440" s="27">
        <f t="shared" si="149"/>
        <v>100</v>
      </c>
    </row>
    <row r="441" spans="1:12" ht="13.5" customHeight="1" x14ac:dyDescent="0.2">
      <c r="B441" s="257">
        <v>3</v>
      </c>
      <c r="C441" s="253" t="s">
        <v>84</v>
      </c>
      <c r="D441" s="28">
        <f>SUM(D444,D442)</f>
        <v>0</v>
      </c>
      <c r="E441" s="28">
        <f>SUM(E444,E442)</f>
        <v>6000</v>
      </c>
      <c r="F441" s="173">
        <f>SUM(F444,F442)</f>
        <v>5000</v>
      </c>
      <c r="G441" s="28">
        <f>SUM(G444,G442)</f>
        <v>5500</v>
      </c>
      <c r="H441" s="28">
        <f>SUM(H444,H442)</f>
        <v>5500</v>
      </c>
      <c r="I441" s="45">
        <v>0</v>
      </c>
      <c r="J441" s="45">
        <f t="shared" si="147"/>
        <v>83.333333333333343</v>
      </c>
      <c r="K441" s="45">
        <f t="shared" si="148"/>
        <v>110.00000000000001</v>
      </c>
      <c r="L441" s="45">
        <f t="shared" si="149"/>
        <v>100</v>
      </c>
    </row>
    <row r="442" spans="1:12" ht="13.5" customHeight="1" x14ac:dyDescent="0.2">
      <c r="B442" s="149">
        <v>35</v>
      </c>
      <c r="C442" s="66" t="s">
        <v>158</v>
      </c>
      <c r="D442" s="130">
        <f>SUM(D443:D443)</f>
        <v>0</v>
      </c>
      <c r="E442" s="130">
        <f>SUM(E443:E443)</f>
        <v>4000</v>
      </c>
      <c r="F442" s="133">
        <f>SUM(F443:F443)</f>
        <v>4000</v>
      </c>
      <c r="G442" s="130">
        <f>SUM(G443:G443)</f>
        <v>4000</v>
      </c>
      <c r="H442" s="130">
        <f>SUM(H443:H443)</f>
        <v>4000</v>
      </c>
      <c r="I442" s="45">
        <v>0</v>
      </c>
      <c r="J442" s="45">
        <f t="shared" si="147"/>
        <v>100</v>
      </c>
      <c r="K442" s="45">
        <f t="shared" si="148"/>
        <v>100</v>
      </c>
      <c r="L442" s="45">
        <f t="shared" si="149"/>
        <v>100</v>
      </c>
    </row>
    <row r="443" spans="1:12" ht="13.5" customHeight="1" x14ac:dyDescent="0.2">
      <c r="B443" s="260">
        <v>352</v>
      </c>
      <c r="C443" s="60" t="s">
        <v>159</v>
      </c>
      <c r="D443" s="38">
        <v>0</v>
      </c>
      <c r="E443" s="38">
        <v>4000</v>
      </c>
      <c r="F443" s="421">
        <v>4000</v>
      </c>
      <c r="G443" s="405">
        <v>4000</v>
      </c>
      <c r="H443" s="405">
        <v>4000</v>
      </c>
      <c r="I443" s="45">
        <v>0</v>
      </c>
      <c r="J443" s="45">
        <f t="shared" si="147"/>
        <v>100</v>
      </c>
      <c r="K443" s="45">
        <f t="shared" si="148"/>
        <v>100</v>
      </c>
      <c r="L443" s="45">
        <f t="shared" si="149"/>
        <v>100</v>
      </c>
    </row>
    <row r="444" spans="1:12" ht="13.5" customHeight="1" x14ac:dyDescent="0.2">
      <c r="B444" s="392">
        <v>38</v>
      </c>
      <c r="C444" s="61" t="s">
        <v>189</v>
      </c>
      <c r="D444" s="130">
        <f>SUM(D445:D445)</f>
        <v>0</v>
      </c>
      <c r="E444" s="130">
        <f>SUM(E445:E445)</f>
        <v>2000</v>
      </c>
      <c r="F444" s="133">
        <f>SUM(F445:F445)</f>
        <v>1000</v>
      </c>
      <c r="G444" s="130">
        <f>SUM(G445:G445)</f>
        <v>1500</v>
      </c>
      <c r="H444" s="130">
        <f>SUM(H445:H445)</f>
        <v>1500</v>
      </c>
      <c r="I444" s="45">
        <v>0</v>
      </c>
      <c r="J444" s="45">
        <v>0</v>
      </c>
      <c r="K444" s="45">
        <f t="shared" si="148"/>
        <v>150</v>
      </c>
      <c r="L444" s="45">
        <f t="shared" si="149"/>
        <v>100</v>
      </c>
    </row>
    <row r="445" spans="1:12" ht="13.5" customHeight="1" x14ac:dyDescent="0.2">
      <c r="A445" s="393"/>
      <c r="B445" s="357">
        <v>381</v>
      </c>
      <c r="C445" s="62" t="s">
        <v>188</v>
      </c>
      <c r="D445" s="38">
        <v>0</v>
      </c>
      <c r="E445" s="38">
        <v>2000</v>
      </c>
      <c r="F445" s="429">
        <v>1000</v>
      </c>
      <c r="G445" s="430">
        <v>1500</v>
      </c>
      <c r="H445" s="430">
        <v>1500</v>
      </c>
      <c r="I445" s="45">
        <v>0</v>
      </c>
      <c r="J445" s="45">
        <v>0</v>
      </c>
      <c r="K445" s="45">
        <f t="shared" si="148"/>
        <v>150</v>
      </c>
      <c r="L445" s="45">
        <f t="shared" si="149"/>
        <v>100</v>
      </c>
    </row>
    <row r="446" spans="1:12" s="121" customFormat="1" ht="16.5" customHeight="1" x14ac:dyDescent="0.2">
      <c r="A446" s="753" t="s">
        <v>282</v>
      </c>
      <c r="B446" s="753"/>
      <c r="C446" s="754"/>
      <c r="D446" s="136">
        <f>D447</f>
        <v>5214.75</v>
      </c>
      <c r="E446" s="136">
        <f>E447</f>
        <v>5800</v>
      </c>
      <c r="F446" s="136">
        <f>F447</f>
        <v>4800</v>
      </c>
      <c r="G446" s="431">
        <f>G447</f>
        <v>4800</v>
      </c>
      <c r="H446" s="431">
        <f>H447</f>
        <v>4800</v>
      </c>
      <c r="I446" s="126"/>
      <c r="J446" s="126"/>
      <c r="K446" s="126"/>
      <c r="L446" s="126"/>
    </row>
    <row r="447" spans="1:12" ht="21.6" customHeight="1" x14ac:dyDescent="0.2">
      <c r="A447" s="615" t="s">
        <v>160</v>
      </c>
      <c r="B447" s="616"/>
      <c r="C447" s="617"/>
      <c r="D447" s="288">
        <f>SUM(D448,D457)</f>
        <v>5214.75</v>
      </c>
      <c r="E447" s="287">
        <f>SUM(E448,E457)</f>
        <v>5800</v>
      </c>
      <c r="F447" s="166">
        <f>SUM(F448,F457)</f>
        <v>4800</v>
      </c>
      <c r="G447" s="134">
        <f>SUM(G457,G448)</f>
        <v>4800</v>
      </c>
      <c r="H447" s="134">
        <f>SUM(H457,H448)</f>
        <v>4800</v>
      </c>
      <c r="I447" s="135">
        <f>E447/D447*100</f>
        <v>111.22297329689823</v>
      </c>
      <c r="J447" s="135">
        <f t="shared" si="147"/>
        <v>82.758620689655174</v>
      </c>
      <c r="K447" s="135">
        <f t="shared" si="148"/>
        <v>100</v>
      </c>
      <c r="L447" s="135">
        <f t="shared" si="149"/>
        <v>100</v>
      </c>
    </row>
    <row r="448" spans="1:12" ht="13.5" customHeight="1" x14ac:dyDescent="0.2">
      <c r="A448" s="578" t="s">
        <v>161</v>
      </c>
      <c r="B448" s="579"/>
      <c r="C448" s="580"/>
      <c r="D448" s="255">
        <f t="shared" ref="D448:H449" si="163">D449</f>
        <v>5214.75</v>
      </c>
      <c r="E448" s="36">
        <f t="shared" si="163"/>
        <v>4800</v>
      </c>
      <c r="F448" s="177">
        <f t="shared" si="163"/>
        <v>4800</v>
      </c>
      <c r="G448" s="36">
        <f t="shared" si="163"/>
        <v>4800</v>
      </c>
      <c r="H448" s="36">
        <f t="shared" si="163"/>
        <v>4800</v>
      </c>
      <c r="I448" s="23">
        <f>E448/D448*100</f>
        <v>92.046598590536462</v>
      </c>
      <c r="J448" s="23">
        <f t="shared" si="147"/>
        <v>100</v>
      </c>
      <c r="K448" s="23">
        <f t="shared" si="148"/>
        <v>100</v>
      </c>
      <c r="L448" s="23">
        <f t="shared" si="149"/>
        <v>100</v>
      </c>
    </row>
    <row r="449" spans="1:12" ht="13.5" customHeight="1" x14ac:dyDescent="0.2">
      <c r="A449" s="566" t="s">
        <v>153</v>
      </c>
      <c r="B449" s="567"/>
      <c r="C449" s="568"/>
      <c r="D449" s="254">
        <f>D452</f>
        <v>5214.75</v>
      </c>
      <c r="E449" s="24">
        <f>E452</f>
        <v>4800</v>
      </c>
      <c r="F449" s="168">
        <f>F452</f>
        <v>4800</v>
      </c>
      <c r="G449" s="24">
        <f t="shared" si="163"/>
        <v>4800</v>
      </c>
      <c r="H449" s="24">
        <f>H452</f>
        <v>4800</v>
      </c>
      <c r="I449" s="25">
        <v>0</v>
      </c>
      <c r="J449" s="25">
        <v>0</v>
      </c>
      <c r="K449" s="25">
        <f t="shared" si="148"/>
        <v>100</v>
      </c>
      <c r="L449" s="25">
        <f t="shared" si="149"/>
        <v>100</v>
      </c>
    </row>
    <row r="450" spans="1:12" ht="13.5" customHeight="1" x14ac:dyDescent="0.2">
      <c r="A450" s="575" t="s">
        <v>270</v>
      </c>
      <c r="B450" s="576"/>
      <c r="C450" s="577"/>
      <c r="D450" s="251">
        <v>5214.75</v>
      </c>
      <c r="E450" s="26">
        <v>0</v>
      </c>
      <c r="F450" s="169">
        <v>0</v>
      </c>
      <c r="G450" s="26">
        <f>G452</f>
        <v>4800</v>
      </c>
      <c r="H450" s="26">
        <f>H452</f>
        <v>4800</v>
      </c>
      <c r="I450" s="27">
        <f t="shared" ref="I450:I451" si="164">E450/D450*100</f>
        <v>0</v>
      </c>
      <c r="J450" s="27" t="e">
        <f t="shared" ref="J450:J451" si="165">F450/E450*100</f>
        <v>#DIV/0!</v>
      </c>
      <c r="K450" s="27" t="e">
        <f t="shared" si="148"/>
        <v>#DIV/0!</v>
      </c>
      <c r="L450" s="27">
        <f t="shared" si="149"/>
        <v>100</v>
      </c>
    </row>
    <row r="451" spans="1:12" ht="13.5" customHeight="1" x14ac:dyDescent="0.2">
      <c r="A451" s="618" t="s">
        <v>392</v>
      </c>
      <c r="B451" s="619"/>
      <c r="C451" s="620"/>
      <c r="D451" s="251">
        <v>0</v>
      </c>
      <c r="E451" s="26">
        <v>4800</v>
      </c>
      <c r="F451" s="169">
        <v>4800</v>
      </c>
      <c r="G451" s="26">
        <v>0</v>
      </c>
      <c r="H451" s="26">
        <v>0</v>
      </c>
      <c r="I451" s="27" t="e">
        <f t="shared" si="164"/>
        <v>#DIV/0!</v>
      </c>
      <c r="J451" s="27">
        <f t="shared" si="165"/>
        <v>100</v>
      </c>
      <c r="K451" s="27">
        <f t="shared" si="148"/>
        <v>0</v>
      </c>
      <c r="L451" s="27" t="e">
        <f t="shared" si="149"/>
        <v>#DIV/0!</v>
      </c>
    </row>
    <row r="452" spans="1:12" ht="13.5" customHeight="1" x14ac:dyDescent="0.2">
      <c r="B452" s="257">
        <v>3</v>
      </c>
      <c r="C452" s="253" t="s">
        <v>84</v>
      </c>
      <c r="D452" s="28">
        <f>SUM(D453,D455)</f>
        <v>5214.75</v>
      </c>
      <c r="E452" s="28">
        <f>SUM(E453,E455)</f>
        <v>4800</v>
      </c>
      <c r="F452" s="173">
        <f>SUM(F453,F455)</f>
        <v>4800</v>
      </c>
      <c r="G452" s="222">
        <f>SUM(G453,G455)</f>
        <v>4800</v>
      </c>
      <c r="H452" s="222">
        <f>SUM(H453,H455)</f>
        <v>4800</v>
      </c>
      <c r="I452" s="45">
        <f>E452/D452*100</f>
        <v>92.046598590536462</v>
      </c>
      <c r="J452" s="45">
        <f t="shared" si="147"/>
        <v>100</v>
      </c>
      <c r="K452" s="45">
        <f t="shared" si="148"/>
        <v>100</v>
      </c>
      <c r="L452" s="45">
        <f t="shared" si="149"/>
        <v>100</v>
      </c>
    </row>
    <row r="453" spans="1:12" ht="13.5" customHeight="1" x14ac:dyDescent="0.2">
      <c r="B453" s="149">
        <v>38</v>
      </c>
      <c r="C453" s="54" t="s">
        <v>88</v>
      </c>
      <c r="D453" s="130">
        <f>SUM(D454:D454)</f>
        <v>4645.3</v>
      </c>
      <c r="E453" s="130">
        <f>SUM(E454:E454)</f>
        <v>4000</v>
      </c>
      <c r="F453" s="133">
        <f>SUM(F454:F454)</f>
        <v>4000</v>
      </c>
      <c r="G453" s="130">
        <f>SUM(G454:G454)</f>
        <v>4000</v>
      </c>
      <c r="H453" s="130">
        <f>SUM(H454:H454)</f>
        <v>4000</v>
      </c>
      <c r="I453" s="45">
        <f>E453/D453*100</f>
        <v>86.108539814436085</v>
      </c>
      <c r="J453" s="45">
        <f t="shared" si="147"/>
        <v>100</v>
      </c>
      <c r="K453" s="45">
        <f t="shared" si="148"/>
        <v>100</v>
      </c>
      <c r="L453" s="45">
        <f t="shared" si="149"/>
        <v>100</v>
      </c>
    </row>
    <row r="454" spans="1:12" ht="13.5" customHeight="1" x14ac:dyDescent="0.2">
      <c r="B454" s="150">
        <v>381</v>
      </c>
      <c r="C454" s="60" t="s">
        <v>89</v>
      </c>
      <c r="D454" s="38">
        <v>4645.3</v>
      </c>
      <c r="E454" s="29">
        <v>4000</v>
      </c>
      <c r="F454" s="178">
        <v>4000</v>
      </c>
      <c r="G454" s="29">
        <v>4000</v>
      </c>
      <c r="H454" s="29">
        <v>4000</v>
      </c>
      <c r="I454" s="45">
        <f>E454/D454*100</f>
        <v>86.108539814436085</v>
      </c>
      <c r="J454" s="45">
        <f t="shared" si="147"/>
        <v>100</v>
      </c>
      <c r="K454" s="45">
        <f t="shared" si="148"/>
        <v>100</v>
      </c>
      <c r="L454" s="45">
        <f t="shared" si="149"/>
        <v>100</v>
      </c>
    </row>
    <row r="455" spans="1:12" ht="13.5" customHeight="1" x14ac:dyDescent="0.2">
      <c r="B455" s="149">
        <v>32</v>
      </c>
      <c r="C455" s="54" t="s">
        <v>85</v>
      </c>
      <c r="D455" s="209">
        <f>D456</f>
        <v>569.45000000000005</v>
      </c>
      <c r="E455" s="210">
        <f>E456</f>
        <v>800</v>
      </c>
      <c r="F455" s="174">
        <f>F456</f>
        <v>800</v>
      </c>
      <c r="G455" s="210">
        <f>G456</f>
        <v>800</v>
      </c>
      <c r="H455" s="210">
        <f>H456</f>
        <v>800</v>
      </c>
      <c r="I455" s="45">
        <f>E455/D455*100</f>
        <v>140.48643427868996</v>
      </c>
      <c r="J455" s="45">
        <f t="shared" ref="J455:J456" si="166">F455/E455*100</f>
        <v>100</v>
      </c>
      <c r="K455" s="45">
        <f t="shared" ref="K455:K456" si="167">G455/F455*100</f>
        <v>100</v>
      </c>
      <c r="L455" s="45">
        <f t="shared" ref="L455:L456" si="168">H455/G455*100</f>
        <v>100</v>
      </c>
    </row>
    <row r="456" spans="1:12" ht="13.5" customHeight="1" x14ac:dyDescent="0.2">
      <c r="B456" s="260">
        <v>322</v>
      </c>
      <c r="C456" s="263" t="s">
        <v>173</v>
      </c>
      <c r="D456" s="39">
        <v>569.45000000000005</v>
      </c>
      <c r="E456" s="200">
        <v>800</v>
      </c>
      <c r="F456" s="305">
        <v>800</v>
      </c>
      <c r="G456" s="200">
        <v>800</v>
      </c>
      <c r="H456" s="200">
        <v>800</v>
      </c>
      <c r="I456" s="45">
        <f>E456/D456*100</f>
        <v>140.48643427868996</v>
      </c>
      <c r="J456" s="45">
        <f t="shared" si="166"/>
        <v>100</v>
      </c>
      <c r="K456" s="45">
        <f t="shared" si="167"/>
        <v>100</v>
      </c>
      <c r="L456" s="45">
        <f t="shared" si="168"/>
        <v>100</v>
      </c>
    </row>
    <row r="457" spans="1:12" ht="13.5" customHeight="1" x14ac:dyDescent="0.2">
      <c r="A457" s="719" t="s">
        <v>162</v>
      </c>
      <c r="B457" s="719"/>
      <c r="C457" s="719"/>
      <c r="D457" s="255">
        <f t="shared" ref="D457:H460" si="169">D458</f>
        <v>0</v>
      </c>
      <c r="E457" s="36">
        <f t="shared" si="169"/>
        <v>1000</v>
      </c>
      <c r="F457" s="177">
        <f t="shared" si="169"/>
        <v>0</v>
      </c>
      <c r="G457" s="36">
        <f t="shared" si="169"/>
        <v>0</v>
      </c>
      <c r="H457" s="36">
        <f t="shared" si="169"/>
        <v>0</v>
      </c>
      <c r="I457" s="23">
        <v>0</v>
      </c>
      <c r="J457" s="23">
        <v>0</v>
      </c>
      <c r="K457" s="23">
        <v>0</v>
      </c>
      <c r="L457" s="23">
        <v>0</v>
      </c>
    </row>
    <row r="458" spans="1:12" ht="13.5" customHeight="1" x14ac:dyDescent="0.2">
      <c r="A458" s="654" t="s">
        <v>153</v>
      </c>
      <c r="B458" s="654"/>
      <c r="C458" s="654"/>
      <c r="D458" s="254">
        <f t="shared" si="169"/>
        <v>0</v>
      </c>
      <c r="E458" s="24">
        <f t="shared" si="169"/>
        <v>1000</v>
      </c>
      <c r="F458" s="168">
        <f t="shared" si="169"/>
        <v>0</v>
      </c>
      <c r="G458" s="24">
        <f t="shared" si="169"/>
        <v>0</v>
      </c>
      <c r="H458" s="24">
        <f t="shared" si="169"/>
        <v>0</v>
      </c>
      <c r="I458" s="25">
        <v>0</v>
      </c>
      <c r="J458" s="25">
        <v>0</v>
      </c>
      <c r="K458" s="25">
        <v>0</v>
      </c>
      <c r="L458" s="25">
        <v>0</v>
      </c>
    </row>
    <row r="459" spans="1:12" ht="13.5" customHeight="1" x14ac:dyDescent="0.2">
      <c r="A459" s="710" t="s">
        <v>270</v>
      </c>
      <c r="B459" s="710"/>
      <c r="C459" s="710"/>
      <c r="D459" s="251">
        <f t="shared" si="169"/>
        <v>0</v>
      </c>
      <c r="E459" s="26">
        <f t="shared" si="169"/>
        <v>1000</v>
      </c>
      <c r="F459" s="169">
        <f t="shared" si="169"/>
        <v>0</v>
      </c>
      <c r="G459" s="26">
        <f t="shared" si="169"/>
        <v>0</v>
      </c>
      <c r="H459" s="26">
        <f t="shared" si="169"/>
        <v>0</v>
      </c>
      <c r="I459" s="27" t="e">
        <f t="shared" ref="I459" si="170">E459/D459*100</f>
        <v>#DIV/0!</v>
      </c>
      <c r="J459" s="27">
        <f t="shared" ref="J459" si="171">F459/E459*100</f>
        <v>0</v>
      </c>
      <c r="K459" s="27" t="e">
        <f t="shared" ref="K459" si="172">G459/F459*100</f>
        <v>#DIV/0!</v>
      </c>
      <c r="L459" s="27" t="e">
        <f t="shared" ref="L459" si="173">H459/G459*100</f>
        <v>#DIV/0!</v>
      </c>
    </row>
    <row r="460" spans="1:12" ht="13.5" customHeight="1" x14ac:dyDescent="0.2">
      <c r="B460" s="257">
        <v>4</v>
      </c>
      <c r="C460" s="253" t="s">
        <v>111</v>
      </c>
      <c r="D460" s="28">
        <f t="shared" si="169"/>
        <v>0</v>
      </c>
      <c r="E460" s="28">
        <f t="shared" si="169"/>
        <v>1000</v>
      </c>
      <c r="F460" s="423">
        <f t="shared" si="169"/>
        <v>0</v>
      </c>
      <c r="G460" s="28">
        <f t="shared" si="169"/>
        <v>0</v>
      </c>
      <c r="H460" s="28">
        <f t="shared" si="169"/>
        <v>0</v>
      </c>
      <c r="I460" s="45">
        <v>0</v>
      </c>
      <c r="J460" s="45">
        <v>0</v>
      </c>
      <c r="K460" s="45">
        <v>0</v>
      </c>
      <c r="L460" s="45">
        <v>0</v>
      </c>
    </row>
    <row r="461" spans="1:12" ht="13.5" customHeight="1" x14ac:dyDescent="0.2">
      <c r="B461" s="149">
        <v>42</v>
      </c>
      <c r="C461" s="54" t="s">
        <v>128</v>
      </c>
      <c r="D461" s="130">
        <f>SUM(D462:D462)</f>
        <v>0</v>
      </c>
      <c r="E461" s="130">
        <f>SUM(E462:E462)</f>
        <v>1000</v>
      </c>
      <c r="F461" s="133">
        <f>SUM(F462:F462)</f>
        <v>0</v>
      </c>
      <c r="G461" s="130">
        <f>SUM(G462:G462)</f>
        <v>0</v>
      </c>
      <c r="H461" s="74">
        <f>SUM(H462:H462)</f>
        <v>0</v>
      </c>
      <c r="I461" s="45">
        <v>0</v>
      </c>
      <c r="J461" s="45">
        <v>0</v>
      </c>
      <c r="K461" s="45">
        <v>0</v>
      </c>
      <c r="L461" s="45">
        <v>0</v>
      </c>
    </row>
    <row r="462" spans="1:12" ht="13.5" customHeight="1" x14ac:dyDescent="0.2">
      <c r="A462" s="356"/>
      <c r="B462" s="150">
        <v>421</v>
      </c>
      <c r="C462" s="60" t="s">
        <v>118</v>
      </c>
      <c r="D462" s="58">
        <v>0</v>
      </c>
      <c r="E462" s="29">
        <v>1000</v>
      </c>
      <c r="F462" s="421">
        <v>0</v>
      </c>
      <c r="G462" s="29">
        <v>0</v>
      </c>
      <c r="H462" s="29">
        <v>0</v>
      </c>
      <c r="I462" s="45">
        <v>0</v>
      </c>
      <c r="J462" s="45">
        <v>0</v>
      </c>
      <c r="K462" s="45">
        <v>0</v>
      </c>
      <c r="L462" s="45">
        <v>0</v>
      </c>
    </row>
    <row r="463" spans="1:12" ht="16.5" customHeight="1" x14ac:dyDescent="0.2">
      <c r="A463" s="753" t="s">
        <v>283</v>
      </c>
      <c r="B463" s="753"/>
      <c r="C463" s="754"/>
      <c r="D463" s="132">
        <f>D464</f>
        <v>32015.260000000002</v>
      </c>
      <c r="E463" s="132">
        <f>E464</f>
        <v>46312</v>
      </c>
      <c r="F463" s="132">
        <f>F464</f>
        <v>41592</v>
      </c>
      <c r="G463" s="132">
        <f>G464</f>
        <v>39200</v>
      </c>
      <c r="H463" s="132">
        <f>H464</f>
        <v>24200</v>
      </c>
      <c r="I463" s="129">
        <v>0</v>
      </c>
      <c r="J463" s="129">
        <v>0</v>
      </c>
      <c r="K463" s="129">
        <v>0</v>
      </c>
      <c r="L463" s="129">
        <v>0</v>
      </c>
    </row>
    <row r="464" spans="1:12" ht="24" customHeight="1" x14ac:dyDescent="0.2">
      <c r="A464" s="615" t="s">
        <v>163</v>
      </c>
      <c r="B464" s="616"/>
      <c r="C464" s="617"/>
      <c r="D464" s="256">
        <f>SUM(D465,D473,D479,D486,D492)</f>
        <v>32015.260000000002</v>
      </c>
      <c r="E464" s="134">
        <f>SUM(E465,E473,E479,E486,E492)</f>
        <v>46312</v>
      </c>
      <c r="F464" s="166">
        <f>SUM(F465,F473,F479,F486,F492)</f>
        <v>41592</v>
      </c>
      <c r="G464" s="134">
        <f>SUM(G465,G473,G479,G486,G492)</f>
        <v>39200</v>
      </c>
      <c r="H464" s="134">
        <f>SUM(H465,H473,H479,H486,H492)</f>
        <v>24200</v>
      </c>
      <c r="I464" s="135">
        <f t="shared" ref="I464:I533" si="174">E464/D464*100</f>
        <v>144.65601716181595</v>
      </c>
      <c r="J464" s="135">
        <f t="shared" ref="J464:J533" si="175">F464/E464*100</f>
        <v>89.808257039212307</v>
      </c>
      <c r="K464" s="135">
        <f t="shared" ref="K464:K533" si="176">G464/F464*100</f>
        <v>94.248894018080392</v>
      </c>
      <c r="L464" s="135">
        <f t="shared" ref="L464:L533" si="177">H464/G464*100</f>
        <v>61.734693877551017</v>
      </c>
    </row>
    <row r="465" spans="1:13" ht="16.5" customHeight="1" x14ac:dyDescent="0.2">
      <c r="A465" s="578" t="s">
        <v>164</v>
      </c>
      <c r="B465" s="579"/>
      <c r="C465" s="580"/>
      <c r="D465" s="255">
        <f t="shared" ref="D465:H467" si="178">D466</f>
        <v>6875.84</v>
      </c>
      <c r="E465" s="36">
        <f t="shared" si="178"/>
        <v>2000</v>
      </c>
      <c r="F465" s="177">
        <v>7000</v>
      </c>
      <c r="G465" s="36">
        <f t="shared" si="178"/>
        <v>4000</v>
      </c>
      <c r="H465" s="36">
        <f t="shared" si="178"/>
        <v>4000</v>
      </c>
      <c r="I465" s="23">
        <f t="shared" si="174"/>
        <v>29.087355144971376</v>
      </c>
      <c r="J465" s="23">
        <f t="shared" si="175"/>
        <v>350</v>
      </c>
      <c r="K465" s="23">
        <f t="shared" si="176"/>
        <v>57.142857142857139</v>
      </c>
      <c r="L465" s="23">
        <f t="shared" si="177"/>
        <v>100</v>
      </c>
    </row>
    <row r="466" spans="1:13" ht="13.5" customHeight="1" x14ac:dyDescent="0.2">
      <c r="A466" s="566" t="s">
        <v>165</v>
      </c>
      <c r="B466" s="567"/>
      <c r="C466" s="568"/>
      <c r="D466" s="254">
        <f t="shared" si="178"/>
        <v>6875.84</v>
      </c>
      <c r="E466" s="24">
        <f>E468</f>
        <v>2000</v>
      </c>
      <c r="F466" s="168">
        <v>7000</v>
      </c>
      <c r="G466" s="24">
        <f t="shared" si="178"/>
        <v>4000</v>
      </c>
      <c r="H466" s="24">
        <f t="shared" si="178"/>
        <v>4000</v>
      </c>
      <c r="I466" s="25">
        <v>0</v>
      </c>
      <c r="J466" s="25">
        <f t="shared" si="175"/>
        <v>350</v>
      </c>
      <c r="K466" s="25">
        <f t="shared" si="176"/>
        <v>57.142857142857139</v>
      </c>
      <c r="L466" s="25">
        <f t="shared" si="177"/>
        <v>100</v>
      </c>
    </row>
    <row r="467" spans="1:13" ht="13.5" customHeight="1" x14ac:dyDescent="0.2">
      <c r="A467" s="716" t="s">
        <v>361</v>
      </c>
      <c r="B467" s="717"/>
      <c r="C467" s="718"/>
      <c r="D467" s="251">
        <f t="shared" si="178"/>
        <v>6875.84</v>
      </c>
      <c r="E467" s="26">
        <f t="shared" si="178"/>
        <v>2000</v>
      </c>
      <c r="F467" s="169">
        <v>7000</v>
      </c>
      <c r="G467" s="26">
        <f t="shared" si="178"/>
        <v>4000</v>
      </c>
      <c r="H467" s="26">
        <f t="shared" si="178"/>
        <v>4000</v>
      </c>
      <c r="I467" s="27">
        <f t="shared" ref="I467" si="179">E467/D467*100</f>
        <v>29.087355144971376</v>
      </c>
      <c r="J467" s="27">
        <f t="shared" si="175"/>
        <v>350</v>
      </c>
      <c r="K467" s="27">
        <f t="shared" si="176"/>
        <v>57.142857142857139</v>
      </c>
      <c r="L467" s="27">
        <f t="shared" si="177"/>
        <v>100</v>
      </c>
    </row>
    <row r="468" spans="1:13" ht="13.5" customHeight="1" x14ac:dyDescent="0.2">
      <c r="B468" s="257">
        <v>3</v>
      </c>
      <c r="C468" s="253" t="s">
        <v>84</v>
      </c>
      <c r="D468" s="28">
        <f>SUM(D469,D471)</f>
        <v>6875.84</v>
      </c>
      <c r="E468" s="28">
        <f>SUM(E469,E471)</f>
        <v>2000</v>
      </c>
      <c r="F468" s="173">
        <v>7000</v>
      </c>
      <c r="G468" s="212">
        <f>SUM(G469,G471)</f>
        <v>4000</v>
      </c>
      <c r="H468" s="212">
        <f>SUM(H469,H471)</f>
        <v>4000</v>
      </c>
      <c r="I468" s="45">
        <f t="shared" si="174"/>
        <v>29.087355144971376</v>
      </c>
      <c r="J468" s="45">
        <f t="shared" si="175"/>
        <v>350</v>
      </c>
      <c r="K468" s="45">
        <f t="shared" si="176"/>
        <v>57.142857142857139</v>
      </c>
      <c r="L468" s="45">
        <f t="shared" si="177"/>
        <v>100</v>
      </c>
      <c r="M468" s="740"/>
    </row>
    <row r="469" spans="1:13" ht="13.5" customHeight="1" x14ac:dyDescent="0.2">
      <c r="B469" s="149">
        <v>38</v>
      </c>
      <c r="C469" s="54" t="s">
        <v>88</v>
      </c>
      <c r="D469" s="130">
        <f>SUM(D470:D470)</f>
        <v>6636.14</v>
      </c>
      <c r="E469" s="130">
        <f>SUM(E470:E470)</f>
        <v>2000</v>
      </c>
      <c r="F469" s="133">
        <v>7000</v>
      </c>
      <c r="G469" s="130">
        <f>SUM(G470:G470)</f>
        <v>4000</v>
      </c>
      <c r="H469" s="130">
        <f>SUM(H470:H470)</f>
        <v>4000</v>
      </c>
      <c r="I469" s="45">
        <f t="shared" si="174"/>
        <v>30.138001910749317</v>
      </c>
      <c r="J469" s="45">
        <f t="shared" si="175"/>
        <v>350</v>
      </c>
      <c r="K469" s="45">
        <f t="shared" si="176"/>
        <v>57.142857142857139</v>
      </c>
      <c r="L469" s="45">
        <f t="shared" si="177"/>
        <v>100</v>
      </c>
      <c r="M469" s="740"/>
    </row>
    <row r="470" spans="1:13" ht="13.5" customHeight="1" x14ac:dyDescent="0.2">
      <c r="B470" s="150">
        <v>381</v>
      </c>
      <c r="C470" s="60" t="s">
        <v>89</v>
      </c>
      <c r="D470" s="38">
        <v>6636.14</v>
      </c>
      <c r="E470" s="38">
        <v>2000</v>
      </c>
      <c r="F470" s="404">
        <v>7000</v>
      </c>
      <c r="G470" s="405">
        <v>4000</v>
      </c>
      <c r="H470" s="405">
        <v>4000</v>
      </c>
      <c r="I470" s="45">
        <f t="shared" si="174"/>
        <v>30.138001910749317</v>
      </c>
      <c r="J470" s="45">
        <f t="shared" si="175"/>
        <v>350</v>
      </c>
      <c r="K470" s="45">
        <f t="shared" si="176"/>
        <v>57.142857142857139</v>
      </c>
      <c r="L470" s="45">
        <f t="shared" si="177"/>
        <v>100</v>
      </c>
      <c r="M470" s="740"/>
    </row>
    <row r="471" spans="1:13" ht="13.5" customHeight="1" x14ac:dyDescent="0.2">
      <c r="B471" s="149">
        <v>32</v>
      </c>
      <c r="C471" s="54" t="s">
        <v>85</v>
      </c>
      <c r="D471" s="209">
        <f>D472</f>
        <v>239.7</v>
      </c>
      <c r="E471" s="209">
        <f>E472</f>
        <v>0</v>
      </c>
      <c r="F471" s="174">
        <f>F472</f>
        <v>0</v>
      </c>
      <c r="G471" s="210">
        <f>G472</f>
        <v>0</v>
      </c>
      <c r="H471" s="210">
        <f>H472</f>
        <v>0</v>
      </c>
      <c r="I471" s="160">
        <v>0</v>
      </c>
      <c r="J471" s="160">
        <v>0</v>
      </c>
      <c r="K471" s="160">
        <v>0</v>
      </c>
      <c r="L471" s="160">
        <v>0</v>
      </c>
      <c r="M471" s="740"/>
    </row>
    <row r="472" spans="1:13" ht="13.5" customHeight="1" x14ac:dyDescent="0.2">
      <c r="B472" s="260">
        <v>322</v>
      </c>
      <c r="C472" s="263" t="s">
        <v>173</v>
      </c>
      <c r="D472" s="39">
        <v>239.7</v>
      </c>
      <c r="E472" s="39">
        <v>0</v>
      </c>
      <c r="F472" s="406">
        <v>0</v>
      </c>
      <c r="G472" s="407">
        <v>0</v>
      </c>
      <c r="H472" s="407">
        <v>0</v>
      </c>
      <c r="I472" s="45">
        <v>0</v>
      </c>
      <c r="J472" s="45">
        <v>0</v>
      </c>
      <c r="K472" s="45">
        <v>0</v>
      </c>
      <c r="L472" s="45">
        <v>0</v>
      </c>
      <c r="M472" s="740"/>
    </row>
    <row r="473" spans="1:13" ht="16.5" customHeight="1" x14ac:dyDescent="0.2">
      <c r="A473" s="578" t="s">
        <v>166</v>
      </c>
      <c r="B473" s="579"/>
      <c r="C473" s="580"/>
      <c r="D473" s="255">
        <f t="shared" ref="D473:H476" si="180">D474</f>
        <v>11945.05</v>
      </c>
      <c r="E473" s="36">
        <f t="shared" si="180"/>
        <v>4000</v>
      </c>
      <c r="F473" s="408">
        <v>3000</v>
      </c>
      <c r="G473" s="409">
        <f t="shared" si="180"/>
        <v>6000</v>
      </c>
      <c r="H473" s="409">
        <f t="shared" si="180"/>
        <v>6000</v>
      </c>
      <c r="I473" s="23">
        <f t="shared" si="174"/>
        <v>33.48667439650734</v>
      </c>
      <c r="J473" s="23">
        <f t="shared" si="175"/>
        <v>75</v>
      </c>
      <c r="K473" s="23">
        <f t="shared" si="176"/>
        <v>200</v>
      </c>
      <c r="L473" s="23">
        <f t="shared" si="177"/>
        <v>100</v>
      </c>
      <c r="M473" s="740"/>
    </row>
    <row r="474" spans="1:13" ht="13.5" customHeight="1" x14ac:dyDescent="0.2">
      <c r="A474" s="566" t="s">
        <v>167</v>
      </c>
      <c r="B474" s="567"/>
      <c r="C474" s="568"/>
      <c r="D474" s="254">
        <f t="shared" si="180"/>
        <v>11945.05</v>
      </c>
      <c r="E474" s="24">
        <f t="shared" si="180"/>
        <v>4000</v>
      </c>
      <c r="F474" s="168">
        <v>3000</v>
      </c>
      <c r="G474" s="24">
        <f t="shared" si="180"/>
        <v>6000</v>
      </c>
      <c r="H474" s="24">
        <f t="shared" si="180"/>
        <v>6000</v>
      </c>
      <c r="I474" s="25">
        <v>0</v>
      </c>
      <c r="J474" s="25">
        <v>0</v>
      </c>
      <c r="K474" s="25">
        <f t="shared" si="176"/>
        <v>200</v>
      </c>
      <c r="L474" s="25">
        <f t="shared" si="177"/>
        <v>100</v>
      </c>
    </row>
    <row r="475" spans="1:13" ht="13.5" customHeight="1" x14ac:dyDescent="0.2">
      <c r="A475" s="618" t="s">
        <v>392</v>
      </c>
      <c r="B475" s="619"/>
      <c r="C475" s="620"/>
      <c r="D475" s="251">
        <f t="shared" si="180"/>
        <v>11945.05</v>
      </c>
      <c r="E475" s="26">
        <f t="shared" si="180"/>
        <v>4000</v>
      </c>
      <c r="F475" s="169">
        <v>3000</v>
      </c>
      <c r="G475" s="26">
        <f t="shared" si="180"/>
        <v>6000</v>
      </c>
      <c r="H475" s="26">
        <f t="shared" si="180"/>
        <v>6000</v>
      </c>
      <c r="I475" s="27">
        <f t="shared" ref="I475" si="181">E475/D475*100</f>
        <v>33.48667439650734</v>
      </c>
      <c r="J475" s="27">
        <f t="shared" ref="J475" si="182">F475/E475*100</f>
        <v>75</v>
      </c>
      <c r="K475" s="27">
        <f t="shared" si="176"/>
        <v>200</v>
      </c>
      <c r="L475" s="27">
        <f t="shared" si="177"/>
        <v>100</v>
      </c>
    </row>
    <row r="476" spans="1:13" ht="13.5" customHeight="1" x14ac:dyDescent="0.2">
      <c r="B476" s="257">
        <v>3</v>
      </c>
      <c r="C476" s="253" t="s">
        <v>84</v>
      </c>
      <c r="D476" s="28">
        <f t="shared" si="180"/>
        <v>11945.05</v>
      </c>
      <c r="E476" s="28">
        <f t="shared" si="180"/>
        <v>4000</v>
      </c>
      <c r="F476" s="173">
        <v>3000</v>
      </c>
      <c r="G476" s="28">
        <f t="shared" si="180"/>
        <v>6000</v>
      </c>
      <c r="H476" s="28">
        <f t="shared" si="180"/>
        <v>6000</v>
      </c>
      <c r="I476" s="45">
        <f t="shared" si="174"/>
        <v>33.48667439650734</v>
      </c>
      <c r="J476" s="45">
        <f t="shared" si="175"/>
        <v>75</v>
      </c>
      <c r="K476" s="45">
        <f t="shared" si="176"/>
        <v>200</v>
      </c>
      <c r="L476" s="45">
        <f t="shared" si="177"/>
        <v>100</v>
      </c>
    </row>
    <row r="477" spans="1:13" ht="13.5" customHeight="1" x14ac:dyDescent="0.2">
      <c r="B477" s="149">
        <v>38</v>
      </c>
      <c r="C477" s="54" t="s">
        <v>88</v>
      </c>
      <c r="D477" s="130">
        <f>SUM(D478:D478)</f>
        <v>11945.05</v>
      </c>
      <c r="E477" s="130">
        <f>SUM(E478:E478)</f>
        <v>4000</v>
      </c>
      <c r="F477" s="133">
        <v>3000</v>
      </c>
      <c r="G477" s="130">
        <f>SUM(G478:G478)</f>
        <v>6000</v>
      </c>
      <c r="H477" s="130">
        <f>SUM(H478:H478)</f>
        <v>6000</v>
      </c>
      <c r="I477" s="45">
        <f t="shared" si="174"/>
        <v>33.48667439650734</v>
      </c>
      <c r="J477" s="45">
        <f t="shared" si="175"/>
        <v>75</v>
      </c>
      <c r="K477" s="45">
        <f t="shared" si="176"/>
        <v>200</v>
      </c>
      <c r="L477" s="45">
        <f t="shared" si="177"/>
        <v>100</v>
      </c>
    </row>
    <row r="478" spans="1:13" ht="13.5" customHeight="1" x14ac:dyDescent="0.2">
      <c r="B478" s="260">
        <v>382</v>
      </c>
      <c r="C478" s="263" t="s">
        <v>157</v>
      </c>
      <c r="D478" s="38">
        <v>11945.05</v>
      </c>
      <c r="E478" s="29">
        <v>4000</v>
      </c>
      <c r="F478" s="178">
        <v>3000</v>
      </c>
      <c r="G478" s="29">
        <v>6000</v>
      </c>
      <c r="H478" s="29">
        <v>6000</v>
      </c>
      <c r="I478" s="45">
        <f t="shared" si="174"/>
        <v>33.48667439650734</v>
      </c>
      <c r="J478" s="45">
        <f t="shared" si="175"/>
        <v>75</v>
      </c>
      <c r="K478" s="45">
        <f t="shared" si="176"/>
        <v>200</v>
      </c>
      <c r="L478" s="45">
        <f t="shared" si="177"/>
        <v>100</v>
      </c>
    </row>
    <row r="479" spans="1:13" ht="14.25" customHeight="1" x14ac:dyDescent="0.2">
      <c r="A479" s="719" t="s">
        <v>168</v>
      </c>
      <c r="B479" s="719"/>
      <c r="C479" s="719"/>
      <c r="D479" s="255">
        <f t="shared" ref="D479:H483" si="183">D480</f>
        <v>9776.76</v>
      </c>
      <c r="E479" s="36">
        <f t="shared" si="183"/>
        <v>34000</v>
      </c>
      <c r="F479" s="177">
        <f t="shared" si="183"/>
        <v>26000</v>
      </c>
      <c r="G479" s="36">
        <f t="shared" si="183"/>
        <v>25000</v>
      </c>
      <c r="H479" s="36">
        <f t="shared" si="183"/>
        <v>10000</v>
      </c>
      <c r="I479" s="23">
        <f t="shared" si="174"/>
        <v>347.76347174319511</v>
      </c>
      <c r="J479" s="23">
        <f t="shared" si="175"/>
        <v>76.470588235294116</v>
      </c>
      <c r="K479" s="23">
        <f t="shared" si="176"/>
        <v>96.15384615384616</v>
      </c>
      <c r="L479" s="23">
        <f t="shared" si="177"/>
        <v>40</v>
      </c>
    </row>
    <row r="480" spans="1:13" ht="13.5" customHeight="1" x14ac:dyDescent="0.2">
      <c r="A480" s="654" t="s">
        <v>167</v>
      </c>
      <c r="B480" s="654"/>
      <c r="C480" s="654"/>
      <c r="D480" s="254">
        <f>D483</f>
        <v>9776.76</v>
      </c>
      <c r="E480" s="24">
        <f>E483</f>
        <v>34000</v>
      </c>
      <c r="F480" s="168">
        <f t="shared" si="183"/>
        <v>26000</v>
      </c>
      <c r="G480" s="24">
        <f t="shared" si="183"/>
        <v>25000</v>
      </c>
      <c r="H480" s="24">
        <f t="shared" si="183"/>
        <v>10000</v>
      </c>
      <c r="I480" s="25">
        <v>0</v>
      </c>
      <c r="J480" s="25">
        <v>0</v>
      </c>
      <c r="K480" s="25">
        <f t="shared" si="176"/>
        <v>96.15384615384616</v>
      </c>
      <c r="L480" s="25">
        <f t="shared" si="177"/>
        <v>40</v>
      </c>
    </row>
    <row r="481" spans="1:13" ht="13.5" customHeight="1" x14ac:dyDescent="0.2">
      <c r="A481" s="618" t="s">
        <v>341</v>
      </c>
      <c r="B481" s="619"/>
      <c r="C481" s="623"/>
      <c r="D481" s="26">
        <v>0</v>
      </c>
      <c r="E481" s="26">
        <v>34000</v>
      </c>
      <c r="F481" s="169">
        <f>F483</f>
        <v>26000</v>
      </c>
      <c r="G481" s="26">
        <f>G483</f>
        <v>25000</v>
      </c>
      <c r="H481" s="26">
        <f>H483</f>
        <v>10000</v>
      </c>
      <c r="I481" s="27" t="e">
        <f t="shared" ref="I481:I482" si="184">E481/D481*100</f>
        <v>#DIV/0!</v>
      </c>
      <c r="J481" s="27">
        <f t="shared" ref="J481:J482" si="185">F481/E481*100</f>
        <v>76.470588235294116</v>
      </c>
      <c r="K481" s="27">
        <f t="shared" si="176"/>
        <v>96.15384615384616</v>
      </c>
      <c r="L481" s="27">
        <f t="shared" si="177"/>
        <v>40</v>
      </c>
    </row>
    <row r="482" spans="1:13" ht="13.5" customHeight="1" x14ac:dyDescent="0.2">
      <c r="A482" s="618" t="s">
        <v>331</v>
      </c>
      <c r="B482" s="619"/>
      <c r="C482" s="620"/>
      <c r="D482" s="251">
        <v>9776.76</v>
      </c>
      <c r="E482" s="26">
        <v>0</v>
      </c>
      <c r="F482" s="169">
        <v>0</v>
      </c>
      <c r="G482" s="26">
        <v>0</v>
      </c>
      <c r="H482" s="26">
        <v>0</v>
      </c>
      <c r="I482" s="27">
        <f t="shared" si="184"/>
        <v>0</v>
      </c>
      <c r="J482" s="27" t="e">
        <f t="shared" si="185"/>
        <v>#DIV/0!</v>
      </c>
      <c r="K482" s="27" t="e">
        <f t="shared" si="176"/>
        <v>#DIV/0!</v>
      </c>
      <c r="L482" s="27" t="e">
        <f t="shared" si="177"/>
        <v>#DIV/0!</v>
      </c>
    </row>
    <row r="483" spans="1:13" ht="13.5" customHeight="1" x14ac:dyDescent="0.2">
      <c r="B483" s="257">
        <v>4</v>
      </c>
      <c r="C483" s="253" t="s">
        <v>111</v>
      </c>
      <c r="D483" s="28">
        <f t="shared" si="183"/>
        <v>9776.76</v>
      </c>
      <c r="E483" s="28">
        <f t="shared" si="183"/>
        <v>34000</v>
      </c>
      <c r="F483" s="423">
        <f t="shared" si="183"/>
        <v>26000</v>
      </c>
      <c r="G483" s="28">
        <f t="shared" si="183"/>
        <v>25000</v>
      </c>
      <c r="H483" s="28">
        <f t="shared" si="183"/>
        <v>10000</v>
      </c>
      <c r="I483" s="45">
        <f t="shared" si="174"/>
        <v>347.76347174319511</v>
      </c>
      <c r="J483" s="45">
        <f t="shared" si="175"/>
        <v>76.470588235294116</v>
      </c>
      <c r="K483" s="45">
        <f t="shared" si="176"/>
        <v>96.15384615384616</v>
      </c>
      <c r="L483" s="45">
        <f t="shared" si="177"/>
        <v>40</v>
      </c>
    </row>
    <row r="484" spans="1:13" ht="13.5" customHeight="1" x14ac:dyDescent="0.2">
      <c r="B484" s="149">
        <v>42</v>
      </c>
      <c r="C484" s="54" t="s">
        <v>169</v>
      </c>
      <c r="D484" s="130">
        <f>SUM(D485:D485)</f>
        <v>9776.76</v>
      </c>
      <c r="E484" s="130">
        <f>SUM(E485:E485)</f>
        <v>34000</v>
      </c>
      <c r="F484" s="133">
        <f>SUM(F485:F485)</f>
        <v>26000</v>
      </c>
      <c r="G484" s="130">
        <f>SUM(G485:G485)</f>
        <v>25000</v>
      </c>
      <c r="H484" s="130">
        <f>SUM(H485:H485)</f>
        <v>10000</v>
      </c>
      <c r="I484" s="45">
        <f t="shared" si="174"/>
        <v>347.76347174319511</v>
      </c>
      <c r="J484" s="45">
        <f t="shared" si="175"/>
        <v>76.470588235294116</v>
      </c>
      <c r="K484" s="45">
        <f t="shared" si="176"/>
        <v>96.15384615384616</v>
      </c>
      <c r="L484" s="45">
        <f t="shared" si="177"/>
        <v>40</v>
      </c>
    </row>
    <row r="485" spans="1:13" ht="13.5" customHeight="1" x14ac:dyDescent="0.2">
      <c r="B485" s="260">
        <v>421</v>
      </c>
      <c r="C485" s="263" t="s">
        <v>170</v>
      </c>
      <c r="D485" s="38">
        <v>9776.76</v>
      </c>
      <c r="E485" s="29">
        <v>34000</v>
      </c>
      <c r="F485" s="404">
        <v>26000</v>
      </c>
      <c r="G485" s="29">
        <v>25000</v>
      </c>
      <c r="H485" s="29">
        <v>10000</v>
      </c>
      <c r="I485" s="45">
        <f t="shared" si="174"/>
        <v>347.76347174319511</v>
      </c>
      <c r="J485" s="45">
        <f t="shared" si="175"/>
        <v>76.470588235294116</v>
      </c>
      <c r="K485" s="45">
        <f t="shared" si="176"/>
        <v>96.15384615384616</v>
      </c>
      <c r="L485" s="45">
        <f t="shared" si="177"/>
        <v>40</v>
      </c>
      <c r="M485" s="59"/>
    </row>
    <row r="486" spans="1:13" ht="17.25" customHeight="1" x14ac:dyDescent="0.2">
      <c r="A486" s="720" t="s">
        <v>284</v>
      </c>
      <c r="B486" s="720"/>
      <c r="C486" s="720"/>
      <c r="D486" s="255">
        <f t="shared" ref="D486:H489" si="186">D487</f>
        <v>2355.83</v>
      </c>
      <c r="E486" s="36">
        <f>E489</f>
        <v>1500</v>
      </c>
      <c r="F486" s="177">
        <f t="shared" si="186"/>
        <v>1780</v>
      </c>
      <c r="G486" s="36">
        <f t="shared" si="186"/>
        <v>1000</v>
      </c>
      <c r="H486" s="36">
        <f t="shared" si="186"/>
        <v>1000</v>
      </c>
      <c r="I486" s="23">
        <f t="shared" si="174"/>
        <v>63.671826914505715</v>
      </c>
      <c r="J486" s="23">
        <f t="shared" si="175"/>
        <v>118.66666666666667</v>
      </c>
      <c r="K486" s="23">
        <f t="shared" si="176"/>
        <v>56.17977528089888</v>
      </c>
      <c r="L486" s="23">
        <f t="shared" si="177"/>
        <v>100</v>
      </c>
    </row>
    <row r="487" spans="1:13" ht="13.5" customHeight="1" x14ac:dyDescent="0.2">
      <c r="A487" s="711" t="s">
        <v>165</v>
      </c>
      <c r="B487" s="711"/>
      <c r="C487" s="711"/>
      <c r="D487" s="254">
        <f t="shared" si="186"/>
        <v>2355.83</v>
      </c>
      <c r="E487" s="24">
        <f t="shared" si="186"/>
        <v>1500</v>
      </c>
      <c r="F487" s="168">
        <f t="shared" si="186"/>
        <v>1780</v>
      </c>
      <c r="G487" s="24">
        <f t="shared" si="186"/>
        <v>1000</v>
      </c>
      <c r="H487" s="24">
        <f t="shared" si="186"/>
        <v>1000</v>
      </c>
      <c r="I487" s="25">
        <v>0</v>
      </c>
      <c r="J487" s="25">
        <v>0</v>
      </c>
      <c r="K487" s="25">
        <f t="shared" si="176"/>
        <v>56.17977528089888</v>
      </c>
      <c r="L487" s="25">
        <f t="shared" si="177"/>
        <v>100</v>
      </c>
    </row>
    <row r="488" spans="1:13" ht="13.5" customHeight="1" x14ac:dyDescent="0.2">
      <c r="A488" s="710" t="s">
        <v>270</v>
      </c>
      <c r="B488" s="710"/>
      <c r="C488" s="710"/>
      <c r="D488" s="251">
        <f t="shared" si="186"/>
        <v>2355.83</v>
      </c>
      <c r="E488" s="26">
        <f t="shared" si="186"/>
        <v>1500</v>
      </c>
      <c r="F488" s="169">
        <f t="shared" si="186"/>
        <v>1780</v>
      </c>
      <c r="G488" s="26">
        <f t="shared" si="186"/>
        <v>1000</v>
      </c>
      <c r="H488" s="26">
        <f t="shared" si="186"/>
        <v>1000</v>
      </c>
      <c r="I488" s="27">
        <f t="shared" ref="I488" si="187">E488/D488*100</f>
        <v>63.671826914505715</v>
      </c>
      <c r="J488" s="27">
        <f t="shared" ref="J488" si="188">F488/E488*100</f>
        <v>118.66666666666667</v>
      </c>
      <c r="K488" s="27">
        <f t="shared" si="176"/>
        <v>56.17977528089888</v>
      </c>
      <c r="L488" s="27">
        <f t="shared" si="177"/>
        <v>100</v>
      </c>
    </row>
    <row r="489" spans="1:13" ht="13.5" customHeight="1" x14ac:dyDescent="0.2">
      <c r="B489" s="257">
        <v>4</v>
      </c>
      <c r="C489" s="273" t="s">
        <v>171</v>
      </c>
      <c r="D489" s="28">
        <f t="shared" si="186"/>
        <v>2355.83</v>
      </c>
      <c r="E489" s="28">
        <f t="shared" si="186"/>
        <v>1500</v>
      </c>
      <c r="F489" s="173">
        <f t="shared" si="186"/>
        <v>1780</v>
      </c>
      <c r="G489" s="28">
        <f t="shared" si="186"/>
        <v>1000</v>
      </c>
      <c r="H489" s="28">
        <f t="shared" si="186"/>
        <v>1000</v>
      </c>
      <c r="I489" s="45">
        <f t="shared" si="174"/>
        <v>63.671826914505715</v>
      </c>
      <c r="J489" s="45">
        <f t="shared" si="175"/>
        <v>118.66666666666667</v>
      </c>
      <c r="K489" s="45">
        <f t="shared" si="176"/>
        <v>56.17977528089888</v>
      </c>
      <c r="L489" s="45">
        <f t="shared" si="177"/>
        <v>100</v>
      </c>
    </row>
    <row r="490" spans="1:13" ht="13.5" customHeight="1" x14ac:dyDescent="0.2">
      <c r="B490" s="149">
        <v>42</v>
      </c>
      <c r="C490" s="54" t="s">
        <v>172</v>
      </c>
      <c r="D490" s="130">
        <f>SUM(D491:D491)</f>
        <v>2355.83</v>
      </c>
      <c r="E490" s="130">
        <f>SUM(E491:E491)</f>
        <v>1500</v>
      </c>
      <c r="F490" s="133">
        <f>SUM(F491:F491)</f>
        <v>1780</v>
      </c>
      <c r="G490" s="130">
        <f>SUM(G491:G491)</f>
        <v>1000</v>
      </c>
      <c r="H490" s="130">
        <f>SUM(H491:H491)</f>
        <v>1000</v>
      </c>
      <c r="I490" s="45">
        <f t="shared" si="174"/>
        <v>63.671826914505715</v>
      </c>
      <c r="J490" s="45">
        <f t="shared" si="175"/>
        <v>118.66666666666667</v>
      </c>
      <c r="K490" s="45">
        <f t="shared" si="176"/>
        <v>56.17977528089888</v>
      </c>
      <c r="L490" s="45">
        <f t="shared" si="177"/>
        <v>100</v>
      </c>
    </row>
    <row r="491" spans="1:13" ht="13.5" customHeight="1" x14ac:dyDescent="0.2">
      <c r="B491" s="260">
        <v>426</v>
      </c>
      <c r="C491" s="261" t="s">
        <v>198</v>
      </c>
      <c r="D491" s="52">
        <v>2355.83</v>
      </c>
      <c r="E491" s="131">
        <v>1500</v>
      </c>
      <c r="F491" s="404">
        <v>1780</v>
      </c>
      <c r="G491" s="131">
        <v>1000</v>
      </c>
      <c r="H491" s="131">
        <v>1000</v>
      </c>
      <c r="I491" s="45">
        <f t="shared" si="174"/>
        <v>63.671826914505715</v>
      </c>
      <c r="J491" s="45">
        <f t="shared" si="175"/>
        <v>118.66666666666667</v>
      </c>
      <c r="K491" s="45">
        <f t="shared" si="176"/>
        <v>56.17977528089888</v>
      </c>
      <c r="L491" s="45">
        <f t="shared" si="177"/>
        <v>100</v>
      </c>
    </row>
    <row r="492" spans="1:13" ht="13.5" customHeight="1" x14ac:dyDescent="0.2">
      <c r="A492" s="587" t="s">
        <v>336</v>
      </c>
      <c r="B492" s="588"/>
      <c r="C492" s="589"/>
      <c r="D492" s="259">
        <f>D493</f>
        <v>1061.78</v>
      </c>
      <c r="E492" s="22">
        <f>E493</f>
        <v>4812</v>
      </c>
      <c r="F492" s="167">
        <f>F493</f>
        <v>3812</v>
      </c>
      <c r="G492" s="22">
        <f>G493</f>
        <v>3200</v>
      </c>
      <c r="H492" s="22">
        <f>H493</f>
        <v>3200</v>
      </c>
      <c r="I492" s="23">
        <f t="shared" si="174"/>
        <v>453.20122812635384</v>
      </c>
      <c r="J492" s="23">
        <f t="shared" si="175"/>
        <v>79.218620116375732</v>
      </c>
      <c r="K492" s="23">
        <f t="shared" si="176"/>
        <v>83.945435466946478</v>
      </c>
      <c r="L492" s="23">
        <f t="shared" si="177"/>
        <v>100</v>
      </c>
    </row>
    <row r="493" spans="1:13" ht="13.5" customHeight="1" x14ac:dyDescent="0.2">
      <c r="A493" s="566" t="s">
        <v>167</v>
      </c>
      <c r="B493" s="567"/>
      <c r="C493" s="568"/>
      <c r="D493" s="254">
        <f>D496</f>
        <v>1061.78</v>
      </c>
      <c r="E493" s="24">
        <f>E496</f>
        <v>4812</v>
      </c>
      <c r="F493" s="168">
        <f>F496</f>
        <v>3812</v>
      </c>
      <c r="G493" s="24">
        <f>G494</f>
        <v>3200</v>
      </c>
      <c r="H493" s="24">
        <f>H494</f>
        <v>3200</v>
      </c>
      <c r="I493" s="25">
        <v>0</v>
      </c>
      <c r="J493" s="25">
        <v>0</v>
      </c>
      <c r="K493" s="25">
        <f t="shared" si="176"/>
        <v>83.945435466946478</v>
      </c>
      <c r="L493" s="25">
        <f t="shared" si="177"/>
        <v>100</v>
      </c>
    </row>
    <row r="494" spans="1:13" ht="13.5" customHeight="1" x14ac:dyDescent="0.2">
      <c r="A494" s="575" t="s">
        <v>270</v>
      </c>
      <c r="B494" s="576"/>
      <c r="C494" s="577"/>
      <c r="D494" s="251">
        <v>8000</v>
      </c>
      <c r="E494" s="26">
        <f>E496</f>
        <v>4812</v>
      </c>
      <c r="F494" s="169">
        <v>0</v>
      </c>
      <c r="G494" s="26">
        <f>G496</f>
        <v>3200</v>
      </c>
      <c r="H494" s="26">
        <f>H496</f>
        <v>3200</v>
      </c>
      <c r="I494" s="27">
        <f t="shared" ref="I494:I495" si="189">E494/D494*100</f>
        <v>60.150000000000006</v>
      </c>
      <c r="J494" s="27">
        <f t="shared" ref="J494:J495" si="190">F494/E494*100</f>
        <v>0</v>
      </c>
      <c r="K494" s="27" t="e">
        <f t="shared" si="176"/>
        <v>#DIV/0!</v>
      </c>
      <c r="L494" s="27">
        <f t="shared" si="177"/>
        <v>100</v>
      </c>
    </row>
    <row r="495" spans="1:13" ht="13.5" customHeight="1" x14ac:dyDescent="0.2">
      <c r="A495" s="618" t="s">
        <v>392</v>
      </c>
      <c r="B495" s="619"/>
      <c r="C495" s="620"/>
      <c r="D495" s="251">
        <v>0</v>
      </c>
      <c r="E495" s="26">
        <v>0</v>
      </c>
      <c r="F495" s="169">
        <v>3812</v>
      </c>
      <c r="G495" s="26">
        <v>0</v>
      </c>
      <c r="H495" s="26">
        <v>0</v>
      </c>
      <c r="I495" s="27" t="e">
        <f t="shared" si="189"/>
        <v>#DIV/0!</v>
      </c>
      <c r="J495" s="27" t="e">
        <f t="shared" si="190"/>
        <v>#DIV/0!</v>
      </c>
      <c r="K495" s="27">
        <f t="shared" si="176"/>
        <v>0</v>
      </c>
      <c r="L495" s="27" t="e">
        <f t="shared" si="177"/>
        <v>#DIV/0!</v>
      </c>
    </row>
    <row r="496" spans="1:13" ht="13.5" customHeight="1" x14ac:dyDescent="0.2">
      <c r="B496" s="257">
        <v>3</v>
      </c>
      <c r="C496" s="253" t="s">
        <v>84</v>
      </c>
      <c r="D496" s="28">
        <f>SUM(D500,D497)</f>
        <v>1061.78</v>
      </c>
      <c r="E496" s="28">
        <f>SUM(E500,E497)</f>
        <v>4812</v>
      </c>
      <c r="F496" s="423">
        <f>SUM(F500,F497)</f>
        <v>3812</v>
      </c>
      <c r="G496" s="28">
        <f>SUM(G500,G497)</f>
        <v>3200</v>
      </c>
      <c r="H496" s="28">
        <f>SUM(H500,H497)</f>
        <v>3200</v>
      </c>
      <c r="I496" s="45">
        <f t="shared" si="174"/>
        <v>453.20122812635384</v>
      </c>
      <c r="J496" s="45">
        <f t="shared" si="175"/>
        <v>79.218620116375732</v>
      </c>
      <c r="K496" s="45">
        <f t="shared" si="176"/>
        <v>83.945435466946478</v>
      </c>
      <c r="L496" s="45">
        <f t="shared" si="177"/>
        <v>100</v>
      </c>
    </row>
    <row r="497" spans="1:13" ht="13.5" customHeight="1" x14ac:dyDescent="0.2">
      <c r="B497" s="149">
        <v>32</v>
      </c>
      <c r="C497" s="54" t="s">
        <v>85</v>
      </c>
      <c r="D497" s="130">
        <f>SUM(D498:D498)</f>
        <v>0</v>
      </c>
      <c r="E497" s="130">
        <f>SUM(E498,E499)</f>
        <v>2750</v>
      </c>
      <c r="F497" s="133">
        <f>SUM(F498,F499)</f>
        <v>2750</v>
      </c>
      <c r="G497" s="130">
        <f>SUM(G498,G499)</f>
        <v>2000</v>
      </c>
      <c r="H497" s="325">
        <f>SUM(H498,H499)</f>
        <v>2000</v>
      </c>
      <c r="I497" s="45">
        <v>0</v>
      </c>
      <c r="J497" s="45">
        <f t="shared" si="175"/>
        <v>100</v>
      </c>
      <c r="K497" s="45">
        <f t="shared" si="176"/>
        <v>72.727272727272734</v>
      </c>
      <c r="L497" s="45">
        <f t="shared" si="177"/>
        <v>100</v>
      </c>
    </row>
    <row r="498" spans="1:13" ht="13.5" customHeight="1" x14ac:dyDescent="0.2">
      <c r="B498" s="150">
        <v>322</v>
      </c>
      <c r="C498" s="263" t="s">
        <v>173</v>
      </c>
      <c r="D498" s="39">
        <v>0</v>
      </c>
      <c r="E498" s="39">
        <v>750</v>
      </c>
      <c r="F498" s="406">
        <v>750</v>
      </c>
      <c r="G498" s="200">
        <v>2000</v>
      </c>
      <c r="H498" s="200">
        <v>2000</v>
      </c>
      <c r="I498" s="319">
        <v>0</v>
      </c>
      <c r="J498" s="319">
        <f t="shared" si="175"/>
        <v>100</v>
      </c>
      <c r="K498" s="319">
        <f t="shared" si="176"/>
        <v>266.66666666666663</v>
      </c>
      <c r="L498" s="45">
        <f t="shared" si="177"/>
        <v>100</v>
      </c>
    </row>
    <row r="499" spans="1:13" ht="13.5" customHeight="1" x14ac:dyDescent="0.2">
      <c r="B499" s="67">
        <v>323</v>
      </c>
      <c r="C499" s="301" t="s">
        <v>132</v>
      </c>
      <c r="D499" s="322">
        <v>0</v>
      </c>
      <c r="E499" s="322">
        <v>2000</v>
      </c>
      <c r="F499" s="422">
        <v>2000</v>
      </c>
      <c r="G499" s="322">
        <v>0</v>
      </c>
      <c r="H499" s="322">
        <v>0</v>
      </c>
      <c r="I499" s="323">
        <v>0</v>
      </c>
      <c r="J499" s="323">
        <v>0</v>
      </c>
      <c r="K499" s="323">
        <v>0</v>
      </c>
      <c r="L499" s="318">
        <v>0</v>
      </c>
    </row>
    <row r="500" spans="1:13" ht="13.5" customHeight="1" x14ac:dyDescent="0.2">
      <c r="B500" s="156">
        <v>38</v>
      </c>
      <c r="C500" s="253" t="s">
        <v>88</v>
      </c>
      <c r="D500" s="320">
        <f>SUM(D501:D501)</f>
        <v>1061.78</v>
      </c>
      <c r="E500" s="320">
        <f>SUM(E501:E501)</f>
        <v>2062</v>
      </c>
      <c r="F500" s="321">
        <f>SUM(F501:F501)</f>
        <v>1062</v>
      </c>
      <c r="G500" s="320">
        <f>SUM(G501:G501)</f>
        <v>1200</v>
      </c>
      <c r="H500" s="320">
        <f>SUM(H501:H501)</f>
        <v>1200</v>
      </c>
      <c r="I500" s="311">
        <f t="shared" si="174"/>
        <v>194.20218877733618</v>
      </c>
      <c r="J500" s="311">
        <f t="shared" si="175"/>
        <v>51.503394762366639</v>
      </c>
      <c r="K500" s="311">
        <f t="shared" si="176"/>
        <v>112.99435028248588</v>
      </c>
      <c r="L500" s="45">
        <f t="shared" si="177"/>
        <v>100</v>
      </c>
    </row>
    <row r="501" spans="1:13" ht="13.5" customHeight="1" x14ac:dyDescent="0.2">
      <c r="B501" s="260">
        <v>381</v>
      </c>
      <c r="C501" s="263" t="s">
        <v>89</v>
      </c>
      <c r="D501" s="38">
        <v>1061.78</v>
      </c>
      <c r="E501" s="38">
        <v>2062</v>
      </c>
      <c r="F501" s="404">
        <v>1062</v>
      </c>
      <c r="G501" s="29">
        <v>1200</v>
      </c>
      <c r="H501" s="29">
        <v>1200</v>
      </c>
      <c r="I501" s="45">
        <f t="shared" si="174"/>
        <v>194.20218877733618</v>
      </c>
      <c r="J501" s="45">
        <f t="shared" si="175"/>
        <v>51.503394762366639</v>
      </c>
      <c r="K501" s="45">
        <f t="shared" si="176"/>
        <v>112.99435028248588</v>
      </c>
      <c r="L501" s="45">
        <f t="shared" si="177"/>
        <v>100</v>
      </c>
    </row>
    <row r="502" spans="1:13" s="127" customFormat="1" ht="17.25" customHeight="1" x14ac:dyDescent="0.2">
      <c r="A502" s="752" t="s">
        <v>285</v>
      </c>
      <c r="B502" s="752"/>
      <c r="C502" s="752"/>
      <c r="D502" s="333">
        <v>108749.08</v>
      </c>
      <c r="E502" s="132">
        <f>E503</f>
        <v>25050</v>
      </c>
      <c r="F502" s="132">
        <f>F503</f>
        <v>24060</v>
      </c>
      <c r="G502" s="132">
        <f>G503</f>
        <v>22950</v>
      </c>
      <c r="H502" s="132">
        <f>H503</f>
        <v>19950</v>
      </c>
      <c r="I502" s="126">
        <v>0</v>
      </c>
      <c r="J502" s="126">
        <v>0</v>
      </c>
      <c r="K502" s="126">
        <v>0</v>
      </c>
      <c r="L502" s="126">
        <v>0</v>
      </c>
    </row>
    <row r="503" spans="1:13" ht="21.95" customHeight="1" x14ac:dyDescent="0.2">
      <c r="A503" s="721" t="s">
        <v>174</v>
      </c>
      <c r="B503" s="721"/>
      <c r="C503" s="721"/>
      <c r="D503" s="256">
        <f>SUM(D504,D514,D521,D528)</f>
        <v>15706.8</v>
      </c>
      <c r="E503" s="134">
        <f>SUM(E504,E514,E521,E528)</f>
        <v>25050</v>
      </c>
      <c r="F503" s="166">
        <f>SUM(F504,F514,F521,F528)</f>
        <v>24060</v>
      </c>
      <c r="G503" s="134">
        <f>SUM(G504,G514,G521,G528)</f>
        <v>22950</v>
      </c>
      <c r="H503" s="134">
        <f>SUM(H504,H514,H521,H528)</f>
        <v>19950</v>
      </c>
      <c r="I503" s="135">
        <f t="shared" si="174"/>
        <v>159.48506379402551</v>
      </c>
      <c r="J503" s="135">
        <f t="shared" si="175"/>
        <v>96.047904191616766</v>
      </c>
      <c r="K503" s="135">
        <f t="shared" si="176"/>
        <v>95.386533665835415</v>
      </c>
      <c r="L503" s="135">
        <f t="shared" si="177"/>
        <v>86.928104575163403</v>
      </c>
      <c r="M503" s="46"/>
    </row>
    <row r="504" spans="1:13" ht="27" customHeight="1" x14ac:dyDescent="0.2">
      <c r="A504" s="719" t="s">
        <v>175</v>
      </c>
      <c r="B504" s="719"/>
      <c r="C504" s="719"/>
      <c r="D504" s="262">
        <f>D505</f>
        <v>8828.4599999999991</v>
      </c>
      <c r="E504" s="194">
        <f>E505</f>
        <v>19500</v>
      </c>
      <c r="F504" s="177">
        <f>F505</f>
        <v>18000</v>
      </c>
      <c r="G504" s="194">
        <f>G505</f>
        <v>18000</v>
      </c>
      <c r="H504" s="194">
        <f>H505</f>
        <v>15000</v>
      </c>
      <c r="I504" s="192">
        <f t="shared" si="174"/>
        <v>220.87657417035365</v>
      </c>
      <c r="J504" s="192">
        <f t="shared" si="175"/>
        <v>92.307692307692307</v>
      </c>
      <c r="K504" s="192">
        <f t="shared" si="176"/>
        <v>100</v>
      </c>
      <c r="L504" s="192">
        <f t="shared" si="177"/>
        <v>83.333333333333343</v>
      </c>
      <c r="M504" s="46"/>
    </row>
    <row r="505" spans="1:13" ht="13.5" customHeight="1" x14ac:dyDescent="0.2">
      <c r="A505" s="654" t="s">
        <v>176</v>
      </c>
      <c r="B505" s="654"/>
      <c r="C505" s="654"/>
      <c r="D505" s="254">
        <f>D509</f>
        <v>8828.4599999999991</v>
      </c>
      <c r="E505" s="24">
        <f>E509</f>
        <v>19500</v>
      </c>
      <c r="F505" s="168">
        <f>F509</f>
        <v>18000</v>
      </c>
      <c r="G505" s="24">
        <f>G509</f>
        <v>18000</v>
      </c>
      <c r="H505" s="24">
        <f>H509</f>
        <v>15000</v>
      </c>
      <c r="I505" s="25">
        <v>0</v>
      </c>
      <c r="J505" s="25">
        <v>0</v>
      </c>
      <c r="K505" s="25">
        <f t="shared" si="176"/>
        <v>100</v>
      </c>
      <c r="L505" s="25">
        <f t="shared" si="177"/>
        <v>83.333333333333343</v>
      </c>
      <c r="M505" s="46"/>
    </row>
    <row r="506" spans="1:13" ht="13.5" customHeight="1" x14ac:dyDescent="0.2">
      <c r="A506" s="710" t="s">
        <v>270</v>
      </c>
      <c r="B506" s="710"/>
      <c r="C506" s="710"/>
      <c r="D506" s="266">
        <v>0</v>
      </c>
      <c r="E506" s="26">
        <v>19500</v>
      </c>
      <c r="F506" s="169">
        <v>0</v>
      </c>
      <c r="G506" s="26">
        <v>0</v>
      </c>
      <c r="H506" s="26">
        <v>0</v>
      </c>
      <c r="I506" s="27" t="e">
        <f t="shared" ref="I506:I508" si="191">E506/D506*100</f>
        <v>#DIV/0!</v>
      </c>
      <c r="J506" s="27">
        <f t="shared" ref="J506:J508" si="192">F506/E506*100</f>
        <v>0</v>
      </c>
      <c r="K506" s="27" t="e">
        <f t="shared" si="176"/>
        <v>#DIV/0!</v>
      </c>
      <c r="L506" s="27" t="e">
        <f t="shared" si="177"/>
        <v>#DIV/0!</v>
      </c>
      <c r="M506" s="46"/>
    </row>
    <row r="507" spans="1:13" ht="13.5" customHeight="1" x14ac:dyDescent="0.2">
      <c r="A507" s="569" t="s">
        <v>288</v>
      </c>
      <c r="B507" s="569"/>
      <c r="C507" s="569"/>
      <c r="D507" s="266">
        <v>4645.3</v>
      </c>
      <c r="E507" s="26">
        <v>0</v>
      </c>
      <c r="F507" s="169">
        <v>0</v>
      </c>
      <c r="G507" s="26">
        <v>0</v>
      </c>
      <c r="H507" s="26">
        <v>0</v>
      </c>
      <c r="I507" s="27">
        <f t="shared" si="191"/>
        <v>0</v>
      </c>
      <c r="J507" s="27" t="e">
        <f t="shared" si="192"/>
        <v>#DIV/0!</v>
      </c>
      <c r="K507" s="27" t="e">
        <f t="shared" si="176"/>
        <v>#DIV/0!</v>
      </c>
      <c r="L507" s="27" t="e">
        <f t="shared" si="177"/>
        <v>#DIV/0!</v>
      </c>
      <c r="M507" s="46"/>
    </row>
    <row r="508" spans="1:13" ht="13.5" customHeight="1" x14ac:dyDescent="0.2">
      <c r="A508" s="569" t="s">
        <v>341</v>
      </c>
      <c r="B508" s="569"/>
      <c r="C508" s="569"/>
      <c r="D508" s="266">
        <v>4183.16</v>
      </c>
      <c r="E508" s="26">
        <v>0</v>
      </c>
      <c r="F508" s="169">
        <v>18000</v>
      </c>
      <c r="G508" s="26">
        <v>18000</v>
      </c>
      <c r="H508" s="26">
        <v>15000</v>
      </c>
      <c r="I508" s="27">
        <f t="shared" si="191"/>
        <v>0</v>
      </c>
      <c r="J508" s="27" t="e">
        <f t="shared" si="192"/>
        <v>#DIV/0!</v>
      </c>
      <c r="K508" s="27">
        <f t="shared" si="176"/>
        <v>100</v>
      </c>
      <c r="L508" s="27">
        <f t="shared" si="177"/>
        <v>83.333333333333343</v>
      </c>
      <c r="M508" s="46"/>
    </row>
    <row r="509" spans="1:13" ht="13.5" customHeight="1" x14ac:dyDescent="0.2">
      <c r="B509" s="257">
        <v>3</v>
      </c>
      <c r="C509" s="253" t="s">
        <v>84</v>
      </c>
      <c r="D509" s="28">
        <f>D510</f>
        <v>8828.4599999999991</v>
      </c>
      <c r="E509" s="28">
        <f>SUM(E510,E512)</f>
        <v>19500</v>
      </c>
      <c r="F509" s="423">
        <f>SUM(F510,F512)</f>
        <v>18000</v>
      </c>
      <c r="G509" s="28">
        <f>SUM(G510,G512)</f>
        <v>18000</v>
      </c>
      <c r="H509" s="28">
        <f>SUM(H510,H512)</f>
        <v>15000</v>
      </c>
      <c r="I509" s="45">
        <f t="shared" si="174"/>
        <v>220.87657417035365</v>
      </c>
      <c r="J509" s="45">
        <f t="shared" si="175"/>
        <v>92.307692307692307</v>
      </c>
      <c r="K509" s="45">
        <f t="shared" si="176"/>
        <v>100</v>
      </c>
      <c r="L509" s="45">
        <f t="shared" si="177"/>
        <v>83.333333333333343</v>
      </c>
      <c r="M509" s="46"/>
    </row>
    <row r="510" spans="1:13" ht="13.5" customHeight="1" x14ac:dyDescent="0.2">
      <c r="B510" s="149">
        <v>37</v>
      </c>
      <c r="C510" s="54" t="s">
        <v>145</v>
      </c>
      <c r="D510" s="130">
        <f>SUM(D511:D511)</f>
        <v>8828.4599999999991</v>
      </c>
      <c r="E510" s="130">
        <f>SUM(E511:E511)</f>
        <v>19500</v>
      </c>
      <c r="F510" s="133">
        <f>SUM(F511:F511)</f>
        <v>18000</v>
      </c>
      <c r="G510" s="130">
        <f>SUM(G511:G511)</f>
        <v>18000</v>
      </c>
      <c r="H510" s="130">
        <f>SUM(H511:H511)</f>
        <v>15000</v>
      </c>
      <c r="I510" s="45">
        <f t="shared" si="174"/>
        <v>220.87657417035365</v>
      </c>
      <c r="J510" s="45">
        <f t="shared" si="175"/>
        <v>92.307692307692307</v>
      </c>
      <c r="K510" s="45">
        <f t="shared" si="176"/>
        <v>100</v>
      </c>
      <c r="L510" s="45">
        <f t="shared" si="177"/>
        <v>83.333333333333343</v>
      </c>
      <c r="M510" s="46"/>
    </row>
    <row r="511" spans="1:13" ht="13.5" customHeight="1" x14ac:dyDescent="0.2">
      <c r="B511" s="150">
        <v>372</v>
      </c>
      <c r="C511" s="60" t="s">
        <v>177</v>
      </c>
      <c r="D511" s="38">
        <v>8828.4599999999991</v>
      </c>
      <c r="E511" s="38">
        <v>19500</v>
      </c>
      <c r="F511" s="421">
        <v>18000</v>
      </c>
      <c r="G511" s="29">
        <v>18000</v>
      </c>
      <c r="H511" s="29">
        <v>15000</v>
      </c>
      <c r="I511" s="45">
        <f t="shared" si="174"/>
        <v>220.87657417035365</v>
      </c>
      <c r="J511" s="45">
        <f t="shared" si="175"/>
        <v>92.307692307692307</v>
      </c>
      <c r="K511" s="45">
        <f t="shared" si="176"/>
        <v>100</v>
      </c>
      <c r="L511" s="45">
        <f t="shared" si="177"/>
        <v>83.333333333333343</v>
      </c>
      <c r="M511" s="46"/>
    </row>
    <row r="512" spans="1:13" ht="13.5" customHeight="1" x14ac:dyDescent="0.2">
      <c r="B512" s="154">
        <v>38</v>
      </c>
      <c r="C512" s="54" t="s">
        <v>88</v>
      </c>
      <c r="D512" s="42">
        <v>0</v>
      </c>
      <c r="E512" s="209">
        <f>E513</f>
        <v>0</v>
      </c>
      <c r="F512" s="174">
        <f>F513</f>
        <v>0</v>
      </c>
      <c r="G512" s="210">
        <f>G513</f>
        <v>0</v>
      </c>
      <c r="H512" s="210">
        <f>H513</f>
        <v>0</v>
      </c>
      <c r="I512" s="45">
        <v>0</v>
      </c>
      <c r="J512" s="45">
        <v>0</v>
      </c>
      <c r="K512" s="45">
        <v>0</v>
      </c>
      <c r="L512" s="45">
        <v>0</v>
      </c>
      <c r="M512" s="46"/>
    </row>
    <row r="513" spans="1:13" ht="13.5" customHeight="1" x14ac:dyDescent="0.2">
      <c r="B513" s="155">
        <v>381</v>
      </c>
      <c r="C513" s="60" t="s">
        <v>89</v>
      </c>
      <c r="D513" s="38">
        <v>0</v>
      </c>
      <c r="E513" s="39">
        <v>0</v>
      </c>
      <c r="F513" s="180">
        <v>0</v>
      </c>
      <c r="G513" s="200">
        <v>0</v>
      </c>
      <c r="H513" s="200">
        <v>0</v>
      </c>
      <c r="I513" s="45">
        <v>0</v>
      </c>
      <c r="J513" s="45">
        <v>0</v>
      </c>
      <c r="K513" s="45">
        <v>0</v>
      </c>
      <c r="L513" s="45">
        <v>0</v>
      </c>
      <c r="M513" s="46"/>
    </row>
    <row r="514" spans="1:13" ht="14.85" customHeight="1" x14ac:dyDescent="0.2">
      <c r="A514" s="573" t="s">
        <v>178</v>
      </c>
      <c r="B514" s="573"/>
      <c r="C514" s="574"/>
      <c r="D514" s="194">
        <f t="shared" ref="D514:H518" si="193">D515</f>
        <v>2787.18</v>
      </c>
      <c r="E514" s="194">
        <f t="shared" si="193"/>
        <v>2500</v>
      </c>
      <c r="F514" s="177">
        <f t="shared" si="193"/>
        <v>3000</v>
      </c>
      <c r="G514" s="194">
        <f t="shared" si="193"/>
        <v>2500</v>
      </c>
      <c r="H514" s="194">
        <f t="shared" si="193"/>
        <v>2500</v>
      </c>
      <c r="I514" s="192">
        <f t="shared" si="174"/>
        <v>89.696395640037608</v>
      </c>
      <c r="J514" s="192">
        <f t="shared" si="175"/>
        <v>120</v>
      </c>
      <c r="K514" s="192">
        <f t="shared" si="176"/>
        <v>83.333333333333343</v>
      </c>
      <c r="L514" s="192">
        <f t="shared" si="177"/>
        <v>100</v>
      </c>
    </row>
    <row r="515" spans="1:13" ht="13.5" customHeight="1" x14ac:dyDescent="0.2">
      <c r="A515" s="566" t="s">
        <v>179</v>
      </c>
      <c r="B515" s="567"/>
      <c r="C515" s="568"/>
      <c r="D515" s="254">
        <f>D518</f>
        <v>2787.18</v>
      </c>
      <c r="E515" s="24">
        <f t="shared" si="193"/>
        <v>2500</v>
      </c>
      <c r="F515" s="168">
        <f>F519</f>
        <v>3000</v>
      </c>
      <c r="G515" s="24">
        <f t="shared" si="193"/>
        <v>2500</v>
      </c>
      <c r="H515" s="24">
        <f t="shared" si="193"/>
        <v>2500</v>
      </c>
      <c r="I515" s="25">
        <v>0</v>
      </c>
      <c r="J515" s="25">
        <v>0</v>
      </c>
      <c r="K515" s="25">
        <f t="shared" si="176"/>
        <v>83.333333333333343</v>
      </c>
      <c r="L515" s="25">
        <f t="shared" si="177"/>
        <v>100</v>
      </c>
    </row>
    <row r="516" spans="1:13" ht="13.5" customHeight="1" x14ac:dyDescent="0.2">
      <c r="A516" s="575" t="s">
        <v>270</v>
      </c>
      <c r="B516" s="576"/>
      <c r="C516" s="577"/>
      <c r="D516" s="251">
        <v>2787.18</v>
      </c>
      <c r="E516" s="26">
        <f>E518</f>
        <v>2500</v>
      </c>
      <c r="F516" s="169">
        <v>0</v>
      </c>
      <c r="G516" s="26">
        <f>G518</f>
        <v>2500</v>
      </c>
      <c r="H516" s="26">
        <f>H518</f>
        <v>2500</v>
      </c>
      <c r="I516" s="27">
        <f t="shared" ref="I516:I517" si="194">E516/D516*100</f>
        <v>89.696395640037608</v>
      </c>
      <c r="J516" s="27">
        <f t="shared" ref="J516:J517" si="195">F516/E516*100</f>
        <v>0</v>
      </c>
      <c r="K516" s="27" t="e">
        <f t="shared" si="176"/>
        <v>#DIV/0!</v>
      </c>
      <c r="L516" s="27">
        <f t="shared" si="177"/>
        <v>100</v>
      </c>
    </row>
    <row r="517" spans="1:13" ht="13.5" customHeight="1" x14ac:dyDescent="0.2">
      <c r="A517" s="618" t="s">
        <v>392</v>
      </c>
      <c r="B517" s="619"/>
      <c r="C517" s="620"/>
      <c r="D517" s="251">
        <v>0</v>
      </c>
      <c r="E517" s="26">
        <v>0</v>
      </c>
      <c r="F517" s="169">
        <v>3000</v>
      </c>
      <c r="G517" s="26">
        <v>0</v>
      </c>
      <c r="H517" s="26">
        <v>0</v>
      </c>
      <c r="I517" s="27" t="e">
        <f t="shared" si="194"/>
        <v>#DIV/0!</v>
      </c>
      <c r="J517" s="27" t="e">
        <f t="shared" si="195"/>
        <v>#DIV/0!</v>
      </c>
      <c r="K517" s="27">
        <f t="shared" si="176"/>
        <v>0</v>
      </c>
      <c r="L517" s="27" t="e">
        <f t="shared" si="177"/>
        <v>#DIV/0!</v>
      </c>
    </row>
    <row r="518" spans="1:13" ht="13.5" customHeight="1" x14ac:dyDescent="0.2">
      <c r="B518" s="257">
        <v>3</v>
      </c>
      <c r="C518" s="253" t="s">
        <v>84</v>
      </c>
      <c r="D518" s="28">
        <f t="shared" si="193"/>
        <v>2787.18</v>
      </c>
      <c r="E518" s="28">
        <f t="shared" si="193"/>
        <v>2500</v>
      </c>
      <c r="F518" s="173">
        <f t="shared" si="193"/>
        <v>3000</v>
      </c>
      <c r="G518" s="28">
        <f t="shared" si="193"/>
        <v>2500</v>
      </c>
      <c r="H518" s="28">
        <f t="shared" si="193"/>
        <v>2500</v>
      </c>
      <c r="I518" s="45">
        <f t="shared" si="174"/>
        <v>89.696395640037608</v>
      </c>
      <c r="J518" s="45">
        <f t="shared" si="175"/>
        <v>120</v>
      </c>
      <c r="K518" s="45">
        <f t="shared" si="176"/>
        <v>83.333333333333343</v>
      </c>
      <c r="L518" s="45">
        <f t="shared" si="177"/>
        <v>100</v>
      </c>
    </row>
    <row r="519" spans="1:13" ht="13.5" customHeight="1" x14ac:dyDescent="0.2">
      <c r="B519" s="149">
        <v>37</v>
      </c>
      <c r="C519" s="54" t="s">
        <v>145</v>
      </c>
      <c r="D519" s="130">
        <f>SUM(D520:D520)</f>
        <v>2787.18</v>
      </c>
      <c r="E519" s="130">
        <f>SUM(E520:E520)</f>
        <v>2500</v>
      </c>
      <c r="F519" s="133">
        <f>SUM(F520:F520)</f>
        <v>3000</v>
      </c>
      <c r="G519" s="130">
        <f>SUM(G520:G520)</f>
        <v>2500</v>
      </c>
      <c r="H519" s="130">
        <f>SUM(H520:H520)</f>
        <v>2500</v>
      </c>
      <c r="I519" s="45">
        <f t="shared" si="174"/>
        <v>89.696395640037608</v>
      </c>
      <c r="J519" s="45">
        <f t="shared" si="175"/>
        <v>120</v>
      </c>
      <c r="K519" s="45">
        <f t="shared" si="176"/>
        <v>83.333333333333343</v>
      </c>
      <c r="L519" s="45">
        <f t="shared" si="177"/>
        <v>100</v>
      </c>
    </row>
    <row r="520" spans="1:13" ht="13.5" customHeight="1" x14ac:dyDescent="0.2">
      <c r="B520" s="260">
        <v>372</v>
      </c>
      <c r="C520" s="263" t="s">
        <v>147</v>
      </c>
      <c r="D520" s="38">
        <v>2787.18</v>
      </c>
      <c r="E520" s="38">
        <v>2500</v>
      </c>
      <c r="F520" s="170">
        <v>3000</v>
      </c>
      <c r="G520" s="29">
        <v>2500</v>
      </c>
      <c r="H520" s="29">
        <v>2500</v>
      </c>
      <c r="I520" s="45">
        <f t="shared" si="174"/>
        <v>89.696395640037608</v>
      </c>
      <c r="J520" s="45">
        <f t="shared" si="175"/>
        <v>120</v>
      </c>
      <c r="K520" s="45">
        <f t="shared" si="176"/>
        <v>83.333333333333343</v>
      </c>
      <c r="L520" s="45">
        <f t="shared" si="177"/>
        <v>100</v>
      </c>
    </row>
    <row r="521" spans="1:13" ht="14.1" customHeight="1" x14ac:dyDescent="0.2">
      <c r="A521" s="578" t="s">
        <v>180</v>
      </c>
      <c r="B521" s="579"/>
      <c r="C521" s="580"/>
      <c r="D521" s="262">
        <f t="shared" ref="D521:H525" si="196">D522</f>
        <v>2787.18</v>
      </c>
      <c r="E521" s="194">
        <f t="shared" si="196"/>
        <v>1450</v>
      </c>
      <c r="F521" s="177">
        <f t="shared" si="196"/>
        <v>1260</v>
      </c>
      <c r="G521" s="194">
        <f t="shared" si="196"/>
        <v>850</v>
      </c>
      <c r="H521" s="194">
        <f t="shared" si="196"/>
        <v>850</v>
      </c>
      <c r="I521" s="192">
        <f t="shared" si="174"/>
        <v>52.023909471221806</v>
      </c>
      <c r="J521" s="192">
        <f t="shared" si="175"/>
        <v>86.896551724137922</v>
      </c>
      <c r="K521" s="192">
        <f t="shared" si="176"/>
        <v>67.460317460317469</v>
      </c>
      <c r="L521" s="192">
        <f t="shared" si="177"/>
        <v>100</v>
      </c>
    </row>
    <row r="522" spans="1:13" ht="13.5" customHeight="1" x14ac:dyDescent="0.2">
      <c r="A522" s="566" t="s">
        <v>176</v>
      </c>
      <c r="B522" s="567"/>
      <c r="C522" s="568"/>
      <c r="D522" s="254">
        <f>D525</f>
        <v>2787.18</v>
      </c>
      <c r="E522" s="24">
        <f t="shared" si="196"/>
        <v>1450</v>
      </c>
      <c r="F522" s="168">
        <f>F525</f>
        <v>1260</v>
      </c>
      <c r="G522" s="24">
        <f t="shared" si="196"/>
        <v>850</v>
      </c>
      <c r="H522" s="24">
        <f t="shared" si="196"/>
        <v>850</v>
      </c>
      <c r="I522" s="25">
        <v>0</v>
      </c>
      <c r="J522" s="25">
        <v>0</v>
      </c>
      <c r="K522" s="25">
        <f t="shared" si="176"/>
        <v>67.460317460317469</v>
      </c>
      <c r="L522" s="25">
        <f t="shared" si="177"/>
        <v>100</v>
      </c>
    </row>
    <row r="523" spans="1:13" ht="13.5" customHeight="1" x14ac:dyDescent="0.2">
      <c r="A523" s="575" t="s">
        <v>270</v>
      </c>
      <c r="B523" s="576"/>
      <c r="C523" s="577"/>
      <c r="D523" s="251">
        <v>2787.18</v>
      </c>
      <c r="E523" s="26">
        <f>E525</f>
        <v>1450</v>
      </c>
      <c r="F523" s="169">
        <v>0</v>
      </c>
      <c r="G523" s="26">
        <f>G525</f>
        <v>850</v>
      </c>
      <c r="H523" s="26">
        <f>H525</f>
        <v>850</v>
      </c>
      <c r="I523" s="27">
        <f t="shared" ref="I523:I524" si="197">E523/D523*100</f>
        <v>52.023909471221806</v>
      </c>
      <c r="J523" s="27">
        <f t="shared" ref="J523:J524" si="198">F523/E523*100</f>
        <v>0</v>
      </c>
      <c r="K523" s="27" t="e">
        <f t="shared" si="176"/>
        <v>#DIV/0!</v>
      </c>
      <c r="L523" s="27">
        <f t="shared" si="177"/>
        <v>100</v>
      </c>
    </row>
    <row r="524" spans="1:13" ht="13.5" customHeight="1" x14ac:dyDescent="0.2">
      <c r="A524" s="618" t="s">
        <v>395</v>
      </c>
      <c r="B524" s="619"/>
      <c r="C524" s="620"/>
      <c r="D524" s="251">
        <v>0</v>
      </c>
      <c r="E524" s="26">
        <v>0</v>
      </c>
      <c r="F524" s="169">
        <v>1260</v>
      </c>
      <c r="G524" s="26">
        <v>0</v>
      </c>
      <c r="H524" s="26">
        <v>0</v>
      </c>
      <c r="I524" s="27" t="e">
        <f t="shared" si="197"/>
        <v>#DIV/0!</v>
      </c>
      <c r="J524" s="27" t="e">
        <f t="shared" si="198"/>
        <v>#DIV/0!</v>
      </c>
      <c r="K524" s="27">
        <f t="shared" si="176"/>
        <v>0</v>
      </c>
      <c r="L524" s="27" t="e">
        <f t="shared" si="177"/>
        <v>#DIV/0!</v>
      </c>
    </row>
    <row r="525" spans="1:13" ht="13.5" customHeight="1" x14ac:dyDescent="0.2">
      <c r="B525" s="257">
        <v>3</v>
      </c>
      <c r="C525" s="253" t="s">
        <v>84</v>
      </c>
      <c r="D525" s="28">
        <f t="shared" si="196"/>
        <v>2787.18</v>
      </c>
      <c r="E525" s="28">
        <f t="shared" si="196"/>
        <v>1450</v>
      </c>
      <c r="F525" s="423">
        <f t="shared" si="196"/>
        <v>1260</v>
      </c>
      <c r="G525" s="28">
        <f t="shared" si="196"/>
        <v>850</v>
      </c>
      <c r="H525" s="28">
        <f t="shared" si="196"/>
        <v>850</v>
      </c>
      <c r="I525" s="45">
        <f t="shared" si="174"/>
        <v>52.023909471221806</v>
      </c>
      <c r="J525" s="45">
        <f t="shared" si="175"/>
        <v>86.896551724137922</v>
      </c>
      <c r="K525" s="45">
        <f t="shared" si="176"/>
        <v>67.460317460317469</v>
      </c>
      <c r="L525" s="45">
        <f t="shared" si="177"/>
        <v>100</v>
      </c>
      <c r="M525" s="740"/>
    </row>
    <row r="526" spans="1:13" ht="13.5" customHeight="1" x14ac:dyDescent="0.2">
      <c r="B526" s="149">
        <v>38</v>
      </c>
      <c r="C526" s="54" t="s">
        <v>88</v>
      </c>
      <c r="D526" s="130">
        <f>SUM(D527:D527)</f>
        <v>2787.18</v>
      </c>
      <c r="E526" s="130">
        <f>SUM(E527:E527)</f>
        <v>1450</v>
      </c>
      <c r="F526" s="133">
        <f>SUM(F527:F527)</f>
        <v>1260</v>
      </c>
      <c r="G526" s="130">
        <f>SUM(G527:G527)</f>
        <v>850</v>
      </c>
      <c r="H526" s="130">
        <f>SUM(H527:H527)</f>
        <v>850</v>
      </c>
      <c r="I526" s="45">
        <f t="shared" si="174"/>
        <v>52.023909471221806</v>
      </c>
      <c r="J526" s="45">
        <f t="shared" si="175"/>
        <v>86.896551724137922</v>
      </c>
      <c r="K526" s="45">
        <f t="shared" si="176"/>
        <v>67.460317460317469</v>
      </c>
      <c r="L526" s="45">
        <f t="shared" si="177"/>
        <v>100</v>
      </c>
      <c r="M526" s="741"/>
    </row>
    <row r="527" spans="1:13" ht="13.5" customHeight="1" x14ac:dyDescent="0.2">
      <c r="B527" s="260">
        <v>381</v>
      </c>
      <c r="C527" s="263" t="s">
        <v>89</v>
      </c>
      <c r="D527" s="38">
        <v>2787.18</v>
      </c>
      <c r="E527" s="38">
        <v>1450</v>
      </c>
      <c r="F527" s="404">
        <v>1260</v>
      </c>
      <c r="G527" s="29">
        <v>850</v>
      </c>
      <c r="H527" s="29">
        <v>850</v>
      </c>
      <c r="I527" s="45">
        <f t="shared" si="174"/>
        <v>52.023909471221806</v>
      </c>
      <c r="J527" s="45">
        <f t="shared" si="175"/>
        <v>86.896551724137922</v>
      </c>
      <c r="K527" s="45">
        <f t="shared" si="176"/>
        <v>67.460317460317469</v>
      </c>
      <c r="L527" s="45">
        <f t="shared" si="177"/>
        <v>100</v>
      </c>
      <c r="M527" s="741"/>
    </row>
    <row r="528" spans="1:13" ht="13.5" customHeight="1" x14ac:dyDescent="0.2">
      <c r="A528" s="587" t="s">
        <v>213</v>
      </c>
      <c r="B528" s="588"/>
      <c r="C528" s="589"/>
      <c r="D528" s="255">
        <f t="shared" ref="D528:H532" si="199">D529</f>
        <v>1303.98</v>
      </c>
      <c r="E528" s="36">
        <f t="shared" si="199"/>
        <v>1600</v>
      </c>
      <c r="F528" s="177">
        <f t="shared" si="199"/>
        <v>1800</v>
      </c>
      <c r="G528" s="36">
        <f t="shared" si="199"/>
        <v>1600</v>
      </c>
      <c r="H528" s="36">
        <f t="shared" si="199"/>
        <v>1600</v>
      </c>
      <c r="I528" s="23">
        <f t="shared" si="174"/>
        <v>122.70126842436233</v>
      </c>
      <c r="J528" s="23">
        <f t="shared" si="175"/>
        <v>112.5</v>
      </c>
      <c r="K528" s="23">
        <f t="shared" si="176"/>
        <v>88.888888888888886</v>
      </c>
      <c r="L528" s="23">
        <f t="shared" si="177"/>
        <v>100</v>
      </c>
      <c r="M528" s="741"/>
    </row>
    <row r="529" spans="1:12" ht="13.5" customHeight="1" x14ac:dyDescent="0.2">
      <c r="A529" s="567" t="s">
        <v>179</v>
      </c>
      <c r="B529" s="567"/>
      <c r="C529" s="749"/>
      <c r="D529" s="24">
        <f>D532</f>
        <v>1303.98</v>
      </c>
      <c r="E529" s="24">
        <f t="shared" si="199"/>
        <v>1600</v>
      </c>
      <c r="F529" s="168">
        <f>F532</f>
        <v>1800</v>
      </c>
      <c r="G529" s="24">
        <f t="shared" si="199"/>
        <v>1600</v>
      </c>
      <c r="H529" s="24">
        <f t="shared" si="199"/>
        <v>1600</v>
      </c>
      <c r="I529" s="25">
        <v>0</v>
      </c>
      <c r="J529" s="25">
        <v>0</v>
      </c>
      <c r="K529" s="25">
        <f t="shared" si="176"/>
        <v>88.888888888888886</v>
      </c>
      <c r="L529" s="25">
        <f t="shared" si="177"/>
        <v>100</v>
      </c>
    </row>
    <row r="530" spans="1:12" ht="13.5" customHeight="1" x14ac:dyDescent="0.2">
      <c r="A530" s="575" t="s">
        <v>270</v>
      </c>
      <c r="B530" s="576"/>
      <c r="C530" s="577"/>
      <c r="D530" s="251">
        <v>1303.98</v>
      </c>
      <c r="E530" s="26">
        <f>E532</f>
        <v>1600</v>
      </c>
      <c r="F530" s="169">
        <v>0</v>
      </c>
      <c r="G530" s="26">
        <f>G532</f>
        <v>1600</v>
      </c>
      <c r="H530" s="26">
        <f>H532</f>
        <v>1600</v>
      </c>
      <c r="I530" s="27">
        <f t="shared" ref="I530:I531" si="200">E530/D530*100</f>
        <v>122.70126842436233</v>
      </c>
      <c r="J530" s="27">
        <f t="shared" ref="J530:J531" si="201">F530/E530*100</f>
        <v>0</v>
      </c>
      <c r="K530" s="27" t="e">
        <f t="shared" si="176"/>
        <v>#DIV/0!</v>
      </c>
      <c r="L530" s="27">
        <f t="shared" si="177"/>
        <v>100</v>
      </c>
    </row>
    <row r="531" spans="1:12" ht="13.5" customHeight="1" x14ac:dyDescent="0.2">
      <c r="A531" s="618" t="s">
        <v>392</v>
      </c>
      <c r="B531" s="619"/>
      <c r="C531" s="620"/>
      <c r="D531" s="251">
        <v>0</v>
      </c>
      <c r="E531" s="26">
        <v>0</v>
      </c>
      <c r="F531" s="169">
        <v>1800</v>
      </c>
      <c r="G531" s="26">
        <v>0</v>
      </c>
      <c r="H531" s="26">
        <v>0</v>
      </c>
      <c r="I531" s="27" t="e">
        <f t="shared" si="200"/>
        <v>#DIV/0!</v>
      </c>
      <c r="J531" s="27" t="e">
        <f t="shared" si="201"/>
        <v>#DIV/0!</v>
      </c>
      <c r="K531" s="27">
        <f t="shared" si="176"/>
        <v>0</v>
      </c>
      <c r="L531" s="27" t="e">
        <f t="shared" si="177"/>
        <v>#DIV/0!</v>
      </c>
    </row>
    <row r="532" spans="1:12" ht="13.5" customHeight="1" x14ac:dyDescent="0.2">
      <c r="B532" s="257">
        <v>3</v>
      </c>
      <c r="C532" s="253" t="s">
        <v>84</v>
      </c>
      <c r="D532" s="28">
        <f t="shared" si="199"/>
        <v>1303.98</v>
      </c>
      <c r="E532" s="28">
        <f t="shared" si="199"/>
        <v>1600</v>
      </c>
      <c r="F532" s="173">
        <f t="shared" si="199"/>
        <v>1800</v>
      </c>
      <c r="G532" s="28">
        <f t="shared" si="199"/>
        <v>1600</v>
      </c>
      <c r="H532" s="28">
        <f t="shared" si="199"/>
        <v>1600</v>
      </c>
      <c r="I532" s="45">
        <f t="shared" si="174"/>
        <v>122.70126842436233</v>
      </c>
      <c r="J532" s="45">
        <f t="shared" si="175"/>
        <v>112.5</v>
      </c>
      <c r="K532" s="45">
        <f t="shared" si="176"/>
        <v>88.888888888888886</v>
      </c>
      <c r="L532" s="45">
        <f t="shared" si="177"/>
        <v>100</v>
      </c>
    </row>
    <row r="533" spans="1:12" ht="13.5" customHeight="1" x14ac:dyDescent="0.2">
      <c r="B533" s="149">
        <v>37</v>
      </c>
      <c r="C533" s="54" t="s">
        <v>145</v>
      </c>
      <c r="D533" s="220">
        <f>SUM(D534:D534)</f>
        <v>1303.98</v>
      </c>
      <c r="E533" s="220">
        <f>SUM(E534:E534)</f>
        <v>1600</v>
      </c>
      <c r="F533" s="133">
        <f>SUM(F534:F534)</f>
        <v>1800</v>
      </c>
      <c r="G533" s="325">
        <f>SUM(G534:G534)</f>
        <v>1600</v>
      </c>
      <c r="H533" s="325">
        <f>SUM(H534:H534)</f>
        <v>1600</v>
      </c>
      <c r="I533" s="45">
        <f t="shared" si="174"/>
        <v>122.70126842436233</v>
      </c>
      <c r="J533" s="45">
        <f t="shared" si="175"/>
        <v>112.5</v>
      </c>
      <c r="K533" s="45">
        <f t="shared" si="176"/>
        <v>88.888888888888886</v>
      </c>
      <c r="L533" s="45">
        <f t="shared" si="177"/>
        <v>100</v>
      </c>
    </row>
    <row r="534" spans="1:12" ht="13.5" customHeight="1" x14ac:dyDescent="0.2">
      <c r="B534" s="150">
        <v>372</v>
      </c>
      <c r="C534" s="60" t="s">
        <v>147</v>
      </c>
      <c r="D534" s="38">
        <v>1303.98</v>
      </c>
      <c r="E534" s="29">
        <v>1600</v>
      </c>
      <c r="F534" s="170">
        <v>1800</v>
      </c>
      <c r="G534" s="29">
        <v>1600</v>
      </c>
      <c r="H534" s="29">
        <v>1600</v>
      </c>
      <c r="I534" s="45">
        <f>E534/D534*100</f>
        <v>122.70126842436233</v>
      </c>
      <c r="J534" s="45">
        <f>F534/E534*100</f>
        <v>112.5</v>
      </c>
      <c r="K534" s="45">
        <f t="shared" ref="K534:K548" si="202">G534/F534*100</f>
        <v>88.888888888888886</v>
      </c>
      <c r="L534" s="45">
        <f t="shared" ref="L534:L548" si="203">H534/G534*100</f>
        <v>100</v>
      </c>
    </row>
    <row r="535" spans="1:12" ht="16.5" customHeight="1" x14ac:dyDescent="0.2">
      <c r="A535" s="650" t="s">
        <v>286</v>
      </c>
      <c r="B535" s="650"/>
      <c r="C535" s="651"/>
      <c r="D535" s="119">
        <f>SUM(D536)</f>
        <v>4545.76</v>
      </c>
      <c r="E535" s="119">
        <f>SUM(E536)</f>
        <v>229000</v>
      </c>
      <c r="F535" s="132">
        <f>F536</f>
        <v>87500</v>
      </c>
      <c r="G535" s="119">
        <f>SUM(G559,G536)</f>
        <v>10000</v>
      </c>
      <c r="H535" s="119">
        <f>SUM(H559,H536)</f>
        <v>10000</v>
      </c>
      <c r="I535" s="126"/>
      <c r="J535" s="126"/>
      <c r="K535" s="126"/>
      <c r="L535" s="126"/>
    </row>
    <row r="536" spans="1:12" ht="21.75" customHeight="1" x14ac:dyDescent="0.2">
      <c r="A536" s="615" t="s">
        <v>181</v>
      </c>
      <c r="B536" s="616"/>
      <c r="C536" s="617"/>
      <c r="D536" s="256">
        <f>SUM(D537,D551)</f>
        <v>4545.76</v>
      </c>
      <c r="E536" s="134">
        <f>SUM(E537,E551)</f>
        <v>229000</v>
      </c>
      <c r="F536" s="166">
        <f>SUM(,F537,F551)</f>
        <v>87500</v>
      </c>
      <c r="G536" s="134">
        <f>SUM(,G537,G551)</f>
        <v>10000</v>
      </c>
      <c r="H536" s="134">
        <f>SUM(H537,H551)</f>
        <v>10000</v>
      </c>
      <c r="I536" s="135">
        <f>E536/D536*100</f>
        <v>5037.6614691492723</v>
      </c>
      <c r="J536" s="135">
        <f>F536/E536*100</f>
        <v>38.209606986899566</v>
      </c>
      <c r="K536" s="135">
        <f t="shared" si="202"/>
        <v>11.428571428571429</v>
      </c>
      <c r="L536" s="135">
        <f t="shared" si="203"/>
        <v>100</v>
      </c>
    </row>
    <row r="537" spans="1:12" ht="13.5" customHeight="1" x14ac:dyDescent="0.2">
      <c r="A537" s="587" t="s">
        <v>183</v>
      </c>
      <c r="B537" s="588"/>
      <c r="C537" s="589"/>
      <c r="D537" s="259">
        <f>D538</f>
        <v>4545.76</v>
      </c>
      <c r="E537" s="22">
        <f>E538</f>
        <v>225000</v>
      </c>
      <c r="F537" s="167">
        <f>F538</f>
        <v>87500</v>
      </c>
      <c r="G537" s="22">
        <f>G538</f>
        <v>10000</v>
      </c>
      <c r="H537" s="22">
        <f>H538</f>
        <v>10000</v>
      </c>
      <c r="I537" s="23">
        <v>0</v>
      </c>
      <c r="J537" s="23">
        <f>F537/E537*100</f>
        <v>38.888888888888893</v>
      </c>
      <c r="K537" s="23">
        <f t="shared" si="202"/>
        <v>11.428571428571429</v>
      </c>
      <c r="L537" s="23">
        <f t="shared" si="203"/>
        <v>100</v>
      </c>
    </row>
    <row r="538" spans="1:12" ht="13.5" customHeight="1" x14ac:dyDescent="0.2">
      <c r="A538" s="566" t="s">
        <v>182</v>
      </c>
      <c r="B538" s="567"/>
      <c r="C538" s="568"/>
      <c r="D538" s="254">
        <f>D539</f>
        <v>4545.76</v>
      </c>
      <c r="E538" s="24">
        <f>SUM(E546,E543)</f>
        <v>225000</v>
      </c>
      <c r="F538" s="168">
        <f>SUM(F543,F546)</f>
        <v>87500</v>
      </c>
      <c r="G538" s="208">
        <f>SUM(G543,G546)</f>
        <v>10000</v>
      </c>
      <c r="H538" s="208">
        <f>SUM(H543,H546)</f>
        <v>10000</v>
      </c>
      <c r="I538" s="25">
        <v>0</v>
      </c>
      <c r="J538" s="25">
        <f>F538/E538*100</f>
        <v>38.888888888888893</v>
      </c>
      <c r="K538" s="25">
        <f t="shared" si="202"/>
        <v>11.428571428571429</v>
      </c>
      <c r="L538" s="25">
        <f t="shared" si="203"/>
        <v>100</v>
      </c>
    </row>
    <row r="539" spans="1:12" ht="13.5" customHeight="1" x14ac:dyDescent="0.2">
      <c r="A539" s="618" t="s">
        <v>341</v>
      </c>
      <c r="B539" s="619"/>
      <c r="C539" s="620"/>
      <c r="D539" s="251">
        <f>D546</f>
        <v>4545.76</v>
      </c>
      <c r="E539" s="26">
        <v>0</v>
      </c>
      <c r="F539" s="169">
        <v>87500</v>
      </c>
      <c r="G539" s="26">
        <v>10000</v>
      </c>
      <c r="H539" s="26">
        <v>10000</v>
      </c>
      <c r="I539" s="27">
        <f t="shared" ref="I539:I542" si="204">E539/D539*100</f>
        <v>0</v>
      </c>
      <c r="J539" s="27" t="e">
        <f t="shared" ref="J539:J542" si="205">F539/E539*100</f>
        <v>#DIV/0!</v>
      </c>
      <c r="K539" s="27">
        <f t="shared" si="202"/>
        <v>11.428571428571429</v>
      </c>
      <c r="L539" s="27">
        <f t="shared" si="203"/>
        <v>100</v>
      </c>
    </row>
    <row r="540" spans="1:12" ht="13.5" customHeight="1" x14ac:dyDescent="0.2">
      <c r="A540" s="581" t="s">
        <v>342</v>
      </c>
      <c r="B540" s="582"/>
      <c r="C540" s="583"/>
      <c r="D540" s="251">
        <v>0</v>
      </c>
      <c r="E540" s="26">
        <v>46450</v>
      </c>
      <c r="F540" s="169">
        <v>0</v>
      </c>
      <c r="G540" s="26">
        <v>0</v>
      </c>
      <c r="H540" s="26">
        <v>0</v>
      </c>
      <c r="I540" s="27" t="e">
        <f t="shared" si="204"/>
        <v>#DIV/0!</v>
      </c>
      <c r="J540" s="27">
        <f t="shared" si="205"/>
        <v>0</v>
      </c>
      <c r="K540" s="27" t="e">
        <f t="shared" si="202"/>
        <v>#DIV/0!</v>
      </c>
      <c r="L540" s="27" t="e">
        <f t="shared" si="203"/>
        <v>#DIV/0!</v>
      </c>
    </row>
    <row r="541" spans="1:12" ht="13.5" customHeight="1" x14ac:dyDescent="0.2">
      <c r="A541" s="560" t="s">
        <v>327</v>
      </c>
      <c r="B541" s="561"/>
      <c r="C541" s="562"/>
      <c r="D541" s="307">
        <v>0</v>
      </c>
      <c r="E541" s="308">
        <v>178550</v>
      </c>
      <c r="F541" s="309">
        <v>0</v>
      </c>
      <c r="G541" s="308">
        <v>0</v>
      </c>
      <c r="H541" s="308">
        <v>0</v>
      </c>
      <c r="I541" s="27" t="e">
        <f t="shared" si="204"/>
        <v>#DIV/0!</v>
      </c>
      <c r="J541" s="27">
        <f t="shared" si="205"/>
        <v>0</v>
      </c>
      <c r="K541" s="27" t="e">
        <f t="shared" si="202"/>
        <v>#DIV/0!</v>
      </c>
      <c r="L541" s="27" t="e">
        <f t="shared" si="203"/>
        <v>#DIV/0!</v>
      </c>
    </row>
    <row r="542" spans="1:12" ht="13.5" customHeight="1" x14ac:dyDescent="0.2">
      <c r="A542" s="655" t="s">
        <v>331</v>
      </c>
      <c r="B542" s="556"/>
      <c r="C542" s="656"/>
      <c r="D542" s="307">
        <v>0</v>
      </c>
      <c r="E542" s="308">
        <v>0</v>
      </c>
      <c r="F542" s="309">
        <v>0</v>
      </c>
      <c r="G542" s="308">
        <v>0</v>
      </c>
      <c r="H542" s="308">
        <v>0</v>
      </c>
      <c r="I542" s="27" t="e">
        <f t="shared" si="204"/>
        <v>#DIV/0!</v>
      </c>
      <c r="J542" s="27" t="e">
        <f t="shared" si="205"/>
        <v>#DIV/0!</v>
      </c>
      <c r="K542" s="27" t="e">
        <f t="shared" si="202"/>
        <v>#DIV/0!</v>
      </c>
      <c r="L542" s="27" t="e">
        <f t="shared" si="203"/>
        <v>#DIV/0!</v>
      </c>
    </row>
    <row r="543" spans="1:12" ht="13.5" customHeight="1" x14ac:dyDescent="0.2">
      <c r="A543" s="306"/>
      <c r="B543" s="252">
        <v>3</v>
      </c>
      <c r="C543" s="253" t="s">
        <v>84</v>
      </c>
      <c r="D543" s="312">
        <v>0</v>
      </c>
      <c r="E543" s="312">
        <f>E544</f>
        <v>5000</v>
      </c>
      <c r="F543" s="432">
        <f t="shared" ref="F543:H544" si="206">F544</f>
        <v>2500</v>
      </c>
      <c r="G543" s="312">
        <f t="shared" si="206"/>
        <v>0</v>
      </c>
      <c r="H543" s="312">
        <f t="shared" si="206"/>
        <v>0</v>
      </c>
      <c r="I543" s="311">
        <v>0</v>
      </c>
      <c r="J543" s="311">
        <v>0</v>
      </c>
      <c r="K543" s="311">
        <f t="shared" ref="K543:K545" si="207">G543/F543*100</f>
        <v>0</v>
      </c>
      <c r="L543" s="311">
        <v>0</v>
      </c>
    </row>
    <row r="544" spans="1:12" ht="13.5" customHeight="1" x14ac:dyDescent="0.2">
      <c r="A544" s="306"/>
      <c r="B544" s="31">
        <v>32</v>
      </c>
      <c r="C544" s="54" t="s">
        <v>85</v>
      </c>
      <c r="D544" s="312">
        <v>0</v>
      </c>
      <c r="E544" s="312">
        <f>E545</f>
        <v>5000</v>
      </c>
      <c r="F544" s="432">
        <f t="shared" si="206"/>
        <v>2500</v>
      </c>
      <c r="G544" s="312">
        <f t="shared" si="206"/>
        <v>0</v>
      </c>
      <c r="H544" s="312">
        <f t="shared" si="206"/>
        <v>0</v>
      </c>
      <c r="I544" s="311">
        <v>0</v>
      </c>
      <c r="J544" s="311">
        <v>0</v>
      </c>
      <c r="K544" s="311">
        <f t="shared" si="207"/>
        <v>0</v>
      </c>
      <c r="L544" s="311">
        <v>0</v>
      </c>
    </row>
    <row r="545" spans="1:16" ht="13.5" customHeight="1" x14ac:dyDescent="0.2">
      <c r="A545" s="306"/>
      <c r="B545" s="32">
        <v>323</v>
      </c>
      <c r="C545" s="64" t="s">
        <v>360</v>
      </c>
      <c r="D545" s="316">
        <v>0</v>
      </c>
      <c r="E545" s="316">
        <v>5000</v>
      </c>
      <c r="F545" s="422">
        <v>2500</v>
      </c>
      <c r="G545" s="316">
        <v>0</v>
      </c>
      <c r="H545" s="316">
        <v>0</v>
      </c>
      <c r="I545" s="311">
        <v>0</v>
      </c>
      <c r="J545" s="311">
        <v>0</v>
      </c>
      <c r="K545" s="311">
        <f t="shared" si="207"/>
        <v>0</v>
      </c>
      <c r="L545" s="311">
        <v>0</v>
      </c>
    </row>
    <row r="546" spans="1:16" ht="13.5" customHeight="1" x14ac:dyDescent="0.2">
      <c r="B546" s="302">
        <v>4</v>
      </c>
      <c r="C546" s="303" t="s">
        <v>171</v>
      </c>
      <c r="D546" s="314">
        <f>D547</f>
        <v>4545.76</v>
      </c>
      <c r="E546" s="310">
        <f>SUM(E547:E547)</f>
        <v>220000</v>
      </c>
      <c r="F546" s="433">
        <f>F547</f>
        <v>85000</v>
      </c>
      <c r="G546" s="310">
        <f>G547</f>
        <v>10000</v>
      </c>
      <c r="H546" s="310">
        <f>H547</f>
        <v>10000</v>
      </c>
      <c r="I546" s="311">
        <f>E546/D546*100</f>
        <v>4839.6747738551967</v>
      </c>
      <c r="J546" s="311">
        <f>F546/E546*100</f>
        <v>38.636363636363633</v>
      </c>
      <c r="K546" s="311">
        <f t="shared" si="202"/>
        <v>11.76470588235294</v>
      </c>
      <c r="L546" s="311">
        <v>0</v>
      </c>
    </row>
    <row r="547" spans="1:16" ht="13.5" customHeight="1" x14ac:dyDescent="0.2">
      <c r="B547" s="252">
        <v>42</v>
      </c>
      <c r="C547" s="253" t="s">
        <v>172</v>
      </c>
      <c r="D547" s="130">
        <f>SUM(D548:D550)</f>
        <v>4545.76</v>
      </c>
      <c r="E547" s="130">
        <f>SUM(E548,E550)</f>
        <v>220000</v>
      </c>
      <c r="F547" s="133">
        <f>SUM(F548,F549,F550)</f>
        <v>85000</v>
      </c>
      <c r="G547" s="130">
        <f>SUM(G548:G548)</f>
        <v>10000</v>
      </c>
      <c r="H547" s="130">
        <f>SUM(H548:H548)</f>
        <v>10000</v>
      </c>
      <c r="I547" s="311">
        <f>E547/D547*100</f>
        <v>4839.6747738551967</v>
      </c>
      <c r="J547" s="45">
        <f>F547/E547*100</f>
        <v>38.636363636363633</v>
      </c>
      <c r="K547" s="45">
        <f t="shared" si="202"/>
        <v>11.76470588235294</v>
      </c>
      <c r="L547" s="45">
        <f t="shared" si="203"/>
        <v>100</v>
      </c>
    </row>
    <row r="548" spans="1:16" ht="13.5" customHeight="1" x14ac:dyDescent="0.2">
      <c r="B548" s="37">
        <v>421</v>
      </c>
      <c r="C548" s="60" t="s">
        <v>118</v>
      </c>
      <c r="D548" s="58">
        <v>0</v>
      </c>
      <c r="E548" s="29">
        <v>220000</v>
      </c>
      <c r="F548" s="421">
        <v>63000</v>
      </c>
      <c r="G548" s="29">
        <v>10000</v>
      </c>
      <c r="H548" s="29">
        <v>10000</v>
      </c>
      <c r="I548" s="311">
        <v>0</v>
      </c>
      <c r="J548" s="311">
        <f>F548/E548*100</f>
        <v>28.636363636363637</v>
      </c>
      <c r="K548" s="45">
        <f t="shared" si="202"/>
        <v>15.873015873015872</v>
      </c>
      <c r="L548" s="45">
        <f t="shared" si="203"/>
        <v>100</v>
      </c>
    </row>
    <row r="549" spans="1:16" ht="13.5" customHeight="1" x14ac:dyDescent="0.2">
      <c r="B549" s="294">
        <v>422</v>
      </c>
      <c r="C549" s="272" t="s">
        <v>205</v>
      </c>
      <c r="D549" s="58">
        <v>0</v>
      </c>
      <c r="E549" s="29">
        <v>0</v>
      </c>
      <c r="F549" s="421">
        <v>22000</v>
      </c>
      <c r="G549" s="29">
        <v>0</v>
      </c>
      <c r="H549" s="29">
        <v>0</v>
      </c>
      <c r="I549" s="311">
        <v>0</v>
      </c>
      <c r="J549" s="311">
        <v>0</v>
      </c>
      <c r="K549" s="311">
        <v>0</v>
      </c>
      <c r="L549" s="311">
        <v>0</v>
      </c>
    </row>
    <row r="550" spans="1:16" ht="13.5" customHeight="1" x14ac:dyDescent="0.2">
      <c r="B550" s="294">
        <v>426</v>
      </c>
      <c r="C550" s="272" t="s">
        <v>292</v>
      </c>
      <c r="D550" s="38">
        <v>4545.76</v>
      </c>
      <c r="E550" s="29">
        <v>0</v>
      </c>
      <c r="F550" s="170">
        <v>0</v>
      </c>
      <c r="G550" s="43">
        <v>0</v>
      </c>
      <c r="H550" s="43">
        <v>0</v>
      </c>
      <c r="I550" s="311">
        <f>E550/D550*100</f>
        <v>0</v>
      </c>
      <c r="J550" s="311">
        <v>0</v>
      </c>
      <c r="K550" s="311">
        <v>0</v>
      </c>
      <c r="L550" s="311">
        <v>0</v>
      </c>
    </row>
    <row r="551" spans="1:16" ht="23.25" customHeight="1" x14ac:dyDescent="0.2">
      <c r="A551" s="657" t="s">
        <v>349</v>
      </c>
      <c r="B551" s="657"/>
      <c r="C551" s="657"/>
      <c r="D551" s="268">
        <f t="shared" ref="D551:H555" si="208">D552</f>
        <v>0</v>
      </c>
      <c r="E551" s="191">
        <f t="shared" si="208"/>
        <v>4000</v>
      </c>
      <c r="F551" s="167">
        <f t="shared" si="208"/>
        <v>0</v>
      </c>
      <c r="G551" s="191">
        <f t="shared" si="208"/>
        <v>0</v>
      </c>
      <c r="H551" s="191">
        <f t="shared" si="208"/>
        <v>0</v>
      </c>
      <c r="I551" s="23">
        <v>0</v>
      </c>
      <c r="J551" s="23">
        <v>0</v>
      </c>
      <c r="K551" s="23">
        <v>0</v>
      </c>
      <c r="L551" s="23">
        <v>0</v>
      </c>
    </row>
    <row r="552" spans="1:16" ht="13.5" customHeight="1" x14ac:dyDescent="0.2">
      <c r="A552" s="654" t="s">
        <v>182</v>
      </c>
      <c r="B552" s="654"/>
      <c r="C552" s="654"/>
      <c r="D552" s="254">
        <f t="shared" si="208"/>
        <v>0</v>
      </c>
      <c r="E552" s="24">
        <f>E555</f>
        <v>4000</v>
      </c>
      <c r="F552" s="168">
        <f>F555</f>
        <v>0</v>
      </c>
      <c r="G552" s="24">
        <f t="shared" si="208"/>
        <v>0</v>
      </c>
      <c r="H552" s="24">
        <f t="shared" si="208"/>
        <v>0</v>
      </c>
      <c r="I552" s="25">
        <v>0</v>
      </c>
      <c r="J552" s="25">
        <v>0</v>
      </c>
      <c r="K552" s="25">
        <v>0</v>
      </c>
      <c r="L552" s="25">
        <v>0</v>
      </c>
    </row>
    <row r="553" spans="1:16" ht="13.5" customHeight="1" x14ac:dyDescent="0.2">
      <c r="A553" s="618" t="s">
        <v>392</v>
      </c>
      <c r="B553" s="619"/>
      <c r="C553" s="623"/>
      <c r="D553" s="26">
        <f>D555</f>
        <v>0</v>
      </c>
      <c r="E553" s="26">
        <v>0</v>
      </c>
      <c r="F553" s="169">
        <v>0</v>
      </c>
      <c r="G553" s="26">
        <f>G555</f>
        <v>0</v>
      </c>
      <c r="H553" s="26">
        <f>H555</f>
        <v>0</v>
      </c>
      <c r="I553" s="27" t="e">
        <f t="shared" ref="I553:I554" si="209">E553/D553*100</f>
        <v>#DIV/0!</v>
      </c>
      <c r="J553" s="27" t="e">
        <f t="shared" ref="J553:J554" si="210">F553/E553*100</f>
        <v>#DIV/0!</v>
      </c>
      <c r="K553" s="27" t="e">
        <f t="shared" ref="K553:K554" si="211">G553/F553*100</f>
        <v>#DIV/0!</v>
      </c>
      <c r="L553" s="27" t="e">
        <f t="shared" ref="L553:L554" si="212">H553/G553*100</f>
        <v>#DIV/0!</v>
      </c>
    </row>
    <row r="554" spans="1:16" ht="13.5" customHeight="1" x14ac:dyDescent="0.2">
      <c r="A554" s="575" t="s">
        <v>270</v>
      </c>
      <c r="B554" s="576"/>
      <c r="C554" s="577"/>
      <c r="D554" s="251">
        <v>0</v>
      </c>
      <c r="E554" s="26">
        <v>4000</v>
      </c>
      <c r="F554" s="169">
        <v>0</v>
      </c>
      <c r="G554" s="26">
        <v>0</v>
      </c>
      <c r="H554" s="26">
        <v>0</v>
      </c>
      <c r="I554" s="27" t="e">
        <f t="shared" si="209"/>
        <v>#DIV/0!</v>
      </c>
      <c r="J554" s="27">
        <f t="shared" si="210"/>
        <v>0</v>
      </c>
      <c r="K554" s="27" t="e">
        <f t="shared" si="211"/>
        <v>#DIV/0!</v>
      </c>
      <c r="L554" s="27" t="e">
        <f t="shared" si="212"/>
        <v>#DIV/0!</v>
      </c>
    </row>
    <row r="555" spans="1:16" ht="13.5" customHeight="1" x14ac:dyDescent="0.2">
      <c r="B555" s="257">
        <v>3</v>
      </c>
      <c r="C555" s="253" t="s">
        <v>84</v>
      </c>
      <c r="D555" s="28">
        <f t="shared" si="208"/>
        <v>0</v>
      </c>
      <c r="E555" s="28">
        <f t="shared" si="208"/>
        <v>4000</v>
      </c>
      <c r="F555" s="173">
        <f t="shared" si="208"/>
        <v>0</v>
      </c>
      <c r="G555" s="28">
        <f t="shared" si="208"/>
        <v>0</v>
      </c>
      <c r="H555" s="28">
        <f t="shared" si="208"/>
        <v>0</v>
      </c>
      <c r="I555" s="45">
        <v>0</v>
      </c>
      <c r="J555" s="45">
        <f>F555/E555*100</f>
        <v>0</v>
      </c>
      <c r="K555" s="45">
        <v>0</v>
      </c>
      <c r="L555" s="45">
        <v>0</v>
      </c>
    </row>
    <row r="556" spans="1:16" ht="13.5" customHeight="1" x14ac:dyDescent="0.2">
      <c r="B556" s="149">
        <v>36</v>
      </c>
      <c r="C556" s="54" t="s">
        <v>126</v>
      </c>
      <c r="D556" s="325">
        <f>SUM(D557:D557)</f>
        <v>0</v>
      </c>
      <c r="E556" s="220">
        <f>SUM(E557:E557)</f>
        <v>4000</v>
      </c>
      <c r="F556" s="133">
        <f>SUM(F557:F557)</f>
        <v>0</v>
      </c>
      <c r="G556" s="74">
        <f>SUM(G557:G557)</f>
        <v>0</v>
      </c>
      <c r="H556" s="74">
        <f>SUM(H557:H557)</f>
        <v>0</v>
      </c>
      <c r="I556" s="45">
        <v>0</v>
      </c>
      <c r="J556" s="45">
        <f>F556/E556*100</f>
        <v>0</v>
      </c>
      <c r="K556" s="45">
        <v>0</v>
      </c>
      <c r="L556" s="45">
        <v>0</v>
      </c>
    </row>
    <row r="557" spans="1:16" ht="13.5" customHeight="1" x14ac:dyDescent="0.2">
      <c r="B557" s="260">
        <v>366</v>
      </c>
      <c r="C557" s="263" t="s">
        <v>184</v>
      </c>
      <c r="D557" s="29">
        <v>0</v>
      </c>
      <c r="E557" s="29">
        <v>4000</v>
      </c>
      <c r="F557" s="170">
        <v>0</v>
      </c>
      <c r="G557" s="29">
        <v>0</v>
      </c>
      <c r="H557" s="29">
        <v>0</v>
      </c>
      <c r="I557" s="45">
        <v>0</v>
      </c>
      <c r="J557" s="45">
        <f>F557/E557*100</f>
        <v>0</v>
      </c>
      <c r="K557" s="45">
        <v>0</v>
      </c>
      <c r="L557" s="45">
        <v>0</v>
      </c>
    </row>
    <row r="558" spans="1:16" s="127" customFormat="1" ht="13.5" customHeight="1" x14ac:dyDescent="0.2">
      <c r="A558" s="747" t="s">
        <v>287</v>
      </c>
      <c r="B558" s="747"/>
      <c r="C558" s="747"/>
      <c r="D558" s="382">
        <v>0</v>
      </c>
      <c r="E558" s="119">
        <v>2654.46</v>
      </c>
      <c r="F558" s="173">
        <v>0</v>
      </c>
      <c r="G558" s="125">
        <v>0</v>
      </c>
      <c r="H558" s="125">
        <v>0</v>
      </c>
      <c r="I558" s="126">
        <v>0</v>
      </c>
      <c r="J558" s="126">
        <v>0</v>
      </c>
      <c r="K558" s="126">
        <v>0</v>
      </c>
      <c r="L558" s="126">
        <v>0</v>
      </c>
    </row>
    <row r="559" spans="1:16" ht="18" customHeight="1" x14ac:dyDescent="0.2">
      <c r="A559" s="748" t="s">
        <v>212</v>
      </c>
      <c r="B559" s="748"/>
      <c r="C559" s="748"/>
      <c r="D559" s="256">
        <f t="shared" ref="D559:H564" si="213">D560</f>
        <v>0</v>
      </c>
      <c r="E559" s="134">
        <f t="shared" si="213"/>
        <v>15000</v>
      </c>
      <c r="F559" s="166">
        <f t="shared" si="213"/>
        <v>6000</v>
      </c>
      <c r="G559" s="134">
        <f t="shared" si="213"/>
        <v>0</v>
      </c>
      <c r="H559" s="134">
        <f t="shared" si="213"/>
        <v>0</v>
      </c>
      <c r="I559" s="135">
        <v>0</v>
      </c>
      <c r="J559" s="135">
        <f>F559/E559*100</f>
        <v>40</v>
      </c>
      <c r="K559" s="135">
        <v>0</v>
      </c>
      <c r="L559" s="135">
        <v>0</v>
      </c>
    </row>
    <row r="560" spans="1:16" ht="13.5" customHeight="1" x14ac:dyDescent="0.2">
      <c r="A560" s="660" t="s">
        <v>200</v>
      </c>
      <c r="B560" s="660"/>
      <c r="C560" s="661"/>
      <c r="D560" s="22">
        <f t="shared" si="213"/>
        <v>0</v>
      </c>
      <c r="E560" s="22">
        <f t="shared" si="213"/>
        <v>15000</v>
      </c>
      <c r="F560" s="167">
        <f t="shared" si="213"/>
        <v>6000</v>
      </c>
      <c r="G560" s="22">
        <f t="shared" si="213"/>
        <v>0</v>
      </c>
      <c r="H560" s="22">
        <f t="shared" si="213"/>
        <v>0</v>
      </c>
      <c r="I560" s="23">
        <v>0</v>
      </c>
      <c r="J560" s="23">
        <f>F560/E560*100</f>
        <v>40</v>
      </c>
      <c r="K560" s="23">
        <v>0</v>
      </c>
      <c r="L560" s="23">
        <v>0</v>
      </c>
      <c r="M560" s="291"/>
      <c r="N560" s="291"/>
      <c r="O560" s="291"/>
      <c r="P560" s="291"/>
    </row>
    <row r="561" spans="1:12" ht="13.5" customHeight="1" x14ac:dyDescent="0.2">
      <c r="A561" s="662" t="s">
        <v>199</v>
      </c>
      <c r="B561" s="662"/>
      <c r="C561" s="663"/>
      <c r="D561" s="24">
        <f t="shared" si="213"/>
        <v>0</v>
      </c>
      <c r="E561" s="24">
        <f>E564</f>
        <v>15000</v>
      </c>
      <c r="F561" s="168">
        <f>F564</f>
        <v>6000</v>
      </c>
      <c r="G561" s="24">
        <f t="shared" si="213"/>
        <v>0</v>
      </c>
      <c r="H561" s="24">
        <f t="shared" si="213"/>
        <v>0</v>
      </c>
      <c r="I561" s="25">
        <v>0</v>
      </c>
      <c r="J561" s="25">
        <v>0</v>
      </c>
      <c r="K561" s="25">
        <v>0</v>
      </c>
      <c r="L561" s="25">
        <v>0</v>
      </c>
    </row>
    <row r="562" spans="1:12" ht="13.5" customHeight="1" x14ac:dyDescent="0.2">
      <c r="A562" s="618" t="s">
        <v>392</v>
      </c>
      <c r="B562" s="619"/>
      <c r="C562" s="623"/>
      <c r="D562" s="26">
        <f>D564</f>
        <v>0</v>
      </c>
      <c r="E562" s="26">
        <v>10999</v>
      </c>
      <c r="F562" s="169">
        <v>6000</v>
      </c>
      <c r="G562" s="26">
        <f>G564</f>
        <v>0</v>
      </c>
      <c r="H562" s="26">
        <f>H564</f>
        <v>0</v>
      </c>
      <c r="I562" s="27" t="e">
        <f t="shared" ref="I562:I563" si="214">E562/D562*100</f>
        <v>#DIV/0!</v>
      </c>
      <c r="J562" s="27">
        <f t="shared" ref="J562:J563" si="215">F562/E562*100</f>
        <v>54.550413673970368</v>
      </c>
      <c r="K562" s="27">
        <f t="shared" ref="K562:K563" si="216">G562/F562*100</f>
        <v>0</v>
      </c>
      <c r="L562" s="27" t="e">
        <f t="shared" ref="L562:L563" si="217">H562/G562*100</f>
        <v>#DIV/0!</v>
      </c>
    </row>
    <row r="563" spans="1:12" ht="13.5" customHeight="1" x14ac:dyDescent="0.2">
      <c r="A563" s="575" t="s">
        <v>270</v>
      </c>
      <c r="B563" s="576"/>
      <c r="C563" s="577"/>
      <c r="D563" s="251">
        <v>0</v>
      </c>
      <c r="E563" s="26">
        <v>4001</v>
      </c>
      <c r="F563" s="169">
        <v>0</v>
      </c>
      <c r="G563" s="26"/>
      <c r="H563" s="26"/>
      <c r="I563" s="27" t="e">
        <f t="shared" si="214"/>
        <v>#DIV/0!</v>
      </c>
      <c r="J563" s="27">
        <f t="shared" si="215"/>
        <v>0</v>
      </c>
      <c r="K563" s="27" t="e">
        <f t="shared" si="216"/>
        <v>#DIV/0!</v>
      </c>
      <c r="L563" s="27" t="e">
        <f t="shared" si="217"/>
        <v>#DIV/0!</v>
      </c>
    </row>
    <row r="564" spans="1:12" ht="13.5" customHeight="1" x14ac:dyDescent="0.2">
      <c r="B564" s="257">
        <v>4</v>
      </c>
      <c r="C564" s="253" t="s">
        <v>171</v>
      </c>
      <c r="D564" s="28">
        <f t="shared" si="213"/>
        <v>0</v>
      </c>
      <c r="E564" s="28">
        <f t="shared" si="213"/>
        <v>15000</v>
      </c>
      <c r="F564" s="173">
        <f t="shared" si="213"/>
        <v>6000</v>
      </c>
      <c r="G564" s="28">
        <f t="shared" si="213"/>
        <v>0</v>
      </c>
      <c r="H564" s="28">
        <f t="shared" si="213"/>
        <v>0</v>
      </c>
      <c r="I564" s="45">
        <v>0</v>
      </c>
      <c r="J564" s="45">
        <f>F564/E564*100</f>
        <v>40</v>
      </c>
      <c r="K564" s="45">
        <v>0</v>
      </c>
      <c r="L564" s="45">
        <v>0</v>
      </c>
    </row>
    <row r="565" spans="1:12" s="46" customFormat="1" ht="13.5" customHeight="1" x14ac:dyDescent="0.2">
      <c r="B565" s="157">
        <v>42</v>
      </c>
      <c r="C565" s="65" t="s">
        <v>172</v>
      </c>
      <c r="D565" s="130">
        <f>SUM(D566:D566)</f>
        <v>0</v>
      </c>
      <c r="E565" s="130">
        <f>SUM(E566:E566)</f>
        <v>15000</v>
      </c>
      <c r="F565" s="133">
        <f>SUM(F566:F566)</f>
        <v>6000</v>
      </c>
      <c r="G565" s="130">
        <f>SUM(G566:G566)</f>
        <v>0</v>
      </c>
      <c r="H565" s="130">
        <f>SUM(H566:H566)</f>
        <v>0</v>
      </c>
      <c r="I565" s="45">
        <v>0</v>
      </c>
      <c r="J565" s="45">
        <f>F565/E565*100</f>
        <v>40</v>
      </c>
      <c r="K565" s="45">
        <v>0</v>
      </c>
      <c r="L565" s="45">
        <v>0</v>
      </c>
    </row>
    <row r="566" spans="1:12" ht="13.5" customHeight="1" x14ac:dyDescent="0.2">
      <c r="B566" s="150">
        <v>426</v>
      </c>
      <c r="C566" s="64" t="s">
        <v>198</v>
      </c>
      <c r="D566" s="38">
        <v>0</v>
      </c>
      <c r="E566" s="38">
        <v>15000</v>
      </c>
      <c r="F566" s="404">
        <v>6000</v>
      </c>
      <c r="G566" s="29">
        <v>0</v>
      </c>
      <c r="H566" s="29">
        <v>0</v>
      </c>
      <c r="I566" s="45">
        <v>0</v>
      </c>
      <c r="J566" s="45">
        <f>F566/E566*100</f>
        <v>40</v>
      </c>
      <c r="K566" s="45">
        <v>0</v>
      </c>
      <c r="L566" s="45">
        <v>0</v>
      </c>
    </row>
    <row r="567" spans="1:12" ht="13.5" customHeight="1" x14ac:dyDescent="0.2">
      <c r="B567" s="203"/>
      <c r="C567" s="204"/>
      <c r="D567" s="205"/>
      <c r="E567" s="206"/>
      <c r="F567" s="181"/>
      <c r="G567" s="206"/>
      <c r="H567" s="206"/>
      <c r="I567" s="207"/>
      <c r="J567" s="207"/>
      <c r="K567" s="207"/>
      <c r="L567" s="207"/>
    </row>
    <row r="568" spans="1:12" ht="13.5" customHeight="1" x14ac:dyDescent="0.2">
      <c r="B568" s="203"/>
      <c r="C568" s="204"/>
      <c r="D568" s="205"/>
      <c r="E568" s="206"/>
      <c r="F568" s="181"/>
      <c r="G568" s="206"/>
      <c r="H568" s="206"/>
      <c r="I568" s="207"/>
      <c r="J568" s="207"/>
      <c r="K568" s="207"/>
      <c r="L568" s="207"/>
    </row>
    <row r="569" spans="1:12" ht="13.5" customHeight="1" x14ac:dyDescent="0.2">
      <c r="A569" s="658" t="s">
        <v>411</v>
      </c>
      <c r="B569" s="658"/>
      <c r="C569" s="658"/>
      <c r="D569" s="658"/>
      <c r="E569" s="658"/>
      <c r="F569" s="658"/>
      <c r="G569" s="658"/>
      <c r="H569" s="658"/>
      <c r="I569" s="658"/>
      <c r="J569" s="658"/>
      <c r="K569" s="658"/>
      <c r="L569" s="658"/>
    </row>
    <row r="570" spans="1:12" ht="24" customHeight="1" x14ac:dyDescent="0.2">
      <c r="A570" s="557" t="s">
        <v>422</v>
      </c>
      <c r="B570" s="557"/>
      <c r="C570" s="557"/>
      <c r="D570" s="557"/>
      <c r="E570" s="557"/>
      <c r="F570" s="557"/>
      <c r="G570" s="557"/>
      <c r="H570" s="557"/>
      <c r="I570" s="557"/>
      <c r="J570" s="557"/>
      <c r="K570" s="557"/>
      <c r="L570" s="557"/>
    </row>
    <row r="571" spans="1:12" ht="12" customHeight="1" x14ac:dyDescent="0.2">
      <c r="A571" s="234"/>
      <c r="B571" s="557"/>
      <c r="C571" s="557"/>
      <c r="D571" s="557"/>
      <c r="E571" s="557"/>
      <c r="F571" s="557"/>
      <c r="G571" s="557"/>
      <c r="H571" s="557"/>
      <c r="I571" s="557"/>
      <c r="J571" s="557"/>
      <c r="K571" s="557"/>
      <c r="L571" s="557"/>
    </row>
    <row r="572" spans="1:12" ht="13.5" customHeight="1" x14ac:dyDescent="0.2">
      <c r="A572" s="659" t="s">
        <v>333</v>
      </c>
      <c r="B572" s="659"/>
      <c r="C572" s="659"/>
      <c r="D572" s="659"/>
      <c r="E572" s="659"/>
      <c r="F572" s="659"/>
      <c r="G572" s="659"/>
      <c r="H572" s="659"/>
      <c r="I572" s="659"/>
      <c r="J572" s="659"/>
      <c r="K572" s="659"/>
      <c r="L572" s="659"/>
    </row>
    <row r="573" spans="1:12" ht="13.5" customHeight="1" x14ac:dyDescent="0.2">
      <c r="A573" s="659" t="s">
        <v>400</v>
      </c>
      <c r="B573" s="659"/>
      <c r="C573" s="659"/>
      <c r="D573" s="659"/>
      <c r="E573" s="659"/>
      <c r="F573" s="659"/>
      <c r="G573" s="659"/>
      <c r="H573" s="659"/>
      <c r="I573" s="659"/>
      <c r="J573" s="659"/>
      <c r="K573" s="659"/>
      <c r="L573" s="659"/>
    </row>
    <row r="574" spans="1:12" ht="13.5" customHeight="1" x14ac:dyDescent="0.2">
      <c r="A574" s="664"/>
      <c r="B574" s="664"/>
      <c r="C574" s="664"/>
      <c r="E574" s="163"/>
      <c r="F574"/>
      <c r="L574" s="207"/>
    </row>
    <row r="575" spans="1:12" ht="13.5" customHeight="1" x14ac:dyDescent="0.2">
      <c r="A575" s="236"/>
      <c r="B575" s="236"/>
      <c r="C575" s="236"/>
      <c r="E575" s="163"/>
      <c r="F575"/>
      <c r="L575" s="207"/>
    </row>
    <row r="576" spans="1:12" ht="13.5" customHeight="1" x14ac:dyDescent="0.2">
      <c r="A576" s="236"/>
      <c r="B576" s="236"/>
      <c r="C576" s="236"/>
      <c r="E576" s="163"/>
      <c r="F576"/>
      <c r="L576" s="207"/>
    </row>
    <row r="577" spans="1:12" ht="13.5" customHeight="1" x14ac:dyDescent="0.2">
      <c r="A577" s="236"/>
      <c r="B577" s="236"/>
      <c r="C577" s="236"/>
      <c r="E577" s="163"/>
      <c r="F577"/>
      <c r="L577" s="207"/>
    </row>
    <row r="578" spans="1:12" ht="13.5" customHeight="1" x14ac:dyDescent="0.2">
      <c r="A578" s="652" t="s">
        <v>418</v>
      </c>
      <c r="B578" s="652"/>
      <c r="C578" s="652"/>
      <c r="D578" s="652"/>
      <c r="E578" s="652"/>
      <c r="F578" s="652"/>
      <c r="G578" s="652"/>
      <c r="H578" s="652"/>
      <c r="I578" s="652"/>
      <c r="J578" s="652"/>
      <c r="K578" s="652"/>
      <c r="L578" s="652"/>
    </row>
    <row r="579" spans="1:12" ht="13.5" customHeight="1" x14ac:dyDescent="0.2">
      <c r="A579" s="653" t="s">
        <v>334</v>
      </c>
      <c r="B579" s="653"/>
      <c r="C579" s="653"/>
      <c r="D579" s="653"/>
      <c r="E579" s="653"/>
      <c r="F579" s="653"/>
      <c r="G579" s="653"/>
      <c r="H579" s="653"/>
      <c r="I579" s="653"/>
      <c r="J579" s="653"/>
      <c r="K579" s="653"/>
      <c r="L579" s="653"/>
    </row>
    <row r="580" spans="1:12" ht="13.5" customHeight="1" x14ac:dyDescent="0.2">
      <c r="A580" s="555" t="s">
        <v>216</v>
      </c>
      <c r="B580" s="555"/>
      <c r="C580" s="555"/>
      <c r="D580" s="555"/>
      <c r="E580" s="555"/>
      <c r="F580" s="555"/>
      <c r="G580" s="555"/>
      <c r="H580" s="555"/>
      <c r="I580" s="555"/>
      <c r="J580" s="555"/>
      <c r="K580" s="555"/>
      <c r="L580" s="555"/>
    </row>
    <row r="581" spans="1:12" ht="13.5" customHeight="1" x14ac:dyDescent="0.2">
      <c r="A581" s="555" t="s">
        <v>417</v>
      </c>
      <c r="B581" s="555"/>
      <c r="C581" s="555"/>
      <c r="D581" s="555"/>
      <c r="E581" s="555"/>
      <c r="F581" s="555"/>
      <c r="G581" s="555"/>
      <c r="H581" s="555"/>
      <c r="I581" s="555"/>
      <c r="J581" s="555"/>
      <c r="K581" s="555"/>
      <c r="L581" s="555"/>
    </row>
    <row r="582" spans="1:12" ht="13.5" customHeight="1" x14ac:dyDescent="0.2">
      <c r="A582" s="238"/>
      <c r="B582" s="238"/>
      <c r="C582" s="238"/>
      <c r="D582" s="238"/>
      <c r="E582" s="238"/>
      <c r="F582" s="238"/>
      <c r="G582" s="238"/>
      <c r="H582" s="238"/>
      <c r="I582" s="238"/>
      <c r="J582" s="238"/>
      <c r="K582" s="238"/>
      <c r="L582" s="238"/>
    </row>
    <row r="583" spans="1:12" ht="13.5" customHeight="1" x14ac:dyDescent="0.2">
      <c r="B583" s="705" t="s">
        <v>419</v>
      </c>
      <c r="C583" s="705"/>
      <c r="E583" s="163"/>
      <c r="F583"/>
      <c r="L583" s="207"/>
    </row>
    <row r="584" spans="1:12" ht="13.5" customHeight="1" x14ac:dyDescent="0.2">
      <c r="B584" s="703" t="s">
        <v>420</v>
      </c>
      <c r="C584" s="703"/>
      <c r="E584" s="163"/>
      <c r="F584"/>
      <c r="L584" s="207"/>
    </row>
    <row r="585" spans="1:12" ht="13.5" customHeight="1" x14ac:dyDescent="0.2">
      <c r="B585" s="704" t="s">
        <v>413</v>
      </c>
      <c r="C585" s="704"/>
      <c r="E585" s="163"/>
      <c r="F585"/>
      <c r="G585" s="621" t="s">
        <v>415</v>
      </c>
      <c r="H585" s="622"/>
      <c r="I585" s="622"/>
      <c r="L585" s="207"/>
    </row>
    <row r="586" spans="1:12" ht="13.5" customHeight="1" x14ac:dyDescent="0.2">
      <c r="B586" s="237"/>
      <c r="E586" s="163"/>
      <c r="F586"/>
      <c r="G586" s="621" t="s">
        <v>416</v>
      </c>
      <c r="H586" s="622"/>
      <c r="I586" s="622"/>
      <c r="L586" s="207"/>
    </row>
    <row r="587" spans="1:12" ht="13.5" customHeight="1" x14ac:dyDescent="0.2">
      <c r="A587" s="445"/>
      <c r="B587" s="445"/>
      <c r="C587" s="445"/>
      <c r="D587" s="445"/>
      <c r="E587" s="445"/>
      <c r="F587" s="445"/>
      <c r="G587" s="445"/>
      <c r="H587" s="445"/>
      <c r="I587" s="445"/>
      <c r="J587" s="445"/>
      <c r="K587" s="445"/>
      <c r="L587" s="445"/>
    </row>
    <row r="588" spans="1:12" ht="13.5" customHeight="1" x14ac:dyDescent="0.2">
      <c r="A588" s="446" t="s">
        <v>414</v>
      </c>
      <c r="B588" s="446"/>
      <c r="C588" s="446"/>
      <c r="D588" s="446"/>
      <c r="E588" s="446"/>
      <c r="F588" s="446"/>
      <c r="G588" s="446"/>
      <c r="H588" s="446"/>
      <c r="I588" s="446"/>
      <c r="J588" s="446"/>
      <c r="K588" s="446"/>
      <c r="L588" s="446"/>
    </row>
    <row r="589" spans="1:12" ht="13.5" customHeight="1" x14ac:dyDescent="0.2">
      <c r="A589" s="239"/>
      <c r="B589" s="239"/>
      <c r="C589" s="239"/>
      <c r="D589" s="239"/>
      <c r="E589" s="239"/>
      <c r="F589" s="239"/>
      <c r="G589" s="239"/>
      <c r="H589" s="239"/>
      <c r="I589" s="239"/>
      <c r="J589" s="239"/>
      <c r="K589" s="239"/>
      <c r="L589" s="239"/>
    </row>
    <row r="590" spans="1:12" ht="12" customHeight="1" x14ac:dyDescent="0.2">
      <c r="A590" s="239"/>
      <c r="B590" s="239"/>
      <c r="C590" s="239"/>
      <c r="D590" s="239"/>
      <c r="E590" s="239"/>
      <c r="F590" s="239"/>
      <c r="G590" s="239"/>
      <c r="H590" s="239"/>
      <c r="I590" s="239"/>
      <c r="J590" s="239"/>
      <c r="K590" s="239"/>
      <c r="L590" s="239"/>
    </row>
    <row r="591" spans="1:12" ht="12" customHeight="1" x14ac:dyDescent="0.2">
      <c r="A591" s="239"/>
      <c r="B591" s="239"/>
      <c r="C591" s="239"/>
      <c r="D591" s="239"/>
      <c r="E591" s="239"/>
      <c r="F591" s="239"/>
      <c r="G591" s="239"/>
      <c r="H591" s="239"/>
      <c r="I591" s="239"/>
      <c r="J591" s="239"/>
      <c r="K591" s="239"/>
      <c r="L591" s="239"/>
    </row>
    <row r="592" spans="1:12" ht="12" customHeight="1" x14ac:dyDescent="0.2">
      <c r="A592" s="239"/>
      <c r="B592" s="239"/>
      <c r="C592" s="239"/>
      <c r="D592" s="239"/>
      <c r="E592" s="239"/>
      <c r="F592" s="239"/>
      <c r="G592" s="239"/>
      <c r="H592" s="239"/>
      <c r="I592" s="239"/>
      <c r="J592" s="239"/>
      <c r="K592" s="239"/>
      <c r="L592" s="239"/>
    </row>
    <row r="593" spans="1:12" ht="12" customHeight="1" x14ac:dyDescent="0.2">
      <c r="A593" s="239"/>
      <c r="B593" s="239"/>
      <c r="C593" s="239"/>
      <c r="D593" s="239"/>
      <c r="E593" s="239"/>
      <c r="F593" s="239"/>
      <c r="G593" s="239"/>
      <c r="H593" s="239"/>
      <c r="I593" s="239"/>
      <c r="J593" s="239"/>
      <c r="K593" s="239"/>
      <c r="L593" s="239"/>
    </row>
    <row r="594" spans="1:12" ht="12" customHeight="1" x14ac:dyDescent="0.2">
      <c r="A594" s="239"/>
      <c r="B594" s="239"/>
      <c r="C594" s="239"/>
      <c r="D594" s="239"/>
      <c r="E594" s="239"/>
      <c r="F594" s="239"/>
      <c r="G594" s="239"/>
      <c r="H594" s="239"/>
      <c r="I594" s="239"/>
      <c r="J594" s="239"/>
      <c r="K594" s="239"/>
      <c r="L594" s="239"/>
    </row>
    <row r="595" spans="1:12" ht="12" customHeight="1" x14ac:dyDescent="0.2">
      <c r="A595" s="239"/>
      <c r="B595" s="239"/>
      <c r="C595" s="239"/>
      <c r="D595" s="239"/>
      <c r="E595" s="239"/>
      <c r="F595" s="239"/>
      <c r="G595" s="239"/>
      <c r="H595" s="239"/>
      <c r="I595" s="239"/>
      <c r="J595" s="239"/>
      <c r="K595" s="239"/>
      <c r="L595" s="239"/>
    </row>
    <row r="596" spans="1:12" ht="12" customHeight="1" x14ac:dyDescent="0.2">
      <c r="A596" s="239"/>
      <c r="B596" s="239"/>
      <c r="C596" s="239"/>
      <c r="D596" s="239"/>
      <c r="E596" s="239"/>
      <c r="F596" s="239"/>
      <c r="G596" s="239"/>
      <c r="H596" s="239"/>
      <c r="I596" s="239"/>
      <c r="J596" s="239"/>
      <c r="K596" s="239"/>
      <c r="L596" s="239"/>
    </row>
    <row r="597" spans="1:12" ht="12" customHeight="1" x14ac:dyDescent="0.2">
      <c r="A597" s="239"/>
      <c r="B597" s="239"/>
      <c r="C597" s="239"/>
      <c r="D597" s="239"/>
      <c r="E597" s="239"/>
      <c r="F597" s="239"/>
      <c r="G597" s="239"/>
      <c r="H597" s="239"/>
      <c r="I597" s="239"/>
      <c r="J597" s="239"/>
      <c r="K597" s="239"/>
      <c r="L597" s="239"/>
    </row>
    <row r="598" spans="1:12" ht="12" customHeight="1" x14ac:dyDescent="0.2">
      <c r="A598" s="239"/>
      <c r="B598" s="239"/>
      <c r="C598" s="239"/>
      <c r="D598" s="239"/>
      <c r="E598" s="239"/>
      <c r="F598" s="239"/>
      <c r="G598" s="239"/>
      <c r="H598" s="239"/>
      <c r="I598" s="239"/>
      <c r="J598" s="239"/>
      <c r="K598" s="239"/>
      <c r="L598" s="239"/>
    </row>
    <row r="599" spans="1:12" ht="12" customHeight="1" x14ac:dyDescent="0.2">
      <c r="A599" s="239"/>
      <c r="B599" s="239"/>
      <c r="C599" s="239"/>
      <c r="D599" s="239"/>
      <c r="E599" s="239"/>
      <c r="F599" s="239"/>
      <c r="G599" s="239"/>
      <c r="H599" s="239"/>
      <c r="I599" s="239"/>
      <c r="J599" s="239"/>
      <c r="K599" s="239"/>
      <c r="L599" s="239"/>
    </row>
    <row r="600" spans="1:12" ht="12" customHeight="1" x14ac:dyDescent="0.2">
      <c r="A600" s="239"/>
      <c r="B600" s="239"/>
      <c r="C600" s="239"/>
      <c r="D600" s="239"/>
      <c r="E600" s="239"/>
      <c r="F600" s="239"/>
      <c r="G600" s="239"/>
      <c r="H600" s="239"/>
      <c r="I600" s="239"/>
      <c r="J600" s="239"/>
      <c r="K600" s="239"/>
      <c r="L600" s="239"/>
    </row>
    <row r="601" spans="1:12" ht="12" customHeight="1" x14ac:dyDescent="0.2">
      <c r="A601" s="239"/>
      <c r="B601" s="239"/>
      <c r="C601" s="239"/>
      <c r="D601" s="239"/>
      <c r="E601" s="239"/>
      <c r="F601" s="239"/>
      <c r="G601" s="239"/>
      <c r="H601" s="239"/>
      <c r="I601" s="239"/>
      <c r="J601" s="239"/>
      <c r="K601" s="239"/>
      <c r="L601" s="239"/>
    </row>
    <row r="602" spans="1:12" ht="12" customHeight="1" x14ac:dyDescent="0.2">
      <c r="A602" s="239"/>
      <c r="B602" s="239"/>
      <c r="C602" s="239"/>
      <c r="D602" s="239"/>
      <c r="E602" s="239"/>
      <c r="F602" s="239"/>
      <c r="G602" s="239"/>
      <c r="H602" s="239"/>
      <c r="I602" s="239"/>
      <c r="J602" s="239"/>
      <c r="K602" s="239"/>
      <c r="L602" s="239"/>
    </row>
    <row r="603" spans="1:12" ht="12" customHeight="1" x14ac:dyDescent="0.2">
      <c r="A603" s="239"/>
      <c r="B603" s="239"/>
      <c r="C603" s="239"/>
      <c r="D603" s="239"/>
      <c r="E603" s="239"/>
      <c r="F603" s="239"/>
      <c r="G603" s="239"/>
      <c r="H603" s="239"/>
      <c r="I603" s="239"/>
      <c r="J603" s="239"/>
      <c r="K603" s="239"/>
      <c r="L603" s="239"/>
    </row>
    <row r="604" spans="1:12" ht="12" customHeight="1" x14ac:dyDescent="0.2">
      <c r="A604" s="239"/>
      <c r="B604" s="239"/>
      <c r="C604" s="239"/>
      <c r="D604" s="239"/>
      <c r="E604" s="239"/>
      <c r="F604" s="239"/>
      <c r="G604" s="239"/>
      <c r="H604" s="239"/>
      <c r="I604" s="239"/>
      <c r="J604" s="239"/>
      <c r="K604" s="239"/>
      <c r="L604" s="239"/>
    </row>
    <row r="605" spans="1:12" ht="12" customHeight="1" x14ac:dyDescent="0.2">
      <c r="A605" s="239"/>
      <c r="B605" s="239"/>
      <c r="C605" s="239"/>
      <c r="D605" s="239"/>
      <c r="E605" s="239"/>
      <c r="F605" s="239"/>
      <c r="G605" s="239"/>
      <c r="H605" s="239"/>
      <c r="I605" s="239"/>
      <c r="J605" s="239"/>
      <c r="K605" s="239"/>
      <c r="L605" s="239"/>
    </row>
    <row r="606" spans="1:12" ht="12" customHeight="1" x14ac:dyDescent="0.2">
      <c r="A606" s="239"/>
      <c r="B606" s="239"/>
      <c r="C606" s="239"/>
      <c r="D606" s="239"/>
      <c r="E606" s="239"/>
      <c r="F606" s="239"/>
      <c r="G606" s="239"/>
      <c r="H606" s="239"/>
      <c r="I606" s="239"/>
      <c r="J606" s="239"/>
      <c r="K606" s="239"/>
      <c r="L606" s="239"/>
    </row>
    <row r="607" spans="1:12" ht="12" customHeight="1" x14ac:dyDescent="0.2">
      <c r="A607" s="239"/>
      <c r="B607" s="239"/>
      <c r="C607" s="239"/>
      <c r="D607" s="239"/>
      <c r="E607" s="239"/>
      <c r="F607" s="239"/>
      <c r="G607" s="239"/>
      <c r="H607" s="239"/>
      <c r="I607" s="239"/>
      <c r="J607" s="239"/>
      <c r="K607" s="239"/>
      <c r="L607" s="239"/>
    </row>
    <row r="608" spans="1:12" ht="12" customHeight="1" x14ac:dyDescent="0.2">
      <c r="A608" s="239"/>
      <c r="B608" s="239"/>
      <c r="C608" s="239"/>
      <c r="D608" s="239"/>
      <c r="E608" s="239"/>
      <c r="F608" s="239"/>
      <c r="G608" s="239"/>
      <c r="H608" s="239"/>
      <c r="I608" s="239"/>
      <c r="J608" s="239"/>
      <c r="K608" s="239"/>
      <c r="L608" s="239"/>
    </row>
    <row r="609" spans="1:14" ht="12" customHeight="1" x14ac:dyDescent="0.2">
      <c r="A609" s="239"/>
      <c r="B609" s="239"/>
      <c r="C609" s="239"/>
      <c r="D609" s="239"/>
      <c r="E609" s="239"/>
      <c r="F609" s="239"/>
      <c r="G609" s="239"/>
      <c r="H609" s="239"/>
      <c r="I609" s="239"/>
      <c r="J609" s="239"/>
      <c r="K609" s="239"/>
      <c r="L609" s="239"/>
    </row>
    <row r="610" spans="1:14" ht="12" customHeight="1" x14ac:dyDescent="0.2">
      <c r="A610" s="239"/>
      <c r="B610" s="239"/>
      <c r="C610" s="239"/>
      <c r="D610" s="239"/>
      <c r="E610" s="239"/>
      <c r="F610" s="239"/>
      <c r="G610" s="239"/>
      <c r="H610" s="239"/>
      <c r="I610" s="239"/>
      <c r="J610" s="239"/>
      <c r="K610" s="239"/>
      <c r="L610" s="239"/>
    </row>
    <row r="611" spans="1:14" ht="12" customHeight="1" x14ac:dyDescent="0.2">
      <c r="A611" s="239"/>
      <c r="B611" s="239"/>
      <c r="C611" s="239"/>
      <c r="D611" s="239"/>
      <c r="E611" s="239"/>
      <c r="F611" s="239"/>
      <c r="G611" s="239"/>
      <c r="H611" s="239"/>
      <c r="I611" s="239"/>
      <c r="J611" s="239"/>
      <c r="K611" s="239"/>
      <c r="L611" s="239"/>
    </row>
    <row r="612" spans="1:14" ht="13.5" customHeight="1" x14ac:dyDescent="0.2">
      <c r="A612" s="239"/>
      <c r="B612" s="239"/>
      <c r="C612" s="239"/>
      <c r="D612" s="239"/>
      <c r="E612" s="239"/>
      <c r="F612" s="239"/>
      <c r="G612" s="239"/>
      <c r="H612" s="239"/>
      <c r="I612" s="239"/>
      <c r="J612" s="239"/>
      <c r="K612" s="239"/>
      <c r="L612" s="239"/>
    </row>
    <row r="613" spans="1:14" ht="21.75" customHeight="1" x14ac:dyDescent="0.2">
      <c r="B613" s="695" t="s">
        <v>310</v>
      </c>
      <c r="C613" s="695"/>
      <c r="D613" s="196" t="s">
        <v>329</v>
      </c>
      <c r="E613" s="197" t="s">
        <v>347</v>
      </c>
      <c r="F613" s="198" t="s">
        <v>375</v>
      </c>
    </row>
    <row r="614" spans="1:14" ht="11.45" customHeight="1" x14ac:dyDescent="0.2">
      <c r="B614" s="693" t="s">
        <v>261</v>
      </c>
      <c r="C614" s="693"/>
      <c r="D614" s="185">
        <f>SUM(F12,F20,F29,F39,F66,F73,F80,F87,F94,F111,F133,F142,F152,F158,F165,F174,F182,F189,F196,F202,F213,F223,F238,F269,F283,F339,F347,F358,F374,F381,F387,F404,F412,F419,F427,F433,F440,F450,F459,F467,F488,F494,F506,F516,F523,F530,F554,F563)</f>
        <v>261000</v>
      </c>
      <c r="E614" s="336">
        <f>SUM(G12,G20,G29,G39,G66,G73,G80,G87,G94,G111,G133,G142,G165,G174,G182,G189,G196,G202,G213,G223,G238,G347,G269,G283,G339,G358,G374,G381,G387,G404,G412,G419,G427,G433,G440,G450,G459,G467,G488,G494,G506,G516,G523,G530,G554,G563)</f>
        <v>201770</v>
      </c>
      <c r="F614" s="340">
        <f>SUM(H12,H20,H29,H39,H66,H73,H80,H87,H94,H111,H133,H142,H165,H174,H182,H189,H196,H202,H213,H223,H238,H347,H269,H283,H339,H358,H374,H381,H387,H404,H412,H419,H427,H433,H440,H450,H459,H467,H488,H494,H506,H516,H523,H530,H554,H563)</f>
        <v>189770</v>
      </c>
    </row>
    <row r="615" spans="1:14" ht="11.45" customHeight="1" x14ac:dyDescent="0.2">
      <c r="B615" s="117" t="s">
        <v>262</v>
      </c>
      <c r="C615" s="117"/>
      <c r="D615" s="185">
        <f>SUM(D616,D617,D618,D619,D620)</f>
        <v>857098</v>
      </c>
      <c r="E615" s="336">
        <f>SUM(E616,E617,E618)</f>
        <v>32100</v>
      </c>
      <c r="F615" s="340">
        <f>SUM(F616,F617,F618)</f>
        <v>32100</v>
      </c>
    </row>
    <row r="616" spans="1:14" ht="11.45" customHeight="1" x14ac:dyDescent="0.2">
      <c r="B616" s="117"/>
      <c r="C616" s="184" t="s">
        <v>298</v>
      </c>
      <c r="D616" s="183">
        <f>F41</f>
        <v>32100</v>
      </c>
      <c r="E616" s="337">
        <f>G41</f>
        <v>32100</v>
      </c>
      <c r="F616" s="341">
        <f>H41</f>
        <v>32100</v>
      </c>
      <c r="G616" s="403"/>
      <c r="H616" s="59"/>
      <c r="M616" s="403"/>
      <c r="N616" s="59"/>
    </row>
    <row r="617" spans="1:14" ht="11.45" customHeight="1" x14ac:dyDescent="0.2">
      <c r="B617" s="117"/>
      <c r="C617" s="184" t="s">
        <v>302</v>
      </c>
      <c r="D617" s="183">
        <f>SUM(F304,F312,F322,F331)</f>
        <v>253000</v>
      </c>
      <c r="E617" s="337">
        <f>SUM(G304,G312,G322,G331)</f>
        <v>0</v>
      </c>
      <c r="F617" s="341">
        <f>SUM(H304,H312,H322,H331)</f>
        <v>0</v>
      </c>
      <c r="G617" s="403">
        <v>8500</v>
      </c>
      <c r="H617" s="59" t="s">
        <v>345</v>
      </c>
      <c r="M617" s="403"/>
      <c r="N617" s="59"/>
    </row>
    <row r="618" spans="1:14" ht="11.45" customHeight="1" x14ac:dyDescent="0.2">
      <c r="B618" s="117"/>
      <c r="C618" s="184" t="s">
        <v>312</v>
      </c>
      <c r="D618" s="183">
        <f>SUM(F14,F42,F67,F74,F81,F88,F95,F112,F120,F134,F143,F214,F232,F243,F258,F287,F303,F311,F321,F330,F359,F388,F397,F420,F541)</f>
        <v>570598</v>
      </c>
      <c r="E618" s="337">
        <f>SUM(G14,G42,G67,G74,G81,G88,G95,G112,G120,G134,G143,G214,G232,G243,G258,G303,G311,G321,G330,G359,G388,G397,G420,G541)</f>
        <v>0</v>
      </c>
      <c r="F618" s="341">
        <f>SUM(H14,H42,H67,H74,H81,H88,H95,H112,H120,H134,H143,H214,H232,H243,H258,H303,H311,H321,H330,H359,H388,H397,H420,H541)</f>
        <v>0</v>
      </c>
      <c r="G618" s="403"/>
      <c r="H618" s="59"/>
      <c r="M618" s="403"/>
      <c r="N618" s="59"/>
    </row>
    <row r="619" spans="1:14" ht="11.45" customHeight="1" x14ac:dyDescent="0.2">
      <c r="B619" s="117"/>
      <c r="C619" s="184" t="s">
        <v>405</v>
      </c>
      <c r="D619" s="183">
        <f>F255</f>
        <v>400</v>
      </c>
      <c r="E619" s="337">
        <f>G255</f>
        <v>0</v>
      </c>
      <c r="F619" s="341">
        <f>H255</f>
        <v>0</v>
      </c>
      <c r="G619" s="403"/>
      <c r="H619" s="59"/>
      <c r="M619" s="403"/>
      <c r="N619" s="59"/>
    </row>
    <row r="620" spans="1:14" ht="11.45" customHeight="1" x14ac:dyDescent="0.2">
      <c r="B620" s="117"/>
      <c r="C620" s="184" t="s">
        <v>406</v>
      </c>
      <c r="D620" s="183">
        <f>F254</f>
        <v>1000</v>
      </c>
      <c r="E620" s="337">
        <f>G254</f>
        <v>0</v>
      </c>
      <c r="F620" s="341">
        <f>H254</f>
        <v>0</v>
      </c>
      <c r="G620" s="403"/>
      <c r="H620" s="59"/>
      <c r="M620" s="403"/>
      <c r="N620" s="59"/>
    </row>
    <row r="621" spans="1:14" ht="11.45" customHeight="1" x14ac:dyDescent="0.2">
      <c r="B621" s="693" t="s">
        <v>263</v>
      </c>
      <c r="C621" s="693"/>
      <c r="D621" s="185">
        <f>SUM(D622,D623,D624,D625,D626,D627,D628,D629,D630)</f>
        <v>241700</v>
      </c>
      <c r="E621" s="336">
        <f>SUM(E622,E623,E624,E625,E626,E627,E628)</f>
        <v>116000</v>
      </c>
      <c r="F621" s="340">
        <f>SUM(F622,F623,F624,F625,F626,F627,F628)</f>
        <v>117000</v>
      </c>
      <c r="G621" s="403"/>
      <c r="H621" s="59"/>
      <c r="M621" s="403"/>
      <c r="N621" s="59"/>
    </row>
    <row r="622" spans="1:14" ht="11.45" customHeight="1" x14ac:dyDescent="0.2">
      <c r="B622" s="117"/>
      <c r="C622" s="184" t="s">
        <v>296</v>
      </c>
      <c r="D622" s="183">
        <f>SUM(F175,F215,F224,F240,F257,F271)</f>
        <v>140000</v>
      </c>
      <c r="E622" s="337">
        <f>SUM(G175,G215,G224,G240,G257,G271)</f>
        <v>1000</v>
      </c>
      <c r="F622" s="341">
        <f>SUM(H175,H215,H224,H240,H257,H271)</f>
        <v>1000</v>
      </c>
      <c r="G622" s="403">
        <v>323282</v>
      </c>
      <c r="H622" s="59" t="s">
        <v>371</v>
      </c>
      <c r="M622" s="403"/>
    </row>
    <row r="623" spans="1:14" ht="12.75" customHeight="1" x14ac:dyDescent="0.2">
      <c r="B623" s="117"/>
      <c r="C623" s="184" t="s">
        <v>297</v>
      </c>
      <c r="D623" s="182">
        <f>SUM(F241)</f>
        <v>400</v>
      </c>
      <c r="E623" s="338">
        <f>SUM(G241)</f>
        <v>0</v>
      </c>
      <c r="F623" s="342">
        <f>SUM(H241)</f>
        <v>0</v>
      </c>
      <c r="G623" s="403">
        <v>88800</v>
      </c>
      <c r="H623" t="s">
        <v>376</v>
      </c>
      <c r="M623" s="403"/>
      <c r="N623" s="59"/>
    </row>
    <row r="624" spans="1:14" ht="11.45" customHeight="1" x14ac:dyDescent="0.2">
      <c r="B624" s="117"/>
      <c r="C624" s="184" t="s">
        <v>299</v>
      </c>
      <c r="D624" s="183">
        <f>F242</f>
        <v>500</v>
      </c>
      <c r="E624" s="337">
        <f>G242</f>
        <v>0</v>
      </c>
      <c r="F624" s="341">
        <f>H242</f>
        <v>0</v>
      </c>
      <c r="G624" s="403">
        <v>13100</v>
      </c>
      <c r="H624" s="59" t="s">
        <v>397</v>
      </c>
      <c r="M624" s="403"/>
      <c r="N624" s="59"/>
    </row>
    <row r="625" spans="2:16" ht="11.45" customHeight="1" x14ac:dyDescent="0.2">
      <c r="B625" s="117"/>
      <c r="C625" s="184" t="s">
        <v>300</v>
      </c>
      <c r="D625" s="183">
        <f>SUM(F145,F173,F212)</f>
        <v>14600</v>
      </c>
      <c r="E625" s="337">
        <f>SUM(G145,G173,G212)</f>
        <v>20000</v>
      </c>
      <c r="F625" s="341">
        <f>SUM(H145,H173,H212)</f>
        <v>20000</v>
      </c>
      <c r="G625" s="403">
        <v>4900</v>
      </c>
      <c r="H625" s="59" t="s">
        <v>383</v>
      </c>
      <c r="M625" s="221"/>
      <c r="N625" s="554"/>
      <c r="O625" s="554"/>
      <c r="P625" s="554"/>
    </row>
    <row r="626" spans="2:16" ht="11.45" customHeight="1" x14ac:dyDescent="0.2">
      <c r="B626" s="117"/>
      <c r="C626" s="184" t="s">
        <v>303</v>
      </c>
      <c r="D626" s="183">
        <f>SUM(F300,F310,F320,F323,F329)</f>
        <v>80850</v>
      </c>
      <c r="E626" s="337">
        <f>SUM(G300,G310,G320,G323,G329)</f>
        <v>90000</v>
      </c>
      <c r="F626" s="341">
        <f>SUM(H300,H310,H320,H323,H329)</f>
        <v>91000</v>
      </c>
      <c r="G626" s="221"/>
      <c r="H626" s="554" t="s">
        <v>384</v>
      </c>
      <c r="I626" s="554"/>
      <c r="J626" s="554"/>
      <c r="M626" s="403"/>
      <c r="N626" s="554"/>
      <c r="O626" s="512"/>
      <c r="P626" s="512"/>
    </row>
    <row r="627" spans="2:16" ht="11.45" customHeight="1" x14ac:dyDescent="0.2">
      <c r="B627" s="117"/>
      <c r="C627" s="184" t="s">
        <v>301</v>
      </c>
      <c r="D627" s="183">
        <v>0</v>
      </c>
      <c r="E627" s="337">
        <v>0</v>
      </c>
      <c r="F627" s="341">
        <v>0</v>
      </c>
      <c r="G627" s="403">
        <v>200000</v>
      </c>
      <c r="H627" s="554" t="s">
        <v>385</v>
      </c>
      <c r="I627" s="512"/>
      <c r="J627" s="512"/>
      <c r="M627" s="416"/>
      <c r="N627" s="554"/>
      <c r="O627" s="512"/>
      <c r="P627" s="512"/>
    </row>
    <row r="628" spans="2:16" ht="12" customHeight="1" x14ac:dyDescent="0.2">
      <c r="B628" s="117"/>
      <c r="C628" s="184" t="s">
        <v>350</v>
      </c>
      <c r="D628" s="183">
        <f>SUM(F301,F323)</f>
        <v>5000</v>
      </c>
      <c r="E628" s="337">
        <f>G323</f>
        <v>5000</v>
      </c>
      <c r="F628" s="341">
        <f>H323</f>
        <v>5000</v>
      </c>
      <c r="G628" s="416">
        <v>18000</v>
      </c>
      <c r="H628" s="554" t="s">
        <v>386</v>
      </c>
      <c r="I628" s="512"/>
      <c r="J628" s="512"/>
      <c r="M628" s="403"/>
      <c r="N628" s="59"/>
    </row>
    <row r="629" spans="2:16" ht="12.75" customHeight="1" x14ac:dyDescent="0.2">
      <c r="B629" s="117"/>
      <c r="C629" s="184" t="s">
        <v>390</v>
      </c>
      <c r="D629" s="183">
        <f>F302</f>
        <v>150</v>
      </c>
      <c r="E629" s="337">
        <f>G302</f>
        <v>0</v>
      </c>
      <c r="F629" s="341">
        <f>H302</f>
        <v>0</v>
      </c>
      <c r="G629" s="403">
        <v>150000</v>
      </c>
      <c r="H629" s="59" t="s">
        <v>387</v>
      </c>
      <c r="M629" s="403"/>
      <c r="N629" s="59"/>
    </row>
    <row r="630" spans="2:16" ht="12.75" customHeight="1" x14ac:dyDescent="0.2">
      <c r="B630" s="117"/>
      <c r="C630" s="184" t="s">
        <v>396</v>
      </c>
      <c r="D630" s="183">
        <f>F203</f>
        <v>200</v>
      </c>
      <c r="E630" s="337">
        <f>G203</f>
        <v>0</v>
      </c>
      <c r="F630" s="341">
        <f>H203</f>
        <v>0</v>
      </c>
      <c r="G630" s="403">
        <f>SUM(G622:G629)</f>
        <v>798082</v>
      </c>
      <c r="H630" s="59"/>
      <c r="M630" s="403"/>
      <c r="N630" s="59"/>
    </row>
    <row r="631" spans="2:16" ht="13.5" customHeight="1" x14ac:dyDescent="0.2">
      <c r="B631" s="693" t="s">
        <v>264</v>
      </c>
      <c r="C631" s="693"/>
      <c r="D631" s="185">
        <f>SUM(D632,D633,D634,D635,D636,D637,D638)</f>
        <v>803582</v>
      </c>
      <c r="E631" s="336">
        <f>SUM(E632,E633,E634,E635)</f>
        <v>420780</v>
      </c>
      <c r="F631" s="340">
        <f>SUM(F632,F633,F634,F635)</f>
        <v>431780</v>
      </c>
      <c r="G631" s="416"/>
      <c r="H631" s="554"/>
      <c r="I631" s="512"/>
      <c r="J631" s="512"/>
      <c r="M631" s="416"/>
      <c r="N631" s="554"/>
      <c r="O631" s="512"/>
      <c r="P631" s="512"/>
    </row>
    <row r="632" spans="2:16" ht="11.45" customHeight="1" x14ac:dyDescent="0.2">
      <c r="B632" s="117"/>
      <c r="C632" s="184" t="s">
        <v>295</v>
      </c>
      <c r="D632" s="183">
        <f>F97</f>
        <v>8500</v>
      </c>
      <c r="E632" s="337">
        <f>G97</f>
        <v>8500</v>
      </c>
      <c r="F632" s="341">
        <f>H97</f>
        <v>8500</v>
      </c>
      <c r="G632" s="416"/>
      <c r="H632" s="554"/>
      <c r="I632" s="512"/>
      <c r="J632" s="512"/>
      <c r="M632" s="416"/>
      <c r="N632" s="554"/>
      <c r="O632" s="512"/>
      <c r="P632" s="512"/>
    </row>
    <row r="633" spans="2:16" ht="11.45" customHeight="1" x14ac:dyDescent="0.2">
      <c r="B633" s="117"/>
      <c r="C633" s="184" t="s">
        <v>377</v>
      </c>
      <c r="D633" s="183">
        <f>SUM(F122,F210,F239,F268,F284,F356,F395,F540)</f>
        <v>456800</v>
      </c>
      <c r="E633" s="337">
        <f>SUM(G122,G210,G239,G268,G284,G356,G395,G540)</f>
        <v>50000</v>
      </c>
      <c r="F633" s="341">
        <f>SUM(H122,H210,H239,H268,H284,H356,H395,H540)</f>
        <v>0</v>
      </c>
      <c r="G633" s="413"/>
      <c r="H633" s="512"/>
      <c r="I633" s="512"/>
      <c r="J633" s="512"/>
      <c r="M633" s="413"/>
      <c r="N633" s="512"/>
      <c r="O633" s="512"/>
      <c r="P633" s="512"/>
    </row>
    <row r="634" spans="2:16" ht="11.45" customHeight="1" x14ac:dyDescent="0.2">
      <c r="B634" s="117"/>
      <c r="C634" s="184" t="s">
        <v>294</v>
      </c>
      <c r="D634" s="183">
        <f>F507</f>
        <v>0</v>
      </c>
      <c r="E634" s="337">
        <f>G507</f>
        <v>0</v>
      </c>
      <c r="F634" s="341">
        <f>H507</f>
        <v>0</v>
      </c>
      <c r="G634" s="413"/>
      <c r="H634" s="512"/>
      <c r="I634" s="512"/>
      <c r="J634" s="512"/>
      <c r="M634" s="413"/>
      <c r="N634" s="512"/>
      <c r="O634" s="512"/>
      <c r="P634" s="512"/>
    </row>
    <row r="635" spans="2:16" ht="12.75" customHeight="1" x14ac:dyDescent="0.2">
      <c r="B635" s="117"/>
      <c r="C635" s="184" t="s">
        <v>352</v>
      </c>
      <c r="D635" s="183">
        <f>SUM(F40,F119,F144,F166,F211,F270,F345,F357,F375,F396,F413,F421,F434,F451,F475,F481,F495,F508,F517,F524,F531,F539,F553,F562)</f>
        <v>320282</v>
      </c>
      <c r="E635" s="337">
        <f>SUM(G40,G119,G144,G166,G211,G270,G345,G357,G375,G396,G413,G421,G434,G451,G475,G481,G495,G508,G517,G524,G531,G539,G553,G562)</f>
        <v>362280</v>
      </c>
      <c r="F635" s="341">
        <f>SUM(H40,H119,H144,H166,H211,H270,H345,H357,H375,H396,H413,H421,H434,H451,H475,H481,H495,H508,H517,H524,H531,H539,H553,H562)</f>
        <v>423280</v>
      </c>
      <c r="G635" s="413"/>
      <c r="M635" s="413"/>
    </row>
    <row r="636" spans="2:16" ht="12" customHeight="1" x14ac:dyDescent="0.2">
      <c r="B636" s="117"/>
      <c r="C636" s="184" t="s">
        <v>379</v>
      </c>
      <c r="D636" s="182">
        <f>F346</f>
        <v>0</v>
      </c>
      <c r="E636" s="338">
        <f>G346</f>
        <v>0</v>
      </c>
      <c r="F636" s="342">
        <f>H346</f>
        <v>0</v>
      </c>
      <c r="G636" s="416">
        <v>140000</v>
      </c>
      <c r="H636" s="512" t="s">
        <v>388</v>
      </c>
      <c r="I636" s="512"/>
      <c r="J636" s="512"/>
      <c r="M636" s="413"/>
    </row>
    <row r="637" spans="2:16" ht="11.45" customHeight="1" x14ac:dyDescent="0.2">
      <c r="B637" s="117"/>
      <c r="C637" s="184" t="s">
        <v>380</v>
      </c>
      <c r="D637" s="228">
        <f t="shared" ref="D637:F638" si="218">F285</f>
        <v>4900</v>
      </c>
      <c r="E637" s="438">
        <f t="shared" si="218"/>
        <v>0</v>
      </c>
      <c r="F637" s="424">
        <f t="shared" si="218"/>
        <v>0</v>
      </c>
      <c r="G637" s="434">
        <v>200</v>
      </c>
      <c r="H637" s="59" t="s">
        <v>402</v>
      </c>
    </row>
    <row r="638" spans="2:16" ht="11.45" customHeight="1" x14ac:dyDescent="0.2">
      <c r="B638" s="117"/>
      <c r="C638" s="184" t="s">
        <v>381</v>
      </c>
      <c r="D638" s="228">
        <f t="shared" si="218"/>
        <v>13100</v>
      </c>
      <c r="E638" s="438">
        <f t="shared" si="218"/>
        <v>0</v>
      </c>
      <c r="F638" s="424">
        <f t="shared" si="218"/>
        <v>0</v>
      </c>
      <c r="G638" s="416"/>
      <c r="H638" s="512"/>
      <c r="I638" s="512"/>
      <c r="J638" s="512"/>
      <c r="M638" s="416"/>
      <c r="N638" s="512"/>
      <c r="O638" s="512"/>
      <c r="P638" s="512"/>
    </row>
    <row r="639" spans="2:16" ht="11.45" customHeight="1" x14ac:dyDescent="0.2">
      <c r="B639" s="693" t="s">
        <v>265</v>
      </c>
      <c r="C639" s="693"/>
      <c r="D639" s="228">
        <v>0</v>
      </c>
      <c r="E639" s="426"/>
      <c r="F639" s="427"/>
    </row>
    <row r="640" spans="2:16" ht="11.45" customHeight="1" x14ac:dyDescent="0.2">
      <c r="B640" s="693" t="s">
        <v>266</v>
      </c>
      <c r="C640" s="693"/>
      <c r="D640" s="199"/>
      <c r="E640" s="339"/>
      <c r="F640" s="343"/>
    </row>
    <row r="641" spans="2:6" ht="11.45" customHeight="1" x14ac:dyDescent="0.2">
      <c r="B641" s="693" t="s">
        <v>267</v>
      </c>
      <c r="C641" s="693"/>
      <c r="D641" s="199"/>
      <c r="E641" s="339"/>
      <c r="F641" s="425"/>
    </row>
    <row r="642" spans="2:6" x14ac:dyDescent="0.2">
      <c r="B642" s="706" t="s">
        <v>330</v>
      </c>
      <c r="C642" s="706"/>
      <c r="D642" s="199"/>
      <c r="E642" s="339"/>
      <c r="F642" s="425"/>
    </row>
    <row r="643" spans="2:6" x14ac:dyDescent="0.2">
      <c r="B643" s="226"/>
      <c r="C643" s="227" t="s">
        <v>331</v>
      </c>
      <c r="D643" s="199"/>
      <c r="E643" s="339"/>
      <c r="F643" s="425"/>
    </row>
    <row r="644" spans="2:6" ht="12.75" x14ac:dyDescent="0.2">
      <c r="B644" s="694" t="s">
        <v>304</v>
      </c>
      <c r="C644" s="694"/>
      <c r="D644" s="199">
        <f>SUM(D614,D615,D621,D631,D642)</f>
        <v>2163380</v>
      </c>
      <c r="E644" s="339">
        <f>SUM(E614,E615,E621,E631,E642)</f>
        <v>770650</v>
      </c>
      <c r="F644" s="343">
        <f>SUM(F614,F615,F621,F631,F642)</f>
        <v>770650</v>
      </c>
    </row>
  </sheetData>
  <mergeCells count="345">
    <mergeCell ref="A215:C215"/>
    <mergeCell ref="A502:C502"/>
    <mergeCell ref="A449:C449"/>
    <mergeCell ref="A450:C450"/>
    <mergeCell ref="A457:C457"/>
    <mergeCell ref="A458:C458"/>
    <mergeCell ref="A459:C459"/>
    <mergeCell ref="A463:C463"/>
    <mergeCell ref="A464:C464"/>
    <mergeCell ref="A465:C465"/>
    <mergeCell ref="A466:C466"/>
    <mergeCell ref="A451:C451"/>
    <mergeCell ref="A440:C440"/>
    <mergeCell ref="A446:C446"/>
    <mergeCell ref="A447:C447"/>
    <mergeCell ref="A419:C419"/>
    <mergeCell ref="A432:C432"/>
    <mergeCell ref="A266:C266"/>
    <mergeCell ref="A381:C381"/>
    <mergeCell ref="A283:C283"/>
    <mergeCell ref="A297:C297"/>
    <mergeCell ref="A298:C298"/>
    <mergeCell ref="A360:C360"/>
    <mergeCell ref="A375:C375"/>
    <mergeCell ref="B621:C621"/>
    <mergeCell ref="B631:C631"/>
    <mergeCell ref="M264:O266"/>
    <mergeCell ref="A347:C347"/>
    <mergeCell ref="M468:M473"/>
    <mergeCell ref="M525:M528"/>
    <mergeCell ref="M246:M250"/>
    <mergeCell ref="A230:C230"/>
    <mergeCell ref="A231:C231"/>
    <mergeCell ref="A232:C232"/>
    <mergeCell ref="A284:C284"/>
    <mergeCell ref="A323:C323"/>
    <mergeCell ref="A434:C434"/>
    <mergeCell ref="A357:C357"/>
    <mergeCell ref="A401:C401"/>
    <mergeCell ref="A402:C402"/>
    <mergeCell ref="A403:C403"/>
    <mergeCell ref="A558:C558"/>
    <mergeCell ref="A559:C559"/>
    <mergeCell ref="A529:C529"/>
    <mergeCell ref="A530:C530"/>
    <mergeCell ref="A418:C418"/>
    <mergeCell ref="A301:C301"/>
    <mergeCell ref="A431:C431"/>
    <mergeCell ref="A209:C209"/>
    <mergeCell ref="A180:C180"/>
    <mergeCell ref="A40:C40"/>
    <mergeCell ref="A175:C175"/>
    <mergeCell ref="A200:C200"/>
    <mergeCell ref="A201:C201"/>
    <mergeCell ref="A202:C202"/>
    <mergeCell ref="A171:C171"/>
    <mergeCell ref="A172:C172"/>
    <mergeCell ref="A97:C97"/>
    <mergeCell ref="A109:C109"/>
    <mergeCell ref="A110:C110"/>
    <mergeCell ref="A111:C111"/>
    <mergeCell ref="A117:C117"/>
    <mergeCell ref="A118:C118"/>
    <mergeCell ref="A119:C119"/>
    <mergeCell ref="A131:C131"/>
    <mergeCell ref="A132:C132"/>
    <mergeCell ref="A142:C142"/>
    <mergeCell ref="A194:C194"/>
    <mergeCell ref="A195:C195"/>
    <mergeCell ref="A196:C196"/>
    <mergeCell ref="A139:C139"/>
    <mergeCell ref="A140:C140"/>
    <mergeCell ref="A225:C225"/>
    <mergeCell ref="A256:C256"/>
    <mergeCell ref="A145:C145"/>
    <mergeCell ref="A163:C163"/>
    <mergeCell ref="A164:C164"/>
    <mergeCell ref="A394:C394"/>
    <mergeCell ref="A413:C413"/>
    <mergeCell ref="A379:C379"/>
    <mergeCell ref="A504:C504"/>
    <mergeCell ref="A425:C425"/>
    <mergeCell ref="A426:C426"/>
    <mergeCell ref="A427:C427"/>
    <mergeCell ref="A224:C224"/>
    <mergeCell ref="A236:C236"/>
    <mergeCell ref="A237:C237"/>
    <mergeCell ref="A210:C210"/>
    <mergeCell ref="A211:C211"/>
    <mergeCell ref="A212:C212"/>
    <mergeCell ref="A213:C213"/>
    <mergeCell ref="A173:C173"/>
    <mergeCell ref="A174:C174"/>
    <mergeCell ref="A221:C221"/>
    <mergeCell ref="A222:C222"/>
    <mergeCell ref="A223:C223"/>
    <mergeCell ref="A505:C505"/>
    <mergeCell ref="A506:C506"/>
    <mergeCell ref="A495:C495"/>
    <mergeCell ref="A467:C467"/>
    <mergeCell ref="A473:C473"/>
    <mergeCell ref="A474:C474"/>
    <mergeCell ref="A475:C475"/>
    <mergeCell ref="A479:C479"/>
    <mergeCell ref="A480:C480"/>
    <mergeCell ref="A481:C481"/>
    <mergeCell ref="A486:C486"/>
    <mergeCell ref="A487:C487"/>
    <mergeCell ref="A482:C482"/>
    <mergeCell ref="A488:C488"/>
    <mergeCell ref="A492:C492"/>
    <mergeCell ref="A493:C493"/>
    <mergeCell ref="A494:C494"/>
    <mergeCell ref="A503:C503"/>
    <mergeCell ref="A144:C144"/>
    <mergeCell ref="A66:C66"/>
    <mergeCell ref="A71:C71"/>
    <mergeCell ref="A207:C207"/>
    <mergeCell ref="A208:C208"/>
    <mergeCell ref="A165:C165"/>
    <mergeCell ref="A94:C94"/>
    <mergeCell ref="A181:C181"/>
    <mergeCell ref="A182:C182"/>
    <mergeCell ref="A187:C187"/>
    <mergeCell ref="A188:C188"/>
    <mergeCell ref="A189:C189"/>
    <mergeCell ref="A141:C141"/>
    <mergeCell ref="A121:C121"/>
    <mergeCell ref="A122:C122"/>
    <mergeCell ref="A96:C96"/>
    <mergeCell ref="A85:C85"/>
    <mergeCell ref="A86:C86"/>
    <mergeCell ref="A87:C87"/>
    <mergeCell ref="A92:C92"/>
    <mergeCell ref="A93:C93"/>
    <mergeCell ref="A88:C88"/>
    <mergeCell ref="A81:C81"/>
    <mergeCell ref="A112:C112"/>
    <mergeCell ref="B641:C641"/>
    <mergeCell ref="B644:C644"/>
    <mergeCell ref="B614:C614"/>
    <mergeCell ref="B639:C639"/>
    <mergeCell ref="B640:C640"/>
    <mergeCell ref="B613:C613"/>
    <mergeCell ref="B296:C296"/>
    <mergeCell ref="A302:C302"/>
    <mergeCell ref="A304:C304"/>
    <mergeCell ref="A310:C310"/>
    <mergeCell ref="A312:C312"/>
    <mergeCell ref="A318:C318"/>
    <mergeCell ref="A319:C319"/>
    <mergeCell ref="A329:C329"/>
    <mergeCell ref="A331:C331"/>
    <mergeCell ref="A320:C320"/>
    <mergeCell ref="A322:C322"/>
    <mergeCell ref="A327:C327"/>
    <mergeCell ref="A328:C328"/>
    <mergeCell ref="B584:C584"/>
    <mergeCell ref="B585:C585"/>
    <mergeCell ref="B583:C583"/>
    <mergeCell ref="B642:C642"/>
    <mergeCell ref="A389:C389"/>
    <mergeCell ref="B1:C1"/>
    <mergeCell ref="A28:C28"/>
    <mergeCell ref="A29:C29"/>
    <mergeCell ref="A34:C34"/>
    <mergeCell ref="A35:C35"/>
    <mergeCell ref="A36:C36"/>
    <mergeCell ref="A12:C12"/>
    <mergeCell ref="A18:C18"/>
    <mergeCell ref="A19:C19"/>
    <mergeCell ref="A20:C20"/>
    <mergeCell ref="A26:C26"/>
    <mergeCell ref="A27:C27"/>
    <mergeCell ref="A5:C5"/>
    <mergeCell ref="A2:L2"/>
    <mergeCell ref="A6:C6"/>
    <mergeCell ref="A7:C7"/>
    <mergeCell ref="A8:C8"/>
    <mergeCell ref="A9:C9"/>
    <mergeCell ref="A10:C10"/>
    <mergeCell ref="A11:C11"/>
    <mergeCell ref="A13:C13"/>
    <mergeCell ref="A14:C14"/>
    <mergeCell ref="A41:C41"/>
    <mergeCell ref="A64:C64"/>
    <mergeCell ref="A65:C65"/>
    <mergeCell ref="A43:C43"/>
    <mergeCell ref="A72:C72"/>
    <mergeCell ref="A73:C73"/>
    <mergeCell ref="A78:C78"/>
    <mergeCell ref="A79:C79"/>
    <mergeCell ref="A80:C80"/>
    <mergeCell ref="A74:C74"/>
    <mergeCell ref="A67:C67"/>
    <mergeCell ref="A580:L580"/>
    <mergeCell ref="A551:C551"/>
    <mergeCell ref="A539:C539"/>
    <mergeCell ref="A538:C538"/>
    <mergeCell ref="A537:C537"/>
    <mergeCell ref="A531:C531"/>
    <mergeCell ref="A569:L569"/>
    <mergeCell ref="A572:L572"/>
    <mergeCell ref="A573:L573"/>
    <mergeCell ref="A560:C560"/>
    <mergeCell ref="A561:C561"/>
    <mergeCell ref="A574:C574"/>
    <mergeCell ref="A562:C562"/>
    <mergeCell ref="A528:C528"/>
    <mergeCell ref="A517:C517"/>
    <mergeCell ref="A524:C524"/>
    <mergeCell ref="A540:C540"/>
    <mergeCell ref="A541:C541"/>
    <mergeCell ref="A535:C535"/>
    <mergeCell ref="A536:C536"/>
    <mergeCell ref="A578:L578"/>
    <mergeCell ref="A579:L579"/>
    <mergeCell ref="A570:L570"/>
    <mergeCell ref="A553:C553"/>
    <mergeCell ref="A552:C552"/>
    <mergeCell ref="A563:C563"/>
    <mergeCell ref="A542:C542"/>
    <mergeCell ref="M217:O221"/>
    <mergeCell ref="M239:N239"/>
    <mergeCell ref="A120:C120"/>
    <mergeCell ref="A95:C95"/>
    <mergeCell ref="A388:C388"/>
    <mergeCell ref="A359:C359"/>
    <mergeCell ref="A311:C311"/>
    <mergeCell ref="A321:C321"/>
    <mergeCell ref="A330:C330"/>
    <mergeCell ref="A286:C286"/>
    <mergeCell ref="A285:C285"/>
    <mergeCell ref="A258:C258"/>
    <mergeCell ref="A255:C255"/>
    <mergeCell ref="A257:C257"/>
    <mergeCell ref="A166:C166"/>
    <mergeCell ref="A299:C299"/>
    <mergeCell ref="A267:C267"/>
    <mergeCell ref="A268:C268"/>
    <mergeCell ref="A269:C269"/>
    <mergeCell ref="A270:C270"/>
    <mergeCell ref="A271:C271"/>
    <mergeCell ref="A280:C280"/>
    <mergeCell ref="A281:C281"/>
    <mergeCell ref="A282:C282"/>
    <mergeCell ref="A386:C386"/>
    <mergeCell ref="A387:C387"/>
    <mergeCell ref="A393:C393"/>
    <mergeCell ref="A335:C335"/>
    <mergeCell ref="A346:C346"/>
    <mergeCell ref="A380:C380"/>
    <mergeCell ref="A339:C339"/>
    <mergeCell ref="A344:C344"/>
    <mergeCell ref="A338:C338"/>
    <mergeCell ref="A343:C343"/>
    <mergeCell ref="G585:I585"/>
    <mergeCell ref="G586:I586"/>
    <mergeCell ref="A417:C417"/>
    <mergeCell ref="A433:C433"/>
    <mergeCell ref="A421:C421"/>
    <mergeCell ref="A439:C439"/>
    <mergeCell ref="A438:C438"/>
    <mergeCell ref="A345:C345"/>
    <mergeCell ref="A354:C354"/>
    <mergeCell ref="A355:C355"/>
    <mergeCell ref="A356:C356"/>
    <mergeCell ref="A358:C358"/>
    <mergeCell ref="A371:C371"/>
    <mergeCell ref="A372:C372"/>
    <mergeCell ref="A373:C373"/>
    <mergeCell ref="A374:C374"/>
    <mergeCell ref="A385:C385"/>
    <mergeCell ref="A409:C409"/>
    <mergeCell ref="A408:C408"/>
    <mergeCell ref="A404:C404"/>
    <mergeCell ref="A397:C397"/>
    <mergeCell ref="A395:C395"/>
    <mergeCell ref="A396:C396"/>
    <mergeCell ref="A410:C410"/>
    <mergeCell ref="H638:J638"/>
    <mergeCell ref="N625:P625"/>
    <mergeCell ref="N626:P626"/>
    <mergeCell ref="N627:P627"/>
    <mergeCell ref="N631:P631"/>
    <mergeCell ref="N632:P632"/>
    <mergeCell ref="N633:P633"/>
    <mergeCell ref="N634:P634"/>
    <mergeCell ref="N638:P638"/>
    <mergeCell ref="H628:J628"/>
    <mergeCell ref="H636:J636"/>
    <mergeCell ref="H626:J626"/>
    <mergeCell ref="H627:J627"/>
    <mergeCell ref="H631:J631"/>
    <mergeCell ref="H632:J632"/>
    <mergeCell ref="H633:J633"/>
    <mergeCell ref="H634:J634"/>
    <mergeCell ref="A134:C134"/>
    <mergeCell ref="A42:C42"/>
    <mergeCell ref="A143:C143"/>
    <mergeCell ref="A37:C37"/>
    <mergeCell ref="A38:C38"/>
    <mergeCell ref="A39:C39"/>
    <mergeCell ref="A133:C133"/>
    <mergeCell ref="A138:C138"/>
    <mergeCell ref="A448:C448"/>
    <mergeCell ref="A150:C150"/>
    <mergeCell ref="A151:C151"/>
    <mergeCell ref="A152:C152"/>
    <mergeCell ref="A156:C156"/>
    <mergeCell ref="A157:C157"/>
    <mergeCell ref="A158:C158"/>
    <mergeCell ref="A412:C412"/>
    <mergeCell ref="A238:C238"/>
    <mergeCell ref="A240:C240"/>
    <mergeCell ref="A241:C241"/>
    <mergeCell ref="A242:C242"/>
    <mergeCell ref="A251:C251"/>
    <mergeCell ref="A252:C252"/>
    <mergeCell ref="A253:C253"/>
    <mergeCell ref="A254:C254"/>
    <mergeCell ref="A581:L581"/>
    <mergeCell ref="A287:C287"/>
    <mergeCell ref="B571:L571"/>
    <mergeCell ref="A203:C203"/>
    <mergeCell ref="A243:C243"/>
    <mergeCell ref="A214:C214"/>
    <mergeCell ref="A420:C420"/>
    <mergeCell ref="A303:C303"/>
    <mergeCell ref="A411:C411"/>
    <mergeCell ref="A508:C508"/>
    <mergeCell ref="A507:C507"/>
    <mergeCell ref="A309:C309"/>
    <mergeCell ref="A514:C514"/>
    <mergeCell ref="A554:C554"/>
    <mergeCell ref="A515:C515"/>
    <mergeCell ref="A516:C516"/>
    <mergeCell ref="A521:C521"/>
    <mergeCell ref="A522:C522"/>
    <mergeCell ref="A523:C523"/>
    <mergeCell ref="A239:C239"/>
    <mergeCell ref="A336:C336"/>
    <mergeCell ref="A337:C337"/>
    <mergeCell ref="A300:C300"/>
    <mergeCell ref="A308:C308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zoomScale="70" zoomScaleNormal="70" workbookViewId="0">
      <selection activeCell="H49" sqref="H49"/>
    </sheetView>
  </sheetViews>
  <sheetFormatPr defaultRowHeight="12.75" x14ac:dyDescent="0.2"/>
  <cols>
    <col min="1" max="1" width="4.83203125" customWidth="1"/>
    <col min="2" max="2" width="53.5" customWidth="1"/>
    <col min="3" max="3" width="18.6640625" customWidth="1"/>
    <col min="4" max="4" width="10.33203125" customWidth="1"/>
    <col min="5" max="5" width="12.83203125" customWidth="1"/>
    <col min="6" max="6" width="14.83203125" customWidth="1"/>
    <col min="7" max="7" width="13.6640625" customWidth="1"/>
    <col min="8" max="8" width="14.33203125" customWidth="1"/>
    <col min="9" max="9" width="12.6640625" customWidth="1"/>
    <col min="10" max="10" width="13.6640625" customWidth="1"/>
    <col min="11" max="11" width="13.1640625" customWidth="1"/>
    <col min="12" max="12" width="11.5" customWidth="1"/>
    <col min="13" max="13" width="15.6640625" customWidth="1"/>
  </cols>
  <sheetData>
    <row r="1" spans="1:13" ht="18" x14ac:dyDescent="0.25">
      <c r="A1" s="83" t="s">
        <v>216</v>
      </c>
      <c r="B1" s="83"/>
      <c r="C1" s="83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8" x14ac:dyDescent="0.25">
      <c r="A2" s="755"/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</row>
    <row r="3" spans="1:13" ht="22.5" x14ac:dyDescent="0.3">
      <c r="A3" s="756" t="s">
        <v>217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</row>
    <row r="4" spans="1:13" ht="15.75" x14ac:dyDescent="0.25">
      <c r="A4" s="757" t="s">
        <v>434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</row>
    <row r="5" spans="1:13" ht="15.75" thickBot="1" x14ac:dyDescent="0.3">
      <c r="A5" s="84"/>
      <c r="B5" s="84"/>
      <c r="C5" s="84"/>
      <c r="D5" s="81"/>
      <c r="E5" s="81"/>
      <c r="F5" s="81"/>
      <c r="G5" s="81"/>
      <c r="H5" s="81"/>
      <c r="I5" s="81"/>
      <c r="J5" s="81"/>
      <c r="K5" s="81"/>
      <c r="L5" s="81"/>
      <c r="M5" s="82">
        <f>SUM(C6,D6,E6,F6,G6,H6,I6,J6,K6,L6)</f>
        <v>2161880</v>
      </c>
    </row>
    <row r="6" spans="1:13" x14ac:dyDescent="0.2">
      <c r="A6" s="758" t="s">
        <v>218</v>
      </c>
      <c r="B6" s="758"/>
      <c r="C6" s="85">
        <f>SUM(C8,C32)</f>
        <v>211378</v>
      </c>
      <c r="D6" s="85">
        <f t="shared" ref="D6:M6" si="0">SUM(D8,D32)</f>
        <v>0</v>
      </c>
      <c r="E6" s="85">
        <f t="shared" si="0"/>
        <v>41592</v>
      </c>
      <c r="F6" s="85">
        <f t="shared" si="0"/>
        <v>1537750</v>
      </c>
      <c r="G6" s="85">
        <f t="shared" si="0"/>
        <v>114500</v>
      </c>
      <c r="H6" s="85">
        <f t="shared" si="0"/>
        <v>6000</v>
      </c>
      <c r="I6" s="85">
        <f t="shared" si="0"/>
        <v>103500</v>
      </c>
      <c r="J6" s="85">
        <f t="shared" si="0"/>
        <v>28800</v>
      </c>
      <c r="K6" s="85">
        <f t="shared" si="0"/>
        <v>94300</v>
      </c>
      <c r="L6" s="85">
        <f t="shared" si="0"/>
        <v>24060</v>
      </c>
      <c r="M6" s="85">
        <f t="shared" si="0"/>
        <v>2161880</v>
      </c>
    </row>
    <row r="7" spans="1:13" ht="60.75" thickBot="1" x14ac:dyDescent="0.25">
      <c r="A7" s="86" t="s">
        <v>219</v>
      </c>
      <c r="B7" s="106" t="s">
        <v>259</v>
      </c>
      <c r="C7" s="87" t="s">
        <v>220</v>
      </c>
      <c r="D7" s="86" t="s">
        <v>221</v>
      </c>
      <c r="E7" s="86" t="s">
        <v>222</v>
      </c>
      <c r="F7" s="86" t="s">
        <v>223</v>
      </c>
      <c r="G7" s="86" t="s">
        <v>224</v>
      </c>
      <c r="H7" s="86" t="s">
        <v>225</v>
      </c>
      <c r="I7" s="86" t="s">
        <v>226</v>
      </c>
      <c r="J7" s="86" t="s">
        <v>227</v>
      </c>
      <c r="K7" s="86" t="s">
        <v>228</v>
      </c>
      <c r="L7" s="86" t="s">
        <v>229</v>
      </c>
      <c r="M7" s="88" t="s">
        <v>230</v>
      </c>
    </row>
    <row r="8" spans="1:13" x14ac:dyDescent="0.2">
      <c r="A8" s="101">
        <v>3</v>
      </c>
      <c r="B8" s="89" t="s">
        <v>190</v>
      </c>
      <c r="C8" s="105">
        <f t="shared" ref="C8:L8" si="1">SUM(C9,C13,C19,C21,C23,C25,C27)</f>
        <v>206378</v>
      </c>
      <c r="D8" s="105">
        <f t="shared" si="1"/>
        <v>0</v>
      </c>
      <c r="E8" s="105">
        <f t="shared" si="1"/>
        <v>13812</v>
      </c>
      <c r="F8" s="105">
        <f t="shared" si="1"/>
        <v>514000</v>
      </c>
      <c r="G8" s="105">
        <f t="shared" si="1"/>
        <v>3500</v>
      </c>
      <c r="H8" s="105">
        <f t="shared" si="1"/>
        <v>0</v>
      </c>
      <c r="I8" s="105">
        <f t="shared" si="1"/>
        <v>18500</v>
      </c>
      <c r="J8" s="105">
        <f t="shared" si="1"/>
        <v>28800</v>
      </c>
      <c r="K8" s="105">
        <f t="shared" si="1"/>
        <v>72300</v>
      </c>
      <c r="L8" s="105">
        <f t="shared" si="1"/>
        <v>24060</v>
      </c>
      <c r="M8" s="105">
        <f>SUM(C8,D8,E8:F8,G8,H8,I8,J8,K8:L8)</f>
        <v>881350</v>
      </c>
    </row>
    <row r="9" spans="1:13" x14ac:dyDescent="0.2">
      <c r="A9" s="101">
        <v>31</v>
      </c>
      <c r="B9" s="89" t="s">
        <v>231</v>
      </c>
      <c r="C9" s="90">
        <f t="shared" ref="C9:L9" si="2">SUM(C10,C11,C12)</f>
        <v>96000</v>
      </c>
      <c r="D9" s="90">
        <f t="shared" si="2"/>
        <v>0</v>
      </c>
      <c r="E9" s="90">
        <f t="shared" si="2"/>
        <v>0</v>
      </c>
      <c r="F9" s="90">
        <f t="shared" si="2"/>
        <v>0</v>
      </c>
      <c r="G9" s="90">
        <f t="shared" si="2"/>
        <v>0</v>
      </c>
      <c r="H9" s="90">
        <f t="shared" si="2"/>
        <v>0</v>
      </c>
      <c r="I9" s="90">
        <f t="shared" si="2"/>
        <v>0</v>
      </c>
      <c r="J9" s="90">
        <f t="shared" si="2"/>
        <v>0</v>
      </c>
      <c r="K9" s="90">
        <f t="shared" si="2"/>
        <v>0</v>
      </c>
      <c r="L9" s="90">
        <f t="shared" si="2"/>
        <v>0</v>
      </c>
      <c r="M9" s="105">
        <f>SUM(C9,D9,E9:F9,G9,H9,I9,J9,K9:L9)</f>
        <v>96000</v>
      </c>
    </row>
    <row r="10" spans="1:13" ht="12" customHeight="1" x14ac:dyDescent="0.2">
      <c r="A10" s="102">
        <v>311</v>
      </c>
      <c r="B10" s="92" t="s">
        <v>232</v>
      </c>
      <c r="C10" s="93">
        <v>80750</v>
      </c>
      <c r="D10" s="94"/>
      <c r="E10" s="94"/>
      <c r="F10" s="94"/>
      <c r="G10" s="94"/>
      <c r="H10" s="94"/>
      <c r="I10" s="94"/>
      <c r="J10" s="95"/>
      <c r="K10" s="94"/>
      <c r="L10" s="96"/>
      <c r="M10" s="105">
        <f t="shared" ref="M10:M41" si="3">SUM(C10,D10,E10:F10,G10,H10,I10,J10,K10:L10)</f>
        <v>80750</v>
      </c>
    </row>
    <row r="11" spans="1:13" x14ac:dyDescent="0.2">
      <c r="A11" s="102">
        <v>312</v>
      </c>
      <c r="B11" s="97" t="s">
        <v>233</v>
      </c>
      <c r="C11" s="93">
        <v>2000</v>
      </c>
      <c r="D11" s="94"/>
      <c r="E11" s="94"/>
      <c r="F11" s="94"/>
      <c r="G11" s="94"/>
      <c r="H11" s="94"/>
      <c r="I11" s="94"/>
      <c r="J11" s="94"/>
      <c r="K11" s="94"/>
      <c r="L11" s="96"/>
      <c r="M11" s="105">
        <f t="shared" si="3"/>
        <v>2000</v>
      </c>
    </row>
    <row r="12" spans="1:13" x14ac:dyDescent="0.2">
      <c r="A12" s="91">
        <v>313</v>
      </c>
      <c r="B12" s="97" t="s">
        <v>186</v>
      </c>
      <c r="C12" s="93">
        <v>13250</v>
      </c>
      <c r="D12" s="94"/>
      <c r="E12" s="94"/>
      <c r="F12" s="94"/>
      <c r="G12" s="94"/>
      <c r="H12" s="94"/>
      <c r="I12" s="94"/>
      <c r="J12" s="94"/>
      <c r="K12" s="94"/>
      <c r="L12" s="96"/>
      <c r="M12" s="105">
        <f t="shared" si="3"/>
        <v>13250</v>
      </c>
    </row>
    <row r="13" spans="1:13" x14ac:dyDescent="0.2">
      <c r="A13" s="101">
        <v>32</v>
      </c>
      <c r="B13" s="89" t="s">
        <v>234</v>
      </c>
      <c r="C13" s="90">
        <f t="shared" ref="C13:L13" si="4">SUM(C14,C15,C16,C17,C18)</f>
        <v>99755</v>
      </c>
      <c r="D13" s="90">
        <f t="shared" si="4"/>
        <v>0</v>
      </c>
      <c r="E13" s="90">
        <f t="shared" si="4"/>
        <v>2750</v>
      </c>
      <c r="F13" s="90">
        <f t="shared" si="4"/>
        <v>510000</v>
      </c>
      <c r="G13" s="90">
        <f t="shared" si="4"/>
        <v>3500</v>
      </c>
      <c r="H13" s="90">
        <f t="shared" si="4"/>
        <v>0</v>
      </c>
      <c r="I13" s="90">
        <f t="shared" si="4"/>
        <v>18500</v>
      </c>
      <c r="J13" s="90">
        <f t="shared" si="4"/>
        <v>800</v>
      </c>
      <c r="K13" s="90">
        <f t="shared" si="4"/>
        <v>10000</v>
      </c>
      <c r="L13" s="90">
        <f t="shared" si="4"/>
        <v>0</v>
      </c>
      <c r="M13" s="105">
        <f t="shared" si="3"/>
        <v>645305</v>
      </c>
    </row>
    <row r="14" spans="1:13" x14ac:dyDescent="0.2">
      <c r="A14" s="102">
        <v>321</v>
      </c>
      <c r="B14" s="92" t="s">
        <v>235</v>
      </c>
      <c r="C14" s="93">
        <v>4500</v>
      </c>
      <c r="D14" s="94"/>
      <c r="E14" s="94"/>
      <c r="F14" s="94"/>
      <c r="G14" s="94"/>
      <c r="H14" s="94"/>
      <c r="I14" s="94"/>
      <c r="J14" s="94"/>
      <c r="K14" s="94"/>
      <c r="L14" s="96"/>
      <c r="M14" s="105">
        <f t="shared" si="3"/>
        <v>4500</v>
      </c>
    </row>
    <row r="15" spans="1:13" x14ac:dyDescent="0.2">
      <c r="A15" s="102">
        <v>322</v>
      </c>
      <c r="B15" s="97" t="s">
        <v>236</v>
      </c>
      <c r="C15" s="93">
        <v>29000</v>
      </c>
      <c r="D15" s="94"/>
      <c r="E15" s="94">
        <v>750</v>
      </c>
      <c r="F15" s="94">
        <v>22500</v>
      </c>
      <c r="G15" s="94"/>
      <c r="H15" s="94"/>
      <c r="I15" s="94"/>
      <c r="J15" s="94">
        <v>800</v>
      </c>
      <c r="K15" s="94">
        <v>9000</v>
      </c>
      <c r="L15" s="96"/>
      <c r="M15" s="105">
        <f t="shared" si="3"/>
        <v>62050</v>
      </c>
    </row>
    <row r="16" spans="1:13" x14ac:dyDescent="0.2">
      <c r="A16" s="102">
        <v>323</v>
      </c>
      <c r="B16" s="92" t="s">
        <v>237</v>
      </c>
      <c r="C16" s="93">
        <v>55355</v>
      </c>
      <c r="D16" s="94"/>
      <c r="E16" s="94">
        <v>2000</v>
      </c>
      <c r="F16" s="94">
        <v>487500</v>
      </c>
      <c r="G16" s="94"/>
      <c r="H16" s="94"/>
      <c r="I16" s="94">
        <v>18500</v>
      </c>
      <c r="J16" s="94"/>
      <c r="K16" s="94">
        <v>1000</v>
      </c>
      <c r="L16" s="96"/>
      <c r="M16" s="105">
        <f t="shared" si="3"/>
        <v>564355</v>
      </c>
    </row>
    <row r="17" spans="1:13" ht="12" customHeight="1" x14ac:dyDescent="0.2">
      <c r="A17" s="102">
        <v>324</v>
      </c>
      <c r="B17" s="92" t="s">
        <v>238</v>
      </c>
      <c r="C17" s="93"/>
      <c r="D17" s="94"/>
      <c r="E17" s="94"/>
      <c r="F17" s="94"/>
      <c r="G17" s="94"/>
      <c r="H17" s="94"/>
      <c r="I17" s="94"/>
      <c r="J17" s="94"/>
      <c r="K17" s="94"/>
      <c r="L17" s="96"/>
      <c r="M17" s="105">
        <f t="shared" si="3"/>
        <v>0</v>
      </c>
    </row>
    <row r="18" spans="1:13" ht="15" customHeight="1" x14ac:dyDescent="0.2">
      <c r="A18" s="102">
        <v>329</v>
      </c>
      <c r="B18" s="97" t="s">
        <v>239</v>
      </c>
      <c r="C18" s="93">
        <v>10900</v>
      </c>
      <c r="D18" s="94"/>
      <c r="E18" s="94"/>
      <c r="F18" s="94"/>
      <c r="G18" s="94">
        <v>3500</v>
      </c>
      <c r="H18" s="94"/>
      <c r="I18" s="94"/>
      <c r="J18" s="94"/>
      <c r="K18" s="94"/>
      <c r="L18" s="96"/>
      <c r="M18" s="105">
        <f t="shared" si="3"/>
        <v>14400</v>
      </c>
    </row>
    <row r="19" spans="1:13" x14ac:dyDescent="0.2">
      <c r="A19" s="101">
        <v>34</v>
      </c>
      <c r="B19" s="89" t="s">
        <v>240</v>
      </c>
      <c r="C19" s="90">
        <f>C20</f>
        <v>1500</v>
      </c>
      <c r="D19" s="90">
        <f>D20</f>
        <v>0</v>
      </c>
      <c r="E19" s="90">
        <f t="shared" ref="E19:L19" si="5">E20</f>
        <v>0</v>
      </c>
      <c r="F19" s="90">
        <f t="shared" si="5"/>
        <v>0</v>
      </c>
      <c r="G19" s="90">
        <f t="shared" si="5"/>
        <v>0</v>
      </c>
      <c r="H19" s="90">
        <f t="shared" si="5"/>
        <v>0</v>
      </c>
      <c r="I19" s="90">
        <f t="shared" si="5"/>
        <v>0</v>
      </c>
      <c r="J19" s="90">
        <f t="shared" si="5"/>
        <v>0</v>
      </c>
      <c r="K19" s="90">
        <f t="shared" si="5"/>
        <v>0</v>
      </c>
      <c r="L19" s="90">
        <f t="shared" si="5"/>
        <v>0</v>
      </c>
      <c r="M19" s="105">
        <f t="shared" si="3"/>
        <v>1500</v>
      </c>
    </row>
    <row r="20" spans="1:13" x14ac:dyDescent="0.2">
      <c r="A20" s="102">
        <v>343</v>
      </c>
      <c r="B20" s="92" t="s">
        <v>241</v>
      </c>
      <c r="C20" s="93">
        <v>1500</v>
      </c>
      <c r="D20" s="94"/>
      <c r="E20" s="94"/>
      <c r="F20" s="94"/>
      <c r="G20" s="94"/>
      <c r="H20" s="94"/>
      <c r="I20" s="94"/>
      <c r="J20" s="94"/>
      <c r="K20" s="94"/>
      <c r="L20" s="96"/>
      <c r="M20" s="105">
        <f t="shared" si="3"/>
        <v>1500</v>
      </c>
    </row>
    <row r="21" spans="1:13" ht="12" customHeight="1" x14ac:dyDescent="0.2">
      <c r="A21" s="101">
        <v>35</v>
      </c>
      <c r="B21" s="89" t="s">
        <v>242</v>
      </c>
      <c r="C21" s="98">
        <f>C22</f>
        <v>0</v>
      </c>
      <c r="D21" s="98">
        <f t="shared" ref="D21:L21" si="6">D22</f>
        <v>0</v>
      </c>
      <c r="E21" s="98">
        <f t="shared" si="6"/>
        <v>0</v>
      </c>
      <c r="F21" s="98">
        <f t="shared" si="6"/>
        <v>4000</v>
      </c>
      <c r="G21" s="98">
        <f t="shared" si="6"/>
        <v>0</v>
      </c>
      <c r="H21" s="98">
        <f t="shared" si="6"/>
        <v>0</v>
      </c>
      <c r="I21" s="98">
        <f t="shared" si="6"/>
        <v>0</v>
      </c>
      <c r="J21" s="98">
        <f t="shared" si="6"/>
        <v>4000</v>
      </c>
      <c r="K21" s="98">
        <f t="shared" si="6"/>
        <v>0</v>
      </c>
      <c r="L21" s="98">
        <f t="shared" si="6"/>
        <v>0</v>
      </c>
      <c r="M21" s="105">
        <f t="shared" si="3"/>
        <v>8000</v>
      </c>
    </row>
    <row r="22" spans="1:13" ht="13.5" customHeight="1" x14ac:dyDescent="0.2">
      <c r="A22" s="102">
        <v>352</v>
      </c>
      <c r="B22" s="97" t="s">
        <v>243</v>
      </c>
      <c r="C22" s="93"/>
      <c r="D22" s="94"/>
      <c r="E22" s="94"/>
      <c r="F22" s="94">
        <v>4000</v>
      </c>
      <c r="G22" s="94"/>
      <c r="H22" s="94"/>
      <c r="I22" s="94"/>
      <c r="J22" s="94">
        <v>4000</v>
      </c>
      <c r="K22" s="94"/>
      <c r="L22" s="96"/>
      <c r="M22" s="105">
        <f t="shared" si="3"/>
        <v>8000</v>
      </c>
    </row>
    <row r="23" spans="1:13" ht="13.5" customHeight="1" x14ac:dyDescent="0.2">
      <c r="A23" s="101">
        <v>36</v>
      </c>
      <c r="B23" s="89" t="s">
        <v>244</v>
      </c>
      <c r="C23" s="98">
        <f>C24</f>
        <v>4800</v>
      </c>
      <c r="D23" s="98">
        <f>D24</f>
        <v>0</v>
      </c>
      <c r="E23" s="98">
        <f t="shared" ref="E23:L23" si="7">E24</f>
        <v>0</v>
      </c>
      <c r="F23" s="98">
        <f t="shared" si="7"/>
        <v>0</v>
      </c>
      <c r="G23" s="98">
        <f t="shared" si="7"/>
        <v>0</v>
      </c>
      <c r="H23" s="98">
        <f t="shared" si="7"/>
        <v>0</v>
      </c>
      <c r="I23" s="98">
        <f t="shared" si="7"/>
        <v>0</v>
      </c>
      <c r="J23" s="98">
        <f t="shared" si="7"/>
        <v>0</v>
      </c>
      <c r="K23" s="98">
        <f t="shared" si="7"/>
        <v>44800</v>
      </c>
      <c r="L23" s="98">
        <f t="shared" si="7"/>
        <v>0</v>
      </c>
      <c r="M23" s="105">
        <f t="shared" si="3"/>
        <v>49600</v>
      </c>
    </row>
    <row r="24" spans="1:13" x14ac:dyDescent="0.2">
      <c r="A24" s="102">
        <v>363</v>
      </c>
      <c r="B24" s="97" t="s">
        <v>203</v>
      </c>
      <c r="C24" s="93">
        <v>4800</v>
      </c>
      <c r="D24" s="94"/>
      <c r="E24" s="94"/>
      <c r="F24" s="94"/>
      <c r="G24" s="94"/>
      <c r="H24" s="94"/>
      <c r="I24" s="94"/>
      <c r="J24" s="94"/>
      <c r="K24" s="94">
        <v>44800</v>
      </c>
      <c r="L24" s="96"/>
      <c r="M24" s="105">
        <f t="shared" si="3"/>
        <v>49600</v>
      </c>
    </row>
    <row r="25" spans="1:13" ht="12.75" customHeight="1" x14ac:dyDescent="0.2">
      <c r="A25" s="101">
        <v>37</v>
      </c>
      <c r="B25" s="99" t="s">
        <v>245</v>
      </c>
      <c r="C25" s="98">
        <f>C26</f>
        <v>0</v>
      </c>
      <c r="D25" s="98"/>
      <c r="E25" s="98"/>
      <c r="F25" s="98"/>
      <c r="G25" s="98"/>
      <c r="H25" s="98"/>
      <c r="I25" s="98"/>
      <c r="J25" s="98"/>
      <c r="K25" s="98">
        <f>K26</f>
        <v>17500</v>
      </c>
      <c r="L25" s="98">
        <f>L26</f>
        <v>22800</v>
      </c>
      <c r="M25" s="105">
        <f t="shared" si="3"/>
        <v>40300</v>
      </c>
    </row>
    <row r="26" spans="1:13" x14ac:dyDescent="0.2">
      <c r="A26" s="103">
        <v>372</v>
      </c>
      <c r="B26" s="92" t="s">
        <v>246</v>
      </c>
      <c r="C26" s="93"/>
      <c r="D26" s="94"/>
      <c r="E26" s="94"/>
      <c r="F26" s="94"/>
      <c r="G26" s="94"/>
      <c r="H26" s="94"/>
      <c r="I26" s="94"/>
      <c r="J26" s="94"/>
      <c r="K26" s="94">
        <v>17500</v>
      </c>
      <c r="L26" s="94">
        <v>22800</v>
      </c>
      <c r="M26" s="105">
        <f t="shared" si="3"/>
        <v>40300</v>
      </c>
    </row>
    <row r="27" spans="1:13" x14ac:dyDescent="0.2">
      <c r="A27" s="101">
        <v>38</v>
      </c>
      <c r="B27" s="99" t="s">
        <v>247</v>
      </c>
      <c r="C27" s="98">
        <f>SUM(C28,C29:C30)</f>
        <v>4323</v>
      </c>
      <c r="D27" s="98">
        <f>SUM(D28,D29:D30)</f>
        <v>0</v>
      </c>
      <c r="E27" s="98">
        <f t="shared" ref="E27:L27" si="8">SUM(E28,E29:E30)</f>
        <v>11062</v>
      </c>
      <c r="F27" s="98">
        <f>SUM(F28,F29:F30,F31)</f>
        <v>0</v>
      </c>
      <c r="G27" s="98">
        <f t="shared" si="8"/>
        <v>0</v>
      </c>
      <c r="H27" s="98">
        <f t="shared" si="8"/>
        <v>0</v>
      </c>
      <c r="I27" s="98">
        <f t="shared" si="8"/>
        <v>0</v>
      </c>
      <c r="J27" s="98">
        <f t="shared" si="8"/>
        <v>24000</v>
      </c>
      <c r="K27" s="98">
        <f t="shared" si="8"/>
        <v>0</v>
      </c>
      <c r="L27" s="98">
        <f t="shared" si="8"/>
        <v>1260</v>
      </c>
      <c r="M27" s="105">
        <f t="shared" si="3"/>
        <v>40645</v>
      </c>
    </row>
    <row r="28" spans="1:13" x14ac:dyDescent="0.2">
      <c r="A28" s="103">
        <v>381</v>
      </c>
      <c r="B28" s="92" t="s">
        <v>248</v>
      </c>
      <c r="C28" s="93">
        <v>2248</v>
      </c>
      <c r="D28" s="94"/>
      <c r="E28" s="94">
        <v>8062</v>
      </c>
      <c r="F28" s="94"/>
      <c r="G28" s="94"/>
      <c r="H28" s="94"/>
      <c r="I28" s="94"/>
      <c r="J28" s="94">
        <v>18000</v>
      </c>
      <c r="K28" s="94"/>
      <c r="L28" s="94">
        <v>1260</v>
      </c>
      <c r="M28" s="105">
        <f t="shared" si="3"/>
        <v>29570</v>
      </c>
    </row>
    <row r="29" spans="1:13" ht="12" customHeight="1" x14ac:dyDescent="0.2">
      <c r="A29" s="103">
        <v>382</v>
      </c>
      <c r="B29" s="92" t="s">
        <v>249</v>
      </c>
      <c r="C29" s="93"/>
      <c r="D29" s="94"/>
      <c r="E29" s="94">
        <v>3000</v>
      </c>
      <c r="F29" s="94"/>
      <c r="G29" s="94"/>
      <c r="H29" s="94"/>
      <c r="I29" s="94"/>
      <c r="J29" s="94">
        <v>6000</v>
      </c>
      <c r="K29" s="94"/>
      <c r="L29" s="96">
        <v>0</v>
      </c>
      <c r="M29" s="105">
        <f t="shared" si="3"/>
        <v>9000</v>
      </c>
    </row>
    <row r="30" spans="1:13" x14ac:dyDescent="0.2">
      <c r="A30" s="102">
        <v>385</v>
      </c>
      <c r="B30" s="92" t="s">
        <v>250</v>
      </c>
      <c r="C30" s="93">
        <v>2075</v>
      </c>
      <c r="D30" s="94"/>
      <c r="E30" s="94"/>
      <c r="F30" s="94"/>
      <c r="G30" s="94"/>
      <c r="H30" s="94"/>
      <c r="I30" s="94"/>
      <c r="J30" s="94"/>
      <c r="K30" s="94"/>
      <c r="L30" s="96"/>
      <c r="M30" s="105">
        <f t="shared" si="3"/>
        <v>2075</v>
      </c>
    </row>
    <row r="31" spans="1:13" x14ac:dyDescent="0.2">
      <c r="A31" s="102">
        <v>386</v>
      </c>
      <c r="B31" s="92" t="s">
        <v>197</v>
      </c>
      <c r="C31" s="93"/>
      <c r="D31" s="94"/>
      <c r="E31" s="94"/>
      <c r="F31" s="94"/>
      <c r="G31" s="94"/>
      <c r="H31" s="94"/>
      <c r="I31" s="94"/>
      <c r="J31" s="94"/>
      <c r="K31" s="94"/>
      <c r="L31" s="96"/>
      <c r="M31" s="105">
        <f t="shared" si="3"/>
        <v>0</v>
      </c>
    </row>
    <row r="32" spans="1:13" x14ac:dyDescent="0.2">
      <c r="A32" s="101">
        <v>4</v>
      </c>
      <c r="B32" s="99" t="s">
        <v>251</v>
      </c>
      <c r="C32" s="98">
        <f>SUM(C33,C36,C41)</f>
        <v>5000</v>
      </c>
      <c r="D32" s="98">
        <f>SUM(D33,D36,D41)</f>
        <v>0</v>
      </c>
      <c r="E32" s="98">
        <f t="shared" ref="E32:L32" si="9">SUM(E33,E36,E41)</f>
        <v>27780</v>
      </c>
      <c r="F32" s="98">
        <f t="shared" si="9"/>
        <v>1023750</v>
      </c>
      <c r="G32" s="98">
        <f t="shared" si="9"/>
        <v>111000</v>
      </c>
      <c r="H32" s="98">
        <f t="shared" si="9"/>
        <v>6000</v>
      </c>
      <c r="I32" s="98">
        <f t="shared" si="9"/>
        <v>85000</v>
      </c>
      <c r="J32" s="98">
        <f t="shared" si="9"/>
        <v>0</v>
      </c>
      <c r="K32" s="98">
        <f t="shared" si="9"/>
        <v>22000</v>
      </c>
      <c r="L32" s="98">
        <f t="shared" si="9"/>
        <v>0</v>
      </c>
      <c r="M32" s="105">
        <f t="shared" si="3"/>
        <v>1280530</v>
      </c>
    </row>
    <row r="33" spans="1:13" x14ac:dyDescent="0.2">
      <c r="A33" s="101">
        <v>41</v>
      </c>
      <c r="B33" s="99" t="s">
        <v>252</v>
      </c>
      <c r="C33" s="90">
        <f>C35</f>
        <v>0</v>
      </c>
      <c r="D33" s="90">
        <f t="shared" ref="D33:L33" si="10">D35</f>
        <v>0</v>
      </c>
      <c r="E33" s="90">
        <f>SUM(E34,E35)</f>
        <v>0</v>
      </c>
      <c r="F33" s="90">
        <f>F34</f>
        <v>0</v>
      </c>
      <c r="G33" s="90">
        <f t="shared" si="10"/>
        <v>0</v>
      </c>
      <c r="H33" s="90">
        <f t="shared" si="10"/>
        <v>0</v>
      </c>
      <c r="I33" s="90">
        <f t="shared" si="10"/>
        <v>0</v>
      </c>
      <c r="J33" s="90">
        <f t="shared" si="10"/>
        <v>0</v>
      </c>
      <c r="K33" s="90">
        <f t="shared" si="10"/>
        <v>0</v>
      </c>
      <c r="L33" s="90">
        <f t="shared" si="10"/>
        <v>0</v>
      </c>
      <c r="M33" s="105">
        <f t="shared" si="3"/>
        <v>0</v>
      </c>
    </row>
    <row r="34" spans="1:13" x14ac:dyDescent="0.2">
      <c r="A34" s="495">
        <v>411</v>
      </c>
      <c r="B34" s="92" t="s">
        <v>274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105">
        <f t="shared" si="3"/>
        <v>0</v>
      </c>
    </row>
    <row r="35" spans="1:13" x14ac:dyDescent="0.2">
      <c r="A35" s="102">
        <v>412</v>
      </c>
      <c r="B35" s="92" t="s">
        <v>253</v>
      </c>
      <c r="C35" s="93"/>
      <c r="D35" s="94"/>
      <c r="E35" s="94"/>
      <c r="F35" s="94"/>
      <c r="G35" s="94"/>
      <c r="H35" s="94"/>
      <c r="I35" s="94"/>
      <c r="J35" s="94"/>
      <c r="K35" s="94"/>
      <c r="L35" s="96"/>
      <c r="M35" s="105">
        <f t="shared" si="3"/>
        <v>0</v>
      </c>
    </row>
    <row r="36" spans="1:13" x14ac:dyDescent="0.2">
      <c r="A36" s="101">
        <v>42</v>
      </c>
      <c r="B36" s="99" t="s">
        <v>252</v>
      </c>
      <c r="C36" s="90">
        <f>SUM(C37,C38,C39,C40)</f>
        <v>5000</v>
      </c>
      <c r="D36" s="90">
        <f t="shared" ref="D36:L36" si="11">SUM(D37,D38,D39,D40)</f>
        <v>0</v>
      </c>
      <c r="E36" s="90">
        <f t="shared" si="11"/>
        <v>27780</v>
      </c>
      <c r="F36" s="90">
        <f t="shared" si="11"/>
        <v>873750</v>
      </c>
      <c r="G36" s="90">
        <f t="shared" si="11"/>
        <v>111000</v>
      </c>
      <c r="H36" s="90">
        <f t="shared" si="11"/>
        <v>6000</v>
      </c>
      <c r="I36" s="90">
        <f t="shared" si="11"/>
        <v>85000</v>
      </c>
      <c r="J36" s="90">
        <f t="shared" si="11"/>
        <v>0</v>
      </c>
      <c r="K36" s="90">
        <f t="shared" si="11"/>
        <v>15000</v>
      </c>
      <c r="L36" s="90">
        <f t="shared" si="11"/>
        <v>0</v>
      </c>
      <c r="M36" s="105">
        <f t="shared" si="3"/>
        <v>1123530</v>
      </c>
    </row>
    <row r="37" spans="1:13" x14ac:dyDescent="0.2">
      <c r="A37" s="102">
        <v>421</v>
      </c>
      <c r="B37" s="92" t="s">
        <v>254</v>
      </c>
      <c r="C37" s="100"/>
      <c r="D37" s="100"/>
      <c r="E37" s="100">
        <v>26000</v>
      </c>
      <c r="F37" s="100">
        <v>833250</v>
      </c>
      <c r="G37" s="100"/>
      <c r="H37" s="100"/>
      <c r="I37" s="100">
        <v>63000</v>
      </c>
      <c r="J37" s="100"/>
      <c r="K37" s="100">
        <v>15000</v>
      </c>
      <c r="L37" s="100"/>
      <c r="M37" s="105">
        <f t="shared" si="3"/>
        <v>937250</v>
      </c>
    </row>
    <row r="38" spans="1:13" x14ac:dyDescent="0.2">
      <c r="A38" s="102">
        <v>422</v>
      </c>
      <c r="B38" s="92" t="s">
        <v>255</v>
      </c>
      <c r="C38" s="100">
        <v>5000</v>
      </c>
      <c r="D38" s="100"/>
      <c r="E38" s="100"/>
      <c r="F38" s="100">
        <v>5500</v>
      </c>
      <c r="G38" s="100">
        <v>111000</v>
      </c>
      <c r="H38" s="100"/>
      <c r="I38" s="100">
        <v>22000</v>
      </c>
      <c r="J38" s="100"/>
      <c r="K38" s="100"/>
      <c r="L38" s="100"/>
      <c r="M38" s="105">
        <f t="shared" si="3"/>
        <v>143500</v>
      </c>
    </row>
    <row r="39" spans="1:13" x14ac:dyDescent="0.2">
      <c r="A39" s="102">
        <v>423</v>
      </c>
      <c r="B39" s="92" t="s">
        <v>256</v>
      </c>
      <c r="C39" s="100"/>
      <c r="D39" s="94"/>
      <c r="E39" s="94"/>
      <c r="F39" s="94"/>
      <c r="G39" s="94"/>
      <c r="H39" s="94"/>
      <c r="I39" s="94"/>
      <c r="J39" s="94"/>
      <c r="K39" s="94"/>
      <c r="L39" s="96"/>
      <c r="M39" s="105">
        <f t="shared" si="3"/>
        <v>0</v>
      </c>
    </row>
    <row r="40" spans="1:13" x14ac:dyDescent="0.2">
      <c r="A40" s="102">
        <v>426</v>
      </c>
      <c r="B40" s="92" t="s">
        <v>198</v>
      </c>
      <c r="C40" s="93"/>
      <c r="D40" s="94"/>
      <c r="E40" s="94">
        <v>1780</v>
      </c>
      <c r="F40" s="94">
        <v>35000</v>
      </c>
      <c r="G40" s="94"/>
      <c r="H40" s="94">
        <v>6000</v>
      </c>
      <c r="I40" s="94"/>
      <c r="J40" s="94">
        <v>0</v>
      </c>
      <c r="K40" s="94"/>
      <c r="L40" s="96"/>
      <c r="M40" s="105">
        <f t="shared" si="3"/>
        <v>42780</v>
      </c>
    </row>
    <row r="41" spans="1:13" ht="13.5" customHeight="1" x14ac:dyDescent="0.2">
      <c r="A41" s="104">
        <v>45</v>
      </c>
      <c r="B41" s="118" t="s">
        <v>257</v>
      </c>
      <c r="C41" s="90"/>
      <c r="D41" s="90"/>
      <c r="E41" s="90"/>
      <c r="F41" s="90">
        <f>F42</f>
        <v>150000</v>
      </c>
      <c r="G41" s="90"/>
      <c r="H41" s="90"/>
      <c r="I41" s="90"/>
      <c r="J41" s="90"/>
      <c r="K41" s="90">
        <f>SUM(K42)</f>
        <v>7000</v>
      </c>
      <c r="L41" s="90"/>
      <c r="M41" s="105">
        <f t="shared" si="3"/>
        <v>157000</v>
      </c>
    </row>
    <row r="42" spans="1:13" ht="14.25" customHeight="1" x14ac:dyDescent="0.2">
      <c r="A42" s="102">
        <v>451</v>
      </c>
      <c r="B42" s="97" t="s">
        <v>258</v>
      </c>
      <c r="C42" s="93"/>
      <c r="D42" s="94"/>
      <c r="E42" s="94"/>
      <c r="F42" s="94">
        <v>150000</v>
      </c>
      <c r="G42" s="94"/>
      <c r="H42" s="94"/>
      <c r="I42" s="94"/>
      <c r="J42" s="94"/>
      <c r="K42" s="94">
        <v>7000</v>
      </c>
      <c r="L42" s="96"/>
      <c r="M42" s="105">
        <f>SUM(C42,D42,E42:F42,G42,H42,I42,J42,K42:L42)</f>
        <v>157000</v>
      </c>
    </row>
  </sheetData>
  <mergeCells count="4">
    <mergeCell ref="A2:M2"/>
    <mergeCell ref="A3:M3"/>
    <mergeCell ref="A4:M4"/>
    <mergeCell ref="A6:B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NASLOVNA U EUR</vt:lpstr>
      <vt:lpstr>OPĆI DIO</vt:lpstr>
      <vt:lpstr>POS.DIO</vt:lpstr>
      <vt:lpstr>FUNK.KLASIFIK.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2024-01-16T10:26:19Z</cp:lastPrinted>
  <dcterms:created xsi:type="dcterms:W3CDTF">2019-07-05T11:16:58Z</dcterms:created>
  <dcterms:modified xsi:type="dcterms:W3CDTF">2025-02-13T06:31:29Z</dcterms:modified>
</cp:coreProperties>
</file>