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ova mapa (2)\OPĆINA DRAGALIĆ\PRORAČUN\PRORAČUN 2023\Izvršenje proračuna za 2023\"/>
    </mc:Choice>
  </mc:AlternateContent>
  <xr:revisionPtr revIDLastSave="0" documentId="13_ncr:1_{43B83FF6-0BDF-4B71-A355-AF1D30640A1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NASLOVNA U EUR" sheetId="1" r:id="rId1"/>
    <sheet name="OPĆI DIO" sheetId="2" r:id="rId2"/>
    <sheet name="POS.DI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4" i="3" l="1"/>
  <c r="D626" i="3"/>
  <c r="D633" i="3"/>
  <c r="D625" i="3"/>
  <c r="D624" i="3"/>
  <c r="D630" i="3"/>
  <c r="D631" i="3"/>
  <c r="D629" i="3"/>
  <c r="D635" i="3"/>
  <c r="D632" i="3"/>
  <c r="D620" i="3"/>
  <c r="D619" i="3"/>
  <c r="D618" i="3"/>
  <c r="D617" i="3"/>
  <c r="D616" i="3"/>
  <c r="D639" i="3"/>
  <c r="I271" i="3"/>
  <c r="I220" i="3"/>
  <c r="G419" i="3"/>
  <c r="G37" i="2"/>
  <c r="G63" i="2"/>
  <c r="H26" i="1"/>
  <c r="I25" i="1"/>
  <c r="G53" i="2"/>
  <c r="G294" i="3"/>
  <c r="G270" i="3"/>
  <c r="G25" i="3"/>
  <c r="G66" i="2"/>
  <c r="G65" i="2"/>
  <c r="G59" i="2"/>
  <c r="F59" i="2"/>
  <c r="F61" i="2"/>
  <c r="G62" i="2"/>
  <c r="G61" i="2"/>
  <c r="G55" i="2"/>
  <c r="G54" i="2"/>
  <c r="G52" i="2"/>
  <c r="G51" i="2"/>
  <c r="G49" i="2"/>
  <c r="G47" i="2"/>
  <c r="G46" i="2"/>
  <c r="G44" i="2"/>
  <c r="G42" i="2"/>
  <c r="G40" i="2"/>
  <c r="G39" i="2"/>
  <c r="G36" i="2"/>
  <c r="G34" i="2"/>
  <c r="G33" i="2"/>
  <c r="G32" i="2"/>
  <c r="I27" i="2"/>
  <c r="I21" i="2"/>
  <c r="H21" i="2"/>
  <c r="I20" i="2"/>
  <c r="H20" i="2"/>
  <c r="I19" i="2"/>
  <c r="I13" i="2"/>
  <c r="I17" i="2"/>
  <c r="H17" i="2"/>
  <c r="I16" i="2"/>
  <c r="H16" i="2"/>
  <c r="I12" i="2"/>
  <c r="H12" i="2"/>
  <c r="I10" i="2"/>
  <c r="H10" i="2"/>
  <c r="I9" i="2"/>
  <c r="H9" i="2"/>
  <c r="I8" i="2"/>
  <c r="H8" i="2"/>
  <c r="D628" i="3" l="1"/>
  <c r="E26" i="1"/>
  <c r="E22" i="1"/>
  <c r="D22" i="2" l="1"/>
  <c r="F40" i="2" l="1"/>
  <c r="F270" i="3"/>
  <c r="I270" i="3" s="1"/>
  <c r="E270" i="3"/>
  <c r="D270" i="3"/>
  <c r="F38" i="2"/>
  <c r="F255" i="3"/>
  <c r="E119" i="3"/>
  <c r="F118" i="3"/>
  <c r="F66" i="2"/>
  <c r="F65" i="2"/>
  <c r="F63" i="2"/>
  <c r="F62" i="2"/>
  <c r="F55" i="2"/>
  <c r="F54" i="2"/>
  <c r="F53" i="2"/>
  <c r="F52" i="2"/>
  <c r="F51" i="2"/>
  <c r="F49" i="2"/>
  <c r="F47" i="2"/>
  <c r="F46" i="2"/>
  <c r="F44" i="2"/>
  <c r="F42" i="2"/>
  <c r="F39" i="2"/>
  <c r="F37" i="2"/>
  <c r="F36" i="2"/>
  <c r="F34" i="2"/>
  <c r="F33" i="2"/>
  <c r="F32" i="2"/>
  <c r="E40" i="2"/>
  <c r="F25" i="3"/>
  <c r="D63" i="2"/>
  <c r="D62" i="2"/>
  <c r="D61" i="2"/>
  <c r="D54" i="2"/>
  <c r="D53" i="2"/>
  <c r="D52" i="2"/>
  <c r="D51" i="2"/>
  <c r="D49" i="2"/>
  <c r="D46" i="2"/>
  <c r="D40" i="2"/>
  <c r="D39" i="2"/>
  <c r="D38" i="2"/>
  <c r="D37" i="2"/>
  <c r="D36" i="2"/>
  <c r="E63" i="2"/>
  <c r="E62" i="2"/>
  <c r="E61" i="2"/>
  <c r="E53" i="2"/>
  <c r="E49" i="2"/>
  <c r="E38" i="2"/>
  <c r="E37" i="2"/>
  <c r="E39" i="2"/>
  <c r="E66" i="2"/>
  <c r="E65" i="2"/>
  <c r="E59" i="2"/>
  <c r="E55" i="2"/>
  <c r="E54" i="2"/>
  <c r="E52" i="2"/>
  <c r="E51" i="2"/>
  <c r="E47" i="2"/>
  <c r="E46" i="2"/>
  <c r="E44" i="2"/>
  <c r="E42" i="2"/>
  <c r="E36" i="2"/>
  <c r="E34" i="2"/>
  <c r="E33" i="2"/>
  <c r="E32" i="2"/>
  <c r="F543" i="3"/>
  <c r="F542" i="3" s="1"/>
  <c r="F539" i="3" s="1"/>
  <c r="F534" i="3"/>
  <c r="F533" i="3" s="1"/>
  <c r="F530" i="3" s="1"/>
  <c r="F529" i="3" s="1"/>
  <c r="F526" i="3"/>
  <c r="F525" i="3" s="1"/>
  <c r="F523" i="3"/>
  <c r="F522" i="3" s="1"/>
  <c r="F512" i="3"/>
  <c r="F511" i="3" s="1"/>
  <c r="F509" i="3" s="1"/>
  <c r="F508" i="3" s="1"/>
  <c r="F507" i="3" s="1"/>
  <c r="F505" i="3"/>
  <c r="F504" i="3" s="1"/>
  <c r="F502" i="3" s="1"/>
  <c r="F501" i="3" s="1"/>
  <c r="F500" i="3" s="1"/>
  <c r="F498" i="3"/>
  <c r="F497" i="3" s="1"/>
  <c r="F495" i="3" s="1"/>
  <c r="F494" i="3" s="1"/>
  <c r="F493" i="3" s="1"/>
  <c r="F491" i="3"/>
  <c r="F489" i="3"/>
  <c r="F479" i="3"/>
  <c r="F476" i="3"/>
  <c r="F469" i="3"/>
  <c r="F468" i="3" s="1"/>
  <c r="F467" i="3" s="1"/>
  <c r="F466" i="3" s="1"/>
  <c r="F465" i="3" s="1"/>
  <c r="F463" i="3"/>
  <c r="F462" i="3" s="1"/>
  <c r="F460" i="3" s="1"/>
  <c r="F459" i="3" s="1"/>
  <c r="F458" i="3" s="1"/>
  <c r="F456" i="3"/>
  <c r="F455" i="3" s="1"/>
  <c r="F454" i="3" s="1"/>
  <c r="F453" i="3" s="1"/>
  <c r="F452" i="3" s="1"/>
  <c r="F450" i="3"/>
  <c r="F448" i="3"/>
  <c r="F440" i="3"/>
  <c r="F439" i="3" s="1"/>
  <c r="F438" i="3" s="1"/>
  <c r="F437" i="3" s="1"/>
  <c r="F436" i="3" s="1"/>
  <c r="F434" i="3"/>
  <c r="F432" i="3"/>
  <c r="F423" i="3"/>
  <c r="F421" i="3"/>
  <c r="F413" i="3"/>
  <c r="F412" i="3" s="1"/>
  <c r="F409" i="3" s="1"/>
  <c r="F408" i="3" s="1"/>
  <c r="F406" i="3"/>
  <c r="F405" i="3" s="1"/>
  <c r="F404" i="3" s="1"/>
  <c r="F403" i="3" s="1"/>
  <c r="F402" i="3" s="1"/>
  <c r="F400" i="3"/>
  <c r="F399" i="3" s="1"/>
  <c r="F396" i="3" s="1"/>
  <c r="F395" i="3" s="1"/>
  <c r="F393" i="3"/>
  <c r="F392" i="3" s="1"/>
  <c r="F389" i="3" s="1"/>
  <c r="F384" i="3"/>
  <c r="F383" i="3" s="1"/>
  <c r="F382" i="3" s="1"/>
  <c r="F381" i="3" s="1"/>
  <c r="F380" i="3" s="1"/>
  <c r="F379" i="3" s="1"/>
  <c r="F377" i="3"/>
  <c r="F376" i="3" s="1"/>
  <c r="F371" i="3" s="1"/>
  <c r="F370" i="3" s="1"/>
  <c r="F368" i="3"/>
  <c r="F367" i="3" s="1"/>
  <c r="F363" i="3" s="1"/>
  <c r="F362" i="3" s="1"/>
  <c r="F360" i="3"/>
  <c r="F359" i="3" s="1"/>
  <c r="F358" i="3" s="1"/>
  <c r="F357" i="3" s="1"/>
  <c r="F356" i="3" s="1"/>
  <c r="F354" i="3"/>
  <c r="F353" i="3" s="1"/>
  <c r="F344" i="3"/>
  <c r="F343" i="3" s="1"/>
  <c r="F341" i="3"/>
  <c r="F340" i="3" s="1"/>
  <c r="F331" i="3"/>
  <c r="F328" i="3"/>
  <c r="F319" i="3"/>
  <c r="F318" i="3" s="1"/>
  <c r="F317" i="3" s="1"/>
  <c r="F316" i="3" s="1"/>
  <c r="F311" i="3"/>
  <c r="F310" i="3" s="1"/>
  <c r="F306" i="3" s="1"/>
  <c r="F305" i="3" s="1"/>
  <c r="F303" i="3"/>
  <c r="F302" i="3" s="1"/>
  <c r="F297" i="3" s="1"/>
  <c r="F296" i="3" s="1"/>
  <c r="F294" i="3"/>
  <c r="F292" i="3"/>
  <c r="F284" i="3"/>
  <c r="F283" i="3" s="1"/>
  <c r="F279" i="3"/>
  <c r="F278" i="3" s="1"/>
  <c r="F274" i="3"/>
  <c r="F272" i="3"/>
  <c r="F267" i="3"/>
  <c r="F266" i="3" s="1"/>
  <c r="F260" i="3"/>
  <c r="F259" i="3" s="1"/>
  <c r="F257" i="3"/>
  <c r="F246" i="3"/>
  <c r="F245" i="3" s="1"/>
  <c r="F238" i="3" s="1"/>
  <c r="F237" i="3" s="1"/>
  <c r="F233" i="3"/>
  <c r="F232" i="3" s="1"/>
  <c r="F230" i="3"/>
  <c r="F229" i="3" s="1"/>
  <c r="F219" i="3"/>
  <c r="F218" i="3" s="1"/>
  <c r="F215" i="3" s="1"/>
  <c r="F214" i="3" s="1"/>
  <c r="F211" i="3"/>
  <c r="F210" i="3" s="1"/>
  <c r="F204" i="3" s="1"/>
  <c r="F203" i="3" s="1"/>
  <c r="F199" i="3"/>
  <c r="F197" i="3"/>
  <c r="F186" i="3"/>
  <c r="F185" i="3" s="1"/>
  <c r="F179" i="3"/>
  <c r="F178" i="3" s="1"/>
  <c r="F172" i="3"/>
  <c r="F171" i="3" s="1"/>
  <c r="F165" i="3"/>
  <c r="F162" i="3" s="1"/>
  <c r="F158" i="3"/>
  <c r="F157" i="3" s="1"/>
  <c r="F153" i="3" s="1"/>
  <c r="F152" i="3" s="1"/>
  <c r="F149" i="3"/>
  <c r="F148" i="3" s="1"/>
  <c r="F146" i="3" s="1"/>
  <c r="F145" i="3" s="1"/>
  <c r="F144" i="3" s="1"/>
  <c r="F141" i="3"/>
  <c r="F140" i="3" s="1"/>
  <c r="F130" i="3"/>
  <c r="F124" i="3"/>
  <c r="F122" i="3"/>
  <c r="F121" i="3"/>
  <c r="F119" i="3"/>
  <c r="F109" i="3"/>
  <c r="F108" i="3" s="1"/>
  <c r="F103" i="3"/>
  <c r="F102" i="3" s="1"/>
  <c r="F98" i="3"/>
  <c r="F95" i="3"/>
  <c r="F85" i="3"/>
  <c r="F84" i="3" s="1"/>
  <c r="F83" i="3" s="1"/>
  <c r="F79" i="3"/>
  <c r="F78" i="3" s="1"/>
  <c r="F77" i="3" s="1"/>
  <c r="F73" i="3"/>
  <c r="F72" i="3" s="1"/>
  <c r="F71" i="3" s="1"/>
  <c r="F67" i="3"/>
  <c r="F66" i="3" s="1"/>
  <c r="F65" i="3" s="1"/>
  <c r="F58" i="3"/>
  <c r="F56" i="3"/>
  <c r="F54" i="3"/>
  <c r="F48" i="3"/>
  <c r="F44" i="3"/>
  <c r="F32" i="3"/>
  <c r="F31" i="3" s="1"/>
  <c r="F29" i="3" s="1"/>
  <c r="F28" i="3" s="1"/>
  <c r="F27" i="3" s="1"/>
  <c r="F23" i="3"/>
  <c r="F17" i="3"/>
  <c r="E543" i="3"/>
  <c r="E542" i="3" s="1"/>
  <c r="E539" i="3" s="1"/>
  <c r="E534" i="3"/>
  <c r="E533" i="3" s="1"/>
  <c r="E530" i="3" s="1"/>
  <c r="E529" i="3" s="1"/>
  <c r="E526" i="3"/>
  <c r="E525" i="3" s="1"/>
  <c r="E523" i="3"/>
  <c r="E522" i="3" s="1"/>
  <c r="E512" i="3"/>
  <c r="E511" i="3" s="1"/>
  <c r="E509" i="3" s="1"/>
  <c r="E508" i="3" s="1"/>
  <c r="E507" i="3" s="1"/>
  <c r="E505" i="3"/>
  <c r="E504" i="3" s="1"/>
  <c r="E502" i="3" s="1"/>
  <c r="E501" i="3" s="1"/>
  <c r="E500" i="3" s="1"/>
  <c r="E498" i="3"/>
  <c r="E497" i="3" s="1"/>
  <c r="E495" i="3" s="1"/>
  <c r="E494" i="3" s="1"/>
  <c r="E493" i="3" s="1"/>
  <c r="E491" i="3"/>
  <c r="E489" i="3"/>
  <c r="E479" i="3"/>
  <c r="E476" i="3"/>
  <c r="E469" i="3"/>
  <c r="E468" i="3" s="1"/>
  <c r="E467" i="3" s="1"/>
  <c r="E466" i="3" s="1"/>
  <c r="E465" i="3" s="1"/>
  <c r="E463" i="3"/>
  <c r="E462" i="3" s="1"/>
  <c r="E460" i="3" s="1"/>
  <c r="E459" i="3" s="1"/>
  <c r="E458" i="3" s="1"/>
  <c r="E456" i="3"/>
  <c r="E455" i="3" s="1"/>
  <c r="E454" i="3" s="1"/>
  <c r="E450" i="3"/>
  <c r="E448" i="3"/>
  <c r="E440" i="3"/>
  <c r="E439" i="3" s="1"/>
  <c r="E438" i="3" s="1"/>
  <c r="E437" i="3" s="1"/>
  <c r="E436" i="3" s="1"/>
  <c r="E434" i="3"/>
  <c r="E432" i="3"/>
  <c r="E423" i="3"/>
  <c r="E421" i="3"/>
  <c r="E413" i="3"/>
  <c r="E412" i="3" s="1"/>
  <c r="E409" i="3" s="1"/>
  <c r="E408" i="3" s="1"/>
  <c r="E406" i="3"/>
  <c r="E405" i="3" s="1"/>
  <c r="E404" i="3" s="1"/>
  <c r="E403" i="3" s="1"/>
  <c r="E402" i="3" s="1"/>
  <c r="E400" i="3"/>
  <c r="E399" i="3" s="1"/>
  <c r="E396" i="3" s="1"/>
  <c r="E395" i="3" s="1"/>
  <c r="E393" i="3"/>
  <c r="E392" i="3" s="1"/>
  <c r="E389" i="3" s="1"/>
  <c r="E384" i="3"/>
  <c r="E383" i="3" s="1"/>
  <c r="E382" i="3" s="1"/>
  <c r="E381" i="3" s="1"/>
  <c r="E380" i="3" s="1"/>
  <c r="E379" i="3" s="1"/>
  <c r="E377" i="3"/>
  <c r="E376" i="3" s="1"/>
  <c r="E371" i="3" s="1"/>
  <c r="E370" i="3" s="1"/>
  <c r="E368" i="3"/>
  <c r="E367" i="3" s="1"/>
  <c r="E363" i="3" s="1"/>
  <c r="E362" i="3" s="1"/>
  <c r="E360" i="3"/>
  <c r="E359" i="3" s="1"/>
  <c r="E358" i="3" s="1"/>
  <c r="E357" i="3" s="1"/>
  <c r="E356" i="3" s="1"/>
  <c r="E354" i="3"/>
  <c r="E353" i="3" s="1"/>
  <c r="E344" i="3"/>
  <c r="E343" i="3" s="1"/>
  <c r="E341" i="3"/>
  <c r="E340" i="3" s="1"/>
  <c r="E331" i="3"/>
  <c r="E328" i="3"/>
  <c r="E319" i="3"/>
  <c r="E318" i="3" s="1"/>
  <c r="E317" i="3" s="1"/>
  <c r="E316" i="3" s="1"/>
  <c r="E311" i="3"/>
  <c r="E310" i="3" s="1"/>
  <c r="E306" i="3" s="1"/>
  <c r="E305" i="3" s="1"/>
  <c r="E303" i="3"/>
  <c r="E302" i="3" s="1"/>
  <c r="E297" i="3" s="1"/>
  <c r="E296" i="3" s="1"/>
  <c r="E294" i="3"/>
  <c r="E292" i="3"/>
  <c r="E284" i="3"/>
  <c r="E283" i="3" s="1"/>
  <c r="E279" i="3"/>
  <c r="E278" i="3" s="1"/>
  <c r="E274" i="3"/>
  <c r="E272" i="3"/>
  <c r="E267" i="3"/>
  <c r="E266" i="3" s="1"/>
  <c r="E260" i="3"/>
  <c r="E259" i="3" s="1"/>
  <c r="E257" i="3"/>
  <c r="E254" i="3" s="1"/>
  <c r="E246" i="3"/>
  <c r="E245" i="3" s="1"/>
  <c r="E238" i="3" s="1"/>
  <c r="E237" i="3" s="1"/>
  <c r="E233" i="3"/>
  <c r="E232" i="3" s="1"/>
  <c r="E230" i="3"/>
  <c r="E229" i="3" s="1"/>
  <c r="E219" i="3"/>
  <c r="E218" i="3" s="1"/>
  <c r="E215" i="3" s="1"/>
  <c r="E214" i="3" s="1"/>
  <c r="E211" i="3"/>
  <c r="E210" i="3" s="1"/>
  <c r="E204" i="3" s="1"/>
  <c r="E203" i="3" s="1"/>
  <c r="E199" i="3"/>
  <c r="E197" i="3"/>
  <c r="E186" i="3"/>
  <c r="E185" i="3" s="1"/>
  <c r="E183" i="3" s="1"/>
  <c r="E179" i="3"/>
  <c r="E178" i="3" s="1"/>
  <c r="E177" i="3" s="1"/>
  <c r="E172" i="3"/>
  <c r="E171" i="3" s="1"/>
  <c r="E165" i="3"/>
  <c r="E158" i="3"/>
  <c r="E157" i="3" s="1"/>
  <c r="E153" i="3" s="1"/>
  <c r="E152" i="3" s="1"/>
  <c r="E149" i="3"/>
  <c r="E148" i="3" s="1"/>
  <c r="E146" i="3" s="1"/>
  <c r="E145" i="3" s="1"/>
  <c r="E144" i="3" s="1"/>
  <c r="E141" i="3"/>
  <c r="E140" i="3" s="1"/>
  <c r="E135" i="3" s="1"/>
  <c r="E130" i="3"/>
  <c r="E129" i="3" s="1"/>
  <c r="E127" i="3" s="1"/>
  <c r="E126" i="3" s="1"/>
  <c r="E124" i="3"/>
  <c r="E122" i="3"/>
  <c r="E118" i="3" s="1"/>
  <c r="E121" i="3"/>
  <c r="E109" i="3"/>
  <c r="E108" i="3" s="1"/>
  <c r="E103" i="3"/>
  <c r="E102" i="3" s="1"/>
  <c r="E98" i="3"/>
  <c r="E95" i="3"/>
  <c r="E85" i="3"/>
  <c r="E84" i="3" s="1"/>
  <c r="E83" i="3" s="1"/>
  <c r="E79" i="3"/>
  <c r="E78" i="3" s="1"/>
  <c r="E73" i="3"/>
  <c r="E72" i="3" s="1"/>
  <c r="E67" i="3"/>
  <c r="E66" i="3" s="1"/>
  <c r="E65" i="3" s="1"/>
  <c r="E58" i="3"/>
  <c r="E56" i="3"/>
  <c r="E54" i="3"/>
  <c r="E48" i="3"/>
  <c r="E44" i="3"/>
  <c r="E32" i="3"/>
  <c r="E31" i="3" s="1"/>
  <c r="E30" i="3" s="1"/>
  <c r="E23" i="3"/>
  <c r="E22" i="3" s="1"/>
  <c r="E21" i="3" s="1"/>
  <c r="E17" i="3"/>
  <c r="E16" i="3" s="1"/>
  <c r="D450" i="3"/>
  <c r="D211" i="3"/>
  <c r="D210" i="3" s="1"/>
  <c r="D204" i="3" s="1"/>
  <c r="D203" i="3" s="1"/>
  <c r="D98" i="3"/>
  <c r="D13" i="3"/>
  <c r="G219" i="3"/>
  <c r="D215" i="3"/>
  <c r="D214" i="3" s="1"/>
  <c r="G344" i="3"/>
  <c r="G343" i="3" s="1"/>
  <c r="D621" i="3"/>
  <c r="D615" i="3" s="1"/>
  <c r="H528" i="3"/>
  <c r="I527" i="3"/>
  <c r="G476" i="3"/>
  <c r="D17" i="3"/>
  <c r="D16" i="3" s="1"/>
  <c r="G17" i="3"/>
  <c r="H18" i="3"/>
  <c r="I18" i="3"/>
  <c r="D23" i="3"/>
  <c r="G23" i="3"/>
  <c r="G22" i="3" s="1"/>
  <c r="I24" i="3"/>
  <c r="D32" i="3"/>
  <c r="G32" i="3"/>
  <c r="H33" i="3"/>
  <c r="I33" i="3"/>
  <c r="D44" i="3"/>
  <c r="G44" i="3"/>
  <c r="H45" i="3"/>
  <c r="I45" i="3"/>
  <c r="H46" i="3"/>
  <c r="I46" i="3"/>
  <c r="H47" i="3"/>
  <c r="I47" i="3"/>
  <c r="D48" i="3"/>
  <c r="G48" i="3"/>
  <c r="H49" i="3"/>
  <c r="I49" i="3"/>
  <c r="H50" i="3"/>
  <c r="I50" i="3"/>
  <c r="H51" i="3"/>
  <c r="I51" i="3"/>
  <c r="H53" i="3"/>
  <c r="I53" i="3"/>
  <c r="D54" i="3"/>
  <c r="G54" i="3"/>
  <c r="H55" i="3"/>
  <c r="I55" i="3"/>
  <c r="D56" i="3"/>
  <c r="G56" i="3"/>
  <c r="D58" i="3"/>
  <c r="G58" i="3"/>
  <c r="D61" i="3"/>
  <c r="D60" i="3" s="1"/>
  <c r="D67" i="3"/>
  <c r="G67" i="3"/>
  <c r="I68" i="3"/>
  <c r="D73" i="3"/>
  <c r="D72" i="3" s="1"/>
  <c r="D71" i="3" s="1"/>
  <c r="D70" i="3" s="1"/>
  <c r="G73" i="3"/>
  <c r="G72" i="3" s="1"/>
  <c r="I74" i="3"/>
  <c r="D79" i="3"/>
  <c r="D78" i="3" s="1"/>
  <c r="D77" i="3" s="1"/>
  <c r="D76" i="3" s="1"/>
  <c r="D75" i="3" s="1"/>
  <c r="G79" i="3"/>
  <c r="G78" i="3" s="1"/>
  <c r="I80" i="3"/>
  <c r="D85" i="3"/>
  <c r="D84" i="3" s="1"/>
  <c r="D83" i="3" s="1"/>
  <c r="D82" i="3" s="1"/>
  <c r="D81" i="3" s="1"/>
  <c r="G85" i="3"/>
  <c r="G84" i="3" s="1"/>
  <c r="H86" i="3"/>
  <c r="I86" i="3"/>
  <c r="H89" i="3"/>
  <c r="H93" i="3"/>
  <c r="I93" i="3"/>
  <c r="D95" i="3"/>
  <c r="G95" i="3"/>
  <c r="H96" i="3"/>
  <c r="I96" i="3"/>
  <c r="H97" i="3"/>
  <c r="I97" i="3"/>
  <c r="G98" i="3"/>
  <c r="H100" i="3"/>
  <c r="I100" i="3"/>
  <c r="H101" i="3"/>
  <c r="I101" i="3"/>
  <c r="D103" i="3"/>
  <c r="D102" i="3" s="1"/>
  <c r="G103" i="3"/>
  <c r="G102" i="3" s="1"/>
  <c r="I104" i="3"/>
  <c r="D109" i="3"/>
  <c r="D108" i="3" s="1"/>
  <c r="D107" i="3" s="1"/>
  <c r="D106" i="3" s="1"/>
  <c r="D105" i="3" s="1"/>
  <c r="G109" i="3"/>
  <c r="G108" i="3" s="1"/>
  <c r="I110" i="3"/>
  <c r="G119" i="3"/>
  <c r="G118" i="3" s="1"/>
  <c r="D121" i="3"/>
  <c r="D113" i="3" s="1"/>
  <c r="D112" i="3" s="1"/>
  <c r="G121" i="3"/>
  <c r="D122" i="3"/>
  <c r="G122" i="3"/>
  <c r="H123" i="3"/>
  <c r="I123" i="3"/>
  <c r="D124" i="3"/>
  <c r="G124" i="3"/>
  <c r="D130" i="3"/>
  <c r="D129" i="3" s="1"/>
  <c r="D128" i="3" s="1"/>
  <c r="D127" i="3" s="1"/>
  <c r="D126" i="3" s="1"/>
  <c r="G130" i="3"/>
  <c r="G129" i="3" s="1"/>
  <c r="I131" i="3"/>
  <c r="D141" i="3"/>
  <c r="D140" i="3" s="1"/>
  <c r="G141" i="3"/>
  <c r="H142" i="3"/>
  <c r="I142" i="3"/>
  <c r="I143" i="3"/>
  <c r="D149" i="3"/>
  <c r="D148" i="3" s="1"/>
  <c r="G149" i="3"/>
  <c r="D158" i="3"/>
  <c r="D157" i="3" s="1"/>
  <c r="D153" i="3" s="1"/>
  <c r="D152" i="3" s="1"/>
  <c r="G158" i="3"/>
  <c r="G157" i="3" s="1"/>
  <c r="H159" i="3"/>
  <c r="I159" i="3"/>
  <c r="H160" i="3"/>
  <c r="I160" i="3"/>
  <c r="D165" i="3"/>
  <c r="D164" i="3" s="1"/>
  <c r="G165" i="3"/>
  <c r="I166" i="3"/>
  <c r="I167" i="3"/>
  <c r="D172" i="3"/>
  <c r="D171" i="3" s="1"/>
  <c r="D170" i="3" s="1"/>
  <c r="D169" i="3" s="1"/>
  <c r="G172" i="3"/>
  <c r="G171" i="3" s="1"/>
  <c r="D179" i="3"/>
  <c r="D178" i="3" s="1"/>
  <c r="D177" i="3" s="1"/>
  <c r="D176" i="3" s="1"/>
  <c r="D175" i="3" s="1"/>
  <c r="G179" i="3"/>
  <c r="G178" i="3" s="1"/>
  <c r="I180" i="3"/>
  <c r="D186" i="3"/>
  <c r="D185" i="3" s="1"/>
  <c r="D183" i="3" s="1"/>
  <c r="D182" i="3" s="1"/>
  <c r="D181" i="3" s="1"/>
  <c r="G186" i="3"/>
  <c r="G185" i="3" s="1"/>
  <c r="I187" i="3"/>
  <c r="D197" i="3"/>
  <c r="G197" i="3"/>
  <c r="D199" i="3"/>
  <c r="G199" i="3"/>
  <c r="G211" i="3"/>
  <c r="G210" i="3" s="1"/>
  <c r="I212" i="3"/>
  <c r="G230" i="3"/>
  <c r="G229" i="3" s="1"/>
  <c r="D233" i="3"/>
  <c r="D232" i="3" s="1"/>
  <c r="G233" i="3"/>
  <c r="G232" i="3" s="1"/>
  <c r="D246" i="3"/>
  <c r="D245" i="3" s="1"/>
  <c r="D238" i="3" s="1"/>
  <c r="D237" i="3" s="1"/>
  <c r="G246" i="3"/>
  <c r="G245" i="3" s="1"/>
  <c r="I247" i="3"/>
  <c r="D257" i="3"/>
  <c r="D254" i="3" s="1"/>
  <c r="G257" i="3"/>
  <c r="G254" i="3" s="1"/>
  <c r="I258" i="3"/>
  <c r="D260" i="3"/>
  <c r="D259" i="3" s="1"/>
  <c r="G260" i="3"/>
  <c r="G259" i="3" s="1"/>
  <c r="H261" i="3"/>
  <c r="I261" i="3"/>
  <c r="D267" i="3"/>
  <c r="D266" i="3" s="1"/>
  <c r="G267" i="3"/>
  <c r="G266" i="3" s="1"/>
  <c r="D272" i="3"/>
  <c r="G272" i="3"/>
  <c r="D274" i="3"/>
  <c r="G274" i="3"/>
  <c r="G279" i="3"/>
  <c r="G278" i="3" s="1"/>
  <c r="D284" i="3"/>
  <c r="D283" i="3" s="1"/>
  <c r="D279" i="3" s="1"/>
  <c r="D278" i="3" s="1"/>
  <c r="G284" i="3"/>
  <c r="G283" i="3" s="1"/>
  <c r="I285" i="3"/>
  <c r="D292" i="3"/>
  <c r="G292" i="3"/>
  <c r="H293" i="3"/>
  <c r="I293" i="3"/>
  <c r="D294" i="3"/>
  <c r="D303" i="3"/>
  <c r="D302" i="3" s="1"/>
  <c r="D297" i="3" s="1"/>
  <c r="D296" i="3" s="1"/>
  <c r="G303" i="3"/>
  <c r="G302" i="3" s="1"/>
  <c r="H304" i="3"/>
  <c r="D311" i="3"/>
  <c r="D310" i="3" s="1"/>
  <c r="D307" i="3" s="1"/>
  <c r="G311" i="3"/>
  <c r="G310" i="3" s="1"/>
  <c r="G306" i="3" s="1"/>
  <c r="G305" i="3" s="1"/>
  <c r="D319" i="3"/>
  <c r="D318" i="3" s="1"/>
  <c r="D317" i="3" s="1"/>
  <c r="D316" i="3" s="1"/>
  <c r="G319" i="3"/>
  <c r="G318" i="3" s="1"/>
  <c r="I320" i="3"/>
  <c r="D328" i="3"/>
  <c r="G328" i="3"/>
  <c r="D331" i="3"/>
  <c r="G331" i="3"/>
  <c r="I332" i="3"/>
  <c r="D341" i="3"/>
  <c r="D340" i="3" s="1"/>
  <c r="G341" i="3"/>
  <c r="G340" i="3" s="1"/>
  <c r="D344" i="3"/>
  <c r="D343" i="3" s="1"/>
  <c r="H345" i="3"/>
  <c r="I345" i="3"/>
  <c r="D354" i="3"/>
  <c r="D353" i="3" s="1"/>
  <c r="D351" i="3" s="1"/>
  <c r="D350" i="3" s="1"/>
  <c r="D349" i="3" s="1"/>
  <c r="G354" i="3"/>
  <c r="G353" i="3" s="1"/>
  <c r="G350" i="3" s="1"/>
  <c r="H355" i="3"/>
  <c r="I355" i="3"/>
  <c r="D360" i="3"/>
  <c r="D359" i="3" s="1"/>
  <c r="D358" i="3" s="1"/>
  <c r="D357" i="3" s="1"/>
  <c r="D356" i="3" s="1"/>
  <c r="G360" i="3"/>
  <c r="G359" i="3" s="1"/>
  <c r="H361" i="3"/>
  <c r="I361" i="3"/>
  <c r="D368" i="3"/>
  <c r="D367" i="3" s="1"/>
  <c r="D364" i="3" s="1"/>
  <c r="D363" i="3" s="1"/>
  <c r="D362" i="3" s="1"/>
  <c r="G368" i="3"/>
  <c r="G367" i="3" s="1"/>
  <c r="H369" i="3"/>
  <c r="I369" i="3"/>
  <c r="D371" i="3"/>
  <c r="D370" i="3" s="1"/>
  <c r="D377" i="3"/>
  <c r="D376" i="3" s="1"/>
  <c r="G377" i="3"/>
  <c r="G376" i="3" s="1"/>
  <c r="G371" i="3" s="1"/>
  <c r="D384" i="3"/>
  <c r="D383" i="3" s="1"/>
  <c r="D382" i="3" s="1"/>
  <c r="D381" i="3" s="1"/>
  <c r="D380" i="3" s="1"/>
  <c r="D379" i="3" s="1"/>
  <c r="G384" i="3"/>
  <c r="G383" i="3" s="1"/>
  <c r="H385" i="3"/>
  <c r="I385" i="3"/>
  <c r="D393" i="3"/>
  <c r="D392" i="3" s="1"/>
  <c r="D389" i="3" s="1"/>
  <c r="G393" i="3"/>
  <c r="G392" i="3" s="1"/>
  <c r="G389" i="3" s="1"/>
  <c r="H394" i="3"/>
  <c r="I394" i="3"/>
  <c r="D400" i="3"/>
  <c r="D399" i="3" s="1"/>
  <c r="D396" i="3" s="1"/>
  <c r="D395" i="3" s="1"/>
  <c r="G400" i="3"/>
  <c r="G399" i="3" s="1"/>
  <c r="G396" i="3" s="1"/>
  <c r="H401" i="3"/>
  <c r="I401" i="3"/>
  <c r="D406" i="3"/>
  <c r="D405" i="3" s="1"/>
  <c r="D404" i="3" s="1"/>
  <c r="D403" i="3" s="1"/>
  <c r="D402" i="3" s="1"/>
  <c r="G406" i="3"/>
  <c r="G405" i="3" s="1"/>
  <c r="I407" i="3"/>
  <c r="D413" i="3"/>
  <c r="D412" i="3" s="1"/>
  <c r="D409" i="3" s="1"/>
  <c r="D408" i="3" s="1"/>
  <c r="G413" i="3"/>
  <c r="G412" i="3" s="1"/>
  <c r="I414" i="3"/>
  <c r="D421" i="3"/>
  <c r="G421" i="3"/>
  <c r="I422" i="3"/>
  <c r="D423" i="3"/>
  <c r="G423" i="3"/>
  <c r="D432" i="3"/>
  <c r="G432" i="3"/>
  <c r="H433" i="3"/>
  <c r="I433" i="3"/>
  <c r="G434" i="3"/>
  <c r="D440" i="3"/>
  <c r="D439" i="3" s="1"/>
  <c r="D438" i="3" s="1"/>
  <c r="D437" i="3" s="1"/>
  <c r="G440" i="3"/>
  <c r="G439" i="3" s="1"/>
  <c r="G438" i="3" s="1"/>
  <c r="G437" i="3" s="1"/>
  <c r="G436" i="3" s="1"/>
  <c r="D448" i="3"/>
  <c r="G448" i="3"/>
  <c r="H449" i="3"/>
  <c r="I449" i="3"/>
  <c r="G450" i="3"/>
  <c r="D456" i="3"/>
  <c r="D455" i="3" s="1"/>
  <c r="D454" i="3" s="1"/>
  <c r="G456" i="3"/>
  <c r="G455" i="3" s="1"/>
  <c r="H457" i="3"/>
  <c r="I457" i="3"/>
  <c r="D463" i="3"/>
  <c r="D462" i="3" s="1"/>
  <c r="G463" i="3"/>
  <c r="G462" i="3" s="1"/>
  <c r="H464" i="3"/>
  <c r="I464" i="3"/>
  <c r="D469" i="3"/>
  <c r="D468" i="3" s="1"/>
  <c r="D467" i="3" s="1"/>
  <c r="D466" i="3" s="1"/>
  <c r="D465" i="3" s="1"/>
  <c r="G469" i="3"/>
  <c r="G468" i="3" s="1"/>
  <c r="H470" i="3"/>
  <c r="I470" i="3"/>
  <c r="D476" i="3"/>
  <c r="I477" i="3"/>
  <c r="D479" i="3"/>
  <c r="G479" i="3"/>
  <c r="H480" i="3"/>
  <c r="I480" i="3"/>
  <c r="D489" i="3"/>
  <c r="D488" i="3" s="1"/>
  <c r="D484" i="3" s="1"/>
  <c r="G489" i="3"/>
  <c r="H490" i="3"/>
  <c r="I490" i="3"/>
  <c r="G491" i="3"/>
  <c r="D498" i="3"/>
  <c r="D497" i="3" s="1"/>
  <c r="D494" i="3" s="1"/>
  <c r="D493" i="3" s="1"/>
  <c r="G498" i="3"/>
  <c r="G497" i="3" s="1"/>
  <c r="H499" i="3"/>
  <c r="I499" i="3"/>
  <c r="D505" i="3"/>
  <c r="D504" i="3" s="1"/>
  <c r="D501" i="3" s="1"/>
  <c r="D500" i="3" s="1"/>
  <c r="G505" i="3"/>
  <c r="G504" i="3" s="1"/>
  <c r="H506" i="3"/>
  <c r="I506" i="3"/>
  <c r="D512" i="3"/>
  <c r="D511" i="3" s="1"/>
  <c r="D508" i="3" s="1"/>
  <c r="D507" i="3" s="1"/>
  <c r="G512" i="3"/>
  <c r="G511" i="3" s="1"/>
  <c r="H513" i="3"/>
  <c r="I513" i="3"/>
  <c r="G523" i="3"/>
  <c r="G522" i="3" s="1"/>
  <c r="D526" i="3"/>
  <c r="D525" i="3" s="1"/>
  <c r="D518" i="3" s="1"/>
  <c r="D517" i="3" s="1"/>
  <c r="D516" i="3" s="1"/>
  <c r="G526" i="3"/>
  <c r="G525" i="3" s="1"/>
  <c r="D534" i="3"/>
  <c r="D533" i="3" s="1"/>
  <c r="D531" i="3" s="1"/>
  <c r="D530" i="3" s="1"/>
  <c r="D529" i="3" s="1"/>
  <c r="G534" i="3"/>
  <c r="G533" i="3" s="1"/>
  <c r="G530" i="3" s="1"/>
  <c r="D543" i="3"/>
  <c r="D542" i="3" s="1"/>
  <c r="D540" i="3" s="1"/>
  <c r="D539" i="3" s="1"/>
  <c r="G543" i="3"/>
  <c r="G542" i="3" s="1"/>
  <c r="G539" i="3" s="1"/>
  <c r="I544" i="3"/>
  <c r="D612" i="3"/>
  <c r="D613" i="3"/>
  <c r="D623" i="3"/>
  <c r="I489" i="3" l="1"/>
  <c r="H54" i="3"/>
  <c r="F488" i="3"/>
  <c r="F484" i="3" s="1"/>
  <c r="F483" i="3" s="1"/>
  <c r="F482" i="3" s="1"/>
  <c r="F481" i="3" s="1"/>
  <c r="I165" i="3"/>
  <c r="I432" i="3"/>
  <c r="I476" i="3"/>
  <c r="H432" i="3"/>
  <c r="H199" i="3"/>
  <c r="E447" i="3"/>
  <c r="E446" i="3" s="1"/>
  <c r="I121" i="3"/>
  <c r="G418" i="3"/>
  <c r="G417" i="3" s="1"/>
  <c r="G416" i="3" s="1"/>
  <c r="G415" i="3" s="1"/>
  <c r="G38" i="2" s="1"/>
  <c r="G35" i="2" s="1"/>
  <c r="G218" i="3"/>
  <c r="I219" i="3"/>
  <c r="G269" i="3"/>
  <c r="G265" i="3" s="1"/>
  <c r="I331" i="3"/>
  <c r="F475" i="3"/>
  <c r="F472" i="3" s="1"/>
  <c r="F471" i="3" s="1"/>
  <c r="E113" i="3"/>
  <c r="E112" i="3" s="1"/>
  <c r="E475" i="3"/>
  <c r="E472" i="3" s="1"/>
  <c r="E471" i="3" s="1"/>
  <c r="F76" i="3"/>
  <c r="F75" i="3" s="1"/>
  <c r="I98" i="3"/>
  <c r="I543" i="3"/>
  <c r="I344" i="3"/>
  <c r="E222" i="3"/>
  <c r="E221" i="3" s="1"/>
  <c r="G475" i="3"/>
  <c r="G472" i="3" s="1"/>
  <c r="G471" i="3" s="1"/>
  <c r="H292" i="3"/>
  <c r="I44" i="3"/>
  <c r="D475" i="3"/>
  <c r="D472" i="3" s="1"/>
  <c r="D471" i="3" s="1"/>
  <c r="I109" i="3"/>
  <c r="H44" i="3"/>
  <c r="E431" i="3"/>
  <c r="E428" i="3" s="1"/>
  <c r="E427" i="3" s="1"/>
  <c r="E426" i="3" s="1"/>
  <c r="E425" i="3" s="1"/>
  <c r="I284" i="3"/>
  <c r="I260" i="3"/>
  <c r="I79" i="3"/>
  <c r="E94" i="3"/>
  <c r="E88" i="3" s="1"/>
  <c r="E87" i="3" s="1"/>
  <c r="H122" i="3"/>
  <c r="F43" i="3"/>
  <c r="F39" i="3" s="1"/>
  <c r="F38" i="3" s="1"/>
  <c r="H456" i="3"/>
  <c r="H384" i="3"/>
  <c r="I283" i="3"/>
  <c r="E176" i="3"/>
  <c r="E175" i="3" s="1"/>
  <c r="E327" i="3"/>
  <c r="E322" i="3" s="1"/>
  <c r="E321" i="3" s="1"/>
  <c r="E170" i="3"/>
  <c r="E169" i="3"/>
  <c r="E168" i="3" s="1"/>
  <c r="F106" i="3"/>
  <c r="F105" i="3" s="1"/>
  <c r="F107" i="3"/>
  <c r="I158" i="3"/>
  <c r="F418" i="3"/>
  <c r="F417" i="3" s="1"/>
  <c r="F416" i="3" s="1"/>
  <c r="F415" i="3" s="1"/>
  <c r="I211" i="3"/>
  <c r="H158" i="3"/>
  <c r="I103" i="3"/>
  <c r="I130" i="3"/>
  <c r="F431" i="3"/>
  <c r="F428" i="3" s="1"/>
  <c r="F427" i="3" s="1"/>
  <c r="F426" i="3" s="1"/>
  <c r="F425" i="3" s="1"/>
  <c r="I421" i="3"/>
  <c r="I479" i="3"/>
  <c r="H259" i="3"/>
  <c r="I102" i="3"/>
  <c r="H85" i="3"/>
  <c r="E29" i="3"/>
  <c r="E28" i="3" s="1"/>
  <c r="E27" i="3" s="1"/>
  <c r="F30" i="3"/>
  <c r="H498" i="3"/>
  <c r="E517" i="3"/>
  <c r="E516" i="3" s="1"/>
  <c r="E515" i="3" s="1"/>
  <c r="E514" i="3" s="1"/>
  <c r="F94" i="3"/>
  <c r="F88" i="3" s="1"/>
  <c r="F87" i="3" s="1"/>
  <c r="I199" i="3"/>
  <c r="I54" i="3"/>
  <c r="E249" i="3"/>
  <c r="E248" i="3" s="1"/>
  <c r="E236" i="3" s="1"/>
  <c r="E418" i="3"/>
  <c r="E417" i="3" s="1"/>
  <c r="E416" i="3" s="1"/>
  <c r="E415" i="3" s="1"/>
  <c r="F327" i="3"/>
  <c r="F322" i="3" s="1"/>
  <c r="F321" i="3" s="1"/>
  <c r="F447" i="3"/>
  <c r="F446" i="3" s="1"/>
  <c r="E14" i="3"/>
  <c r="E13" i="3"/>
  <c r="E12" i="3" s="1"/>
  <c r="E107" i="3"/>
  <c r="E106" i="3"/>
  <c r="E105" i="3" s="1"/>
  <c r="E538" i="3"/>
  <c r="E537" i="3" s="1"/>
  <c r="I413" i="3"/>
  <c r="I186" i="3"/>
  <c r="I95" i="3"/>
  <c r="D12" i="3"/>
  <c r="E43" i="3"/>
  <c r="E39" i="3" s="1"/>
  <c r="E38" i="3" s="1"/>
  <c r="E269" i="3"/>
  <c r="E265" i="3" s="1"/>
  <c r="E264" i="3" s="1"/>
  <c r="F164" i="3"/>
  <c r="F196" i="3"/>
  <c r="F190" i="3" s="1"/>
  <c r="F189" i="3" s="1"/>
  <c r="H343" i="3"/>
  <c r="I448" i="3"/>
  <c r="H505" i="3"/>
  <c r="H463" i="3"/>
  <c r="H448" i="3"/>
  <c r="H393" i="3"/>
  <c r="I360" i="3"/>
  <c r="I319" i="3"/>
  <c r="I246" i="3"/>
  <c r="H48" i="3"/>
  <c r="I257" i="3"/>
  <c r="H512" i="3"/>
  <c r="H469" i="3"/>
  <c r="H400" i="3"/>
  <c r="I368" i="3"/>
  <c r="H303" i="3"/>
  <c r="I73" i="3"/>
  <c r="I48" i="3"/>
  <c r="E128" i="3"/>
  <c r="I406" i="3"/>
  <c r="I292" i="3"/>
  <c r="E82" i="3"/>
  <c r="E81" i="3" s="1"/>
  <c r="E196" i="3"/>
  <c r="E190" i="3" s="1"/>
  <c r="E189" i="3" s="1"/>
  <c r="E291" i="3"/>
  <c r="E287" i="3" s="1"/>
  <c r="E286" i="3" s="1"/>
  <c r="E277" i="3" s="1"/>
  <c r="E276" i="3" s="1"/>
  <c r="F129" i="3"/>
  <c r="I129" i="3" s="1"/>
  <c r="F135" i="3"/>
  <c r="F134" i="3"/>
  <c r="E71" i="3"/>
  <c r="E70" i="3"/>
  <c r="F350" i="3"/>
  <c r="F349" i="3"/>
  <c r="F348" i="3" s="1"/>
  <c r="F169" i="3"/>
  <c r="F170" i="3"/>
  <c r="E453" i="3"/>
  <c r="E452" i="3" s="1"/>
  <c r="F538" i="3"/>
  <c r="F537" i="3" s="1"/>
  <c r="E315" i="3"/>
  <c r="E164" i="3"/>
  <c r="E162" i="3"/>
  <c r="F315" i="3"/>
  <c r="D388" i="3"/>
  <c r="D168" i="3"/>
  <c r="G113" i="3"/>
  <c r="I122" i="3"/>
  <c r="F16" i="3"/>
  <c r="H17" i="3"/>
  <c r="H95" i="3"/>
  <c r="F222" i="3"/>
  <c r="F221" i="3" s="1"/>
  <c r="F334" i="3"/>
  <c r="F333" i="3" s="1"/>
  <c r="F517" i="3"/>
  <c r="F516" i="3" s="1"/>
  <c r="F515" i="3" s="1"/>
  <c r="F514" i="3" s="1"/>
  <c r="D306" i="3"/>
  <c r="D305" i="3" s="1"/>
  <c r="F177" i="3"/>
  <c r="F176" i="3"/>
  <c r="F175" i="3" s="1"/>
  <c r="F388" i="3"/>
  <c r="G16" i="3"/>
  <c r="G14" i="3" s="1"/>
  <c r="I17" i="3"/>
  <c r="E77" i="3"/>
  <c r="E76" i="3"/>
  <c r="E75" i="3" s="1"/>
  <c r="D538" i="3"/>
  <c r="D537" i="3" s="1"/>
  <c r="D536" i="3" s="1"/>
  <c r="D418" i="3"/>
  <c r="D417" i="3" s="1"/>
  <c r="D416" i="3" s="1"/>
  <c r="D415" i="3" s="1"/>
  <c r="H489" i="3"/>
  <c r="H368" i="3"/>
  <c r="H360" i="3"/>
  <c r="H354" i="3"/>
  <c r="H344" i="3"/>
  <c r="H260" i="3"/>
  <c r="H141" i="3"/>
  <c r="D69" i="3"/>
  <c r="G21" i="3"/>
  <c r="I23" i="3"/>
  <c r="E134" i="3"/>
  <c r="E350" i="3"/>
  <c r="E349" i="3"/>
  <c r="E348" i="3" s="1"/>
  <c r="F70" i="3"/>
  <c r="F82" i="3"/>
  <c r="F81" i="3" s="1"/>
  <c r="H98" i="3"/>
  <c r="F182" i="3"/>
  <c r="F181" i="3" s="1"/>
  <c r="E64" i="3"/>
  <c r="E63" i="3" s="1"/>
  <c r="F64" i="3"/>
  <c r="F63" i="3" s="1"/>
  <c r="D453" i="3"/>
  <c r="D452" i="3" s="1"/>
  <c r="H452" i="3" s="1"/>
  <c r="I354" i="3"/>
  <c r="H479" i="3"/>
  <c r="I343" i="3"/>
  <c r="D315" i="3"/>
  <c r="I259" i="3"/>
  <c r="I179" i="3"/>
  <c r="G148" i="3"/>
  <c r="I149" i="3"/>
  <c r="G140" i="3"/>
  <c r="G134" i="3" s="1"/>
  <c r="I141" i="3"/>
  <c r="I85" i="3"/>
  <c r="D22" i="3"/>
  <c r="D21" i="3" s="1"/>
  <c r="E20" i="3"/>
  <c r="E19" i="3" s="1"/>
  <c r="E182" i="3"/>
  <c r="E181" i="3" s="1"/>
  <c r="E334" i="3"/>
  <c r="E333" i="3" s="1"/>
  <c r="F113" i="3"/>
  <c r="F112" i="3" s="1"/>
  <c r="H121" i="3"/>
  <c r="G66" i="3"/>
  <c r="G65" i="3" s="1"/>
  <c r="D31" i="3"/>
  <c r="D30" i="3" s="1"/>
  <c r="D29" i="3" s="1"/>
  <c r="D28" i="3" s="1"/>
  <c r="D27" i="3" s="1"/>
  <c r="H32" i="3"/>
  <c r="E388" i="3"/>
  <c r="I526" i="3"/>
  <c r="I512" i="3"/>
  <c r="I505" i="3"/>
  <c r="I498" i="3"/>
  <c r="D483" i="3"/>
  <c r="D482" i="3" s="1"/>
  <c r="I469" i="3"/>
  <c r="I463" i="3"/>
  <c r="I456" i="3"/>
  <c r="D436" i="3"/>
  <c r="I400" i="3"/>
  <c r="I393" i="3"/>
  <c r="I384" i="3"/>
  <c r="I305" i="3"/>
  <c r="I67" i="3"/>
  <c r="G31" i="3"/>
  <c r="G29" i="3" s="1"/>
  <c r="I32" i="3"/>
  <c r="E488" i="3"/>
  <c r="E484" i="3" s="1"/>
  <c r="F291" i="3"/>
  <c r="F287" i="3" s="1"/>
  <c r="F286" i="3" s="1"/>
  <c r="F277" i="3" s="1"/>
  <c r="F276" i="3" s="1"/>
  <c r="D66" i="3"/>
  <c r="D65" i="3" s="1"/>
  <c r="D64" i="3" s="1"/>
  <c r="D63" i="3" s="1"/>
  <c r="F22" i="3"/>
  <c r="F60" i="2"/>
  <c r="I62" i="2"/>
  <c r="H62" i="2"/>
  <c r="I61" i="2"/>
  <c r="H61" i="2"/>
  <c r="I63" i="2"/>
  <c r="H63" i="2"/>
  <c r="I36" i="2"/>
  <c r="H36" i="2"/>
  <c r="I37" i="2"/>
  <c r="H37" i="2"/>
  <c r="I46" i="2"/>
  <c r="H46" i="2"/>
  <c r="F269" i="3"/>
  <c r="F254" i="3"/>
  <c r="F249" i="3" s="1"/>
  <c r="F248" i="3" s="1"/>
  <c r="F236" i="3" s="1"/>
  <c r="D459" i="3"/>
  <c r="D458" i="3" s="1"/>
  <c r="H458" i="3" s="1"/>
  <c r="D447" i="3"/>
  <c r="D446" i="3" s="1"/>
  <c r="D445" i="3" s="1"/>
  <c r="D431" i="3"/>
  <c r="D428" i="3" s="1"/>
  <c r="D427" i="3" s="1"/>
  <c r="D222" i="3"/>
  <c r="D221" i="3" s="1"/>
  <c r="H526" i="3"/>
  <c r="D611" i="3"/>
  <c r="G538" i="3"/>
  <c r="I542" i="3"/>
  <c r="G529" i="3"/>
  <c r="D515" i="3"/>
  <c r="D514" i="3" s="1"/>
  <c r="G517" i="3"/>
  <c r="G509" i="3"/>
  <c r="G508" i="3" s="1"/>
  <c r="G507" i="3" s="1"/>
  <c r="I511" i="3"/>
  <c r="H507" i="3"/>
  <c r="H511" i="3"/>
  <c r="G502" i="3"/>
  <c r="G501" i="3" s="1"/>
  <c r="G500" i="3" s="1"/>
  <c r="I504" i="3"/>
  <c r="H500" i="3"/>
  <c r="H504" i="3"/>
  <c r="G495" i="3"/>
  <c r="G494" i="3" s="1"/>
  <c r="G493" i="3" s="1"/>
  <c r="I497" i="3"/>
  <c r="H493" i="3"/>
  <c r="H497" i="3"/>
  <c r="G488" i="3"/>
  <c r="G467" i="3"/>
  <c r="G466" i="3" s="1"/>
  <c r="G465" i="3" s="1"/>
  <c r="I468" i="3"/>
  <c r="H465" i="3"/>
  <c r="H468" i="3"/>
  <c r="G460" i="3"/>
  <c r="G459" i="3" s="1"/>
  <c r="G458" i="3" s="1"/>
  <c r="I462" i="3"/>
  <c r="H462" i="3"/>
  <c r="G454" i="3"/>
  <c r="I455" i="3"/>
  <c r="H455" i="3"/>
  <c r="G447" i="3"/>
  <c r="G431" i="3"/>
  <c r="G409" i="3"/>
  <c r="G408" i="3" s="1"/>
  <c r="I408" i="3" s="1"/>
  <c r="I412" i="3"/>
  <c r="G404" i="3"/>
  <c r="G403" i="3" s="1"/>
  <c r="G402" i="3" s="1"/>
  <c r="I402" i="3" s="1"/>
  <c r="I405" i="3"/>
  <c r="G395" i="3"/>
  <c r="I399" i="3"/>
  <c r="H395" i="3"/>
  <c r="H399" i="3"/>
  <c r="G388" i="3"/>
  <c r="I392" i="3"/>
  <c r="H392" i="3"/>
  <c r="G382" i="3"/>
  <c r="G381" i="3" s="1"/>
  <c r="G380" i="3" s="1"/>
  <c r="I383" i="3"/>
  <c r="H383" i="3"/>
  <c r="G370" i="3"/>
  <c r="G363" i="3"/>
  <c r="G362" i="3" s="1"/>
  <c r="I367" i="3"/>
  <c r="H362" i="3"/>
  <c r="H367" i="3"/>
  <c r="G358" i="3"/>
  <c r="G357" i="3" s="1"/>
  <c r="G356" i="3" s="1"/>
  <c r="I359" i="3"/>
  <c r="H356" i="3"/>
  <c r="H359" i="3"/>
  <c r="G349" i="3"/>
  <c r="I353" i="3"/>
  <c r="H353" i="3"/>
  <c r="D348" i="3"/>
  <c r="G334" i="3"/>
  <c r="D334" i="3"/>
  <c r="D333" i="3" s="1"/>
  <c r="G327" i="3"/>
  <c r="D327" i="3"/>
  <c r="D322" i="3" s="1"/>
  <c r="G317" i="3"/>
  <c r="I318" i="3"/>
  <c r="G297" i="3"/>
  <c r="G296" i="3" s="1"/>
  <c r="H296" i="3"/>
  <c r="H302" i="3"/>
  <c r="G291" i="3"/>
  <c r="D291" i="3"/>
  <c r="D287" i="3" s="1"/>
  <c r="D286" i="3" s="1"/>
  <c r="I278" i="3"/>
  <c r="D269" i="3"/>
  <c r="D264" i="3" s="1"/>
  <c r="G249" i="3"/>
  <c r="G248" i="3" s="1"/>
  <c r="D249" i="3"/>
  <c r="D248" i="3" s="1"/>
  <c r="D236" i="3" s="1"/>
  <c r="G238" i="3"/>
  <c r="I245" i="3"/>
  <c r="G204" i="3"/>
  <c r="G203" i="3" s="1"/>
  <c r="I203" i="3" s="1"/>
  <c r="I210" i="3"/>
  <c r="G196" i="3"/>
  <c r="D196" i="3"/>
  <c r="D190" i="3" s="1"/>
  <c r="D189" i="3" s="1"/>
  <c r="G182" i="3"/>
  <c r="G181" i="3" s="1"/>
  <c r="I185" i="3"/>
  <c r="G176" i="3"/>
  <c r="G175" i="3" s="1"/>
  <c r="G177" i="3"/>
  <c r="I178" i="3"/>
  <c r="G169" i="3"/>
  <c r="G170" i="3"/>
  <c r="G162" i="3"/>
  <c r="G164" i="3"/>
  <c r="D161" i="3"/>
  <c r="D163" i="3"/>
  <c r="D162" i="3" s="1"/>
  <c r="G153" i="3"/>
  <c r="G152" i="3" s="1"/>
  <c r="I157" i="3"/>
  <c r="H152" i="3"/>
  <c r="H157" i="3"/>
  <c r="D145" i="3"/>
  <c r="D144" i="3" s="1"/>
  <c r="D146" i="3"/>
  <c r="H140" i="3"/>
  <c r="D134" i="3"/>
  <c r="D135" i="3"/>
  <c r="G127" i="3"/>
  <c r="G126" i="3" s="1"/>
  <c r="G128" i="3"/>
  <c r="G106" i="3"/>
  <c r="G105" i="3" s="1"/>
  <c r="G107" i="3"/>
  <c r="I108" i="3"/>
  <c r="G94" i="3"/>
  <c r="D94" i="3"/>
  <c r="D88" i="3" s="1"/>
  <c r="D87" i="3" s="1"/>
  <c r="G82" i="3"/>
  <c r="G83" i="3"/>
  <c r="I84" i="3"/>
  <c r="H84" i="3"/>
  <c r="G76" i="3"/>
  <c r="G77" i="3"/>
  <c r="I77" i="3" s="1"/>
  <c r="I78" i="3"/>
  <c r="G70" i="3"/>
  <c r="G71" i="3"/>
  <c r="I71" i="3" s="1"/>
  <c r="I72" i="3"/>
  <c r="G43" i="3"/>
  <c r="D43" i="3"/>
  <c r="D39" i="3" s="1"/>
  <c r="D38" i="3" s="1"/>
  <c r="I175" i="3" l="1"/>
  <c r="H31" i="3"/>
  <c r="D627" i="3"/>
  <c r="D622" i="3" s="1"/>
  <c r="E445" i="3"/>
  <c r="E444" i="3" s="1"/>
  <c r="E443" i="3" s="1"/>
  <c r="E442" i="3" s="1"/>
  <c r="H471" i="3"/>
  <c r="E188" i="3"/>
  <c r="G263" i="3"/>
  <c r="I105" i="3"/>
  <c r="H38" i="2"/>
  <c r="F188" i="3"/>
  <c r="I38" i="2"/>
  <c r="I148" i="3"/>
  <c r="G145" i="3"/>
  <c r="G144" i="3" s="1"/>
  <c r="I144" i="3" s="1"/>
  <c r="G215" i="3"/>
  <c r="G214" i="3" s="1"/>
  <c r="I218" i="3"/>
  <c r="I475" i="3"/>
  <c r="I31" i="3"/>
  <c r="D426" i="3"/>
  <c r="D425" i="3" s="1"/>
  <c r="G30" i="3"/>
  <c r="I30" i="3" s="1"/>
  <c r="E11" i="3"/>
  <c r="E10" i="3" s="1"/>
  <c r="E9" i="3" s="1"/>
  <c r="I140" i="3"/>
  <c r="G135" i="3"/>
  <c r="D277" i="3"/>
  <c r="D276" i="3" s="1"/>
  <c r="H475" i="3"/>
  <c r="I254" i="3"/>
  <c r="E387" i="3"/>
  <c r="E386" i="3" s="1"/>
  <c r="D387" i="3"/>
  <c r="D386" i="3" s="1"/>
  <c r="F445" i="3"/>
  <c r="G20" i="3"/>
  <c r="G19" i="3" s="1"/>
  <c r="I66" i="3"/>
  <c r="I415" i="3"/>
  <c r="F387" i="3"/>
  <c r="F386" i="3" s="1"/>
  <c r="I418" i="3"/>
  <c r="G13" i="3"/>
  <c r="G12" i="3" s="1"/>
  <c r="E263" i="3"/>
  <c r="E262" i="3" s="1"/>
  <c r="D188" i="3"/>
  <c r="F127" i="3"/>
  <c r="F126" i="3" s="1"/>
  <c r="I126" i="3" s="1"/>
  <c r="F128" i="3"/>
  <c r="F161" i="3"/>
  <c r="F163" i="3"/>
  <c r="F21" i="3"/>
  <c r="F20" i="3"/>
  <c r="F19" i="3" s="1"/>
  <c r="F14" i="3"/>
  <c r="F13" i="3"/>
  <c r="F168" i="3"/>
  <c r="H168" i="3" s="1"/>
  <c r="D263" i="3"/>
  <c r="D262" i="3" s="1"/>
  <c r="E314" i="3"/>
  <c r="E313" i="3" s="1"/>
  <c r="E483" i="3"/>
  <c r="E482" i="3" s="1"/>
  <c r="E481" i="3" s="1"/>
  <c r="E69" i="3"/>
  <c r="E37" i="3" s="1"/>
  <c r="E163" i="3"/>
  <c r="E161" i="3"/>
  <c r="E133" i="3" s="1"/>
  <c r="H16" i="3"/>
  <c r="I22" i="3"/>
  <c r="I16" i="3"/>
  <c r="D37" i="3"/>
  <c r="G168" i="3"/>
  <c r="I181" i="3"/>
  <c r="G264" i="3"/>
  <c r="D20" i="3"/>
  <c r="F314" i="3"/>
  <c r="F313" i="3" s="1"/>
  <c r="F69" i="3"/>
  <c r="D444" i="3"/>
  <c r="D443" i="3" s="1"/>
  <c r="D442" i="3" s="1"/>
  <c r="F265" i="3"/>
  <c r="F264" i="3"/>
  <c r="G64" i="3"/>
  <c r="G63" i="3" s="1"/>
  <c r="I63" i="3" s="1"/>
  <c r="G316" i="3"/>
  <c r="I317" i="3"/>
  <c r="H323" i="3"/>
  <c r="H322" i="3"/>
  <c r="H525" i="3"/>
  <c r="I525" i="3"/>
  <c r="H27" i="3"/>
  <c r="H28" i="3"/>
  <c r="G28" i="3"/>
  <c r="I29" i="3"/>
  <c r="H43" i="3"/>
  <c r="G39" i="3"/>
  <c r="G38" i="3" s="1"/>
  <c r="I43" i="3"/>
  <c r="G69" i="3"/>
  <c r="I70" i="3"/>
  <c r="G75" i="3"/>
  <c r="I75" i="3" s="1"/>
  <c r="I76" i="3"/>
  <c r="H83" i="3"/>
  <c r="I83" i="3"/>
  <c r="G81" i="3"/>
  <c r="I82" i="3"/>
  <c r="H94" i="3"/>
  <c r="G88" i="3"/>
  <c r="I94" i="3"/>
  <c r="G112" i="3"/>
  <c r="D133" i="3"/>
  <c r="H134" i="3"/>
  <c r="I134" i="3"/>
  <c r="I152" i="3"/>
  <c r="G161" i="3"/>
  <c r="G163" i="3"/>
  <c r="I164" i="3"/>
  <c r="H196" i="3"/>
  <c r="G190" i="3"/>
  <c r="I196" i="3"/>
  <c r="G221" i="3"/>
  <c r="H236" i="3"/>
  <c r="G237" i="3"/>
  <c r="H248" i="3"/>
  <c r="I248" i="3"/>
  <c r="H291" i="3"/>
  <c r="G287" i="3"/>
  <c r="G286" i="3" s="1"/>
  <c r="I291" i="3"/>
  <c r="G322" i="3"/>
  <c r="I327" i="3"/>
  <c r="G333" i="3"/>
  <c r="I333" i="3" s="1"/>
  <c r="I334" i="3"/>
  <c r="H351" i="3"/>
  <c r="I350" i="3"/>
  <c r="I351" i="3"/>
  <c r="G348" i="3"/>
  <c r="I356" i="3"/>
  <c r="I362" i="3"/>
  <c r="H379" i="3"/>
  <c r="H380" i="3"/>
  <c r="G379" i="3"/>
  <c r="I379" i="3" s="1"/>
  <c r="I380" i="3"/>
  <c r="H388" i="3"/>
  <c r="G387" i="3"/>
  <c r="I388" i="3"/>
  <c r="I395" i="3"/>
  <c r="H431" i="3"/>
  <c r="G428" i="3"/>
  <c r="G427" i="3" s="1"/>
  <c r="I431" i="3"/>
  <c r="H447" i="3"/>
  <c r="G445" i="3"/>
  <c r="G446" i="3"/>
  <c r="I446" i="3" s="1"/>
  <c r="I447" i="3"/>
  <c r="G453" i="3"/>
  <c r="G452" i="3" s="1"/>
  <c r="I452" i="3" s="1"/>
  <c r="I458" i="3"/>
  <c r="I465" i="3"/>
  <c r="I471" i="3"/>
  <c r="H488" i="3"/>
  <c r="G484" i="3"/>
  <c r="I488" i="3"/>
  <c r="I493" i="3"/>
  <c r="I500" i="3"/>
  <c r="I507" i="3"/>
  <c r="G516" i="3"/>
  <c r="I517" i="3"/>
  <c r="H515" i="3"/>
  <c r="G537" i="3"/>
  <c r="I538" i="3"/>
  <c r="D11" i="2"/>
  <c r="E11" i="2"/>
  <c r="D66" i="2"/>
  <c r="D59" i="2"/>
  <c r="D58" i="2" s="1"/>
  <c r="E12" i="1"/>
  <c r="D15" i="2"/>
  <c r="D7" i="2"/>
  <c r="D18" i="2"/>
  <c r="D55" i="2"/>
  <c r="D48" i="2"/>
  <c r="D47" i="2"/>
  <c r="D44" i="2"/>
  <c r="D43" i="2" s="1"/>
  <c r="D42" i="2"/>
  <c r="D41" i="2" s="1"/>
  <c r="D34" i="2"/>
  <c r="D33" i="2"/>
  <c r="D32" i="2"/>
  <c r="D65" i="2"/>
  <c r="I168" i="3" l="1"/>
  <c r="E132" i="3"/>
  <c r="G11" i="3"/>
  <c r="I69" i="3"/>
  <c r="I537" i="3"/>
  <c r="G536" i="3"/>
  <c r="D610" i="3"/>
  <c r="D643" i="3" s="1"/>
  <c r="D132" i="3"/>
  <c r="G133" i="3"/>
  <c r="F133" i="3"/>
  <c r="F132" i="3" s="1"/>
  <c r="F37" i="3"/>
  <c r="I19" i="3"/>
  <c r="F444" i="3"/>
  <c r="F443" i="3" s="1"/>
  <c r="F442" i="3" s="1"/>
  <c r="G483" i="3"/>
  <c r="I483" i="3" s="1"/>
  <c r="I14" i="3"/>
  <c r="D19" i="3"/>
  <c r="D11" i="3" s="1"/>
  <c r="D10" i="3" s="1"/>
  <c r="D9" i="3" s="1"/>
  <c r="E36" i="3"/>
  <c r="E35" i="3" s="1"/>
  <c r="E8" i="3" s="1"/>
  <c r="F263" i="3"/>
  <c r="F262" i="3" s="1"/>
  <c r="G262" i="3"/>
  <c r="D64" i="2"/>
  <c r="F12" i="3"/>
  <c r="D6" i="2"/>
  <c r="G189" i="3"/>
  <c r="G188" i="3" s="1"/>
  <c r="G321" i="3"/>
  <c r="I321" i="3" s="1"/>
  <c r="I322" i="3"/>
  <c r="D321" i="3"/>
  <c r="H321" i="3" s="1"/>
  <c r="D314" i="3"/>
  <c r="G315" i="3"/>
  <c r="I316" i="3"/>
  <c r="G515" i="3"/>
  <c r="I516" i="3"/>
  <c r="H483" i="3"/>
  <c r="G444" i="3"/>
  <c r="I445" i="3"/>
  <c r="G426" i="3"/>
  <c r="I427" i="3"/>
  <c r="H427" i="3"/>
  <c r="G386" i="3"/>
  <c r="I387" i="3"/>
  <c r="H387" i="3"/>
  <c r="H350" i="3"/>
  <c r="I286" i="3"/>
  <c r="G277" i="3"/>
  <c r="G276" i="3" s="1"/>
  <c r="H286" i="3"/>
  <c r="G236" i="3"/>
  <c r="I236" i="3" s="1"/>
  <c r="I237" i="3"/>
  <c r="H188" i="3"/>
  <c r="H189" i="3"/>
  <c r="G87" i="3"/>
  <c r="G37" i="3" s="1"/>
  <c r="I88" i="3"/>
  <c r="H87" i="3"/>
  <c r="H88" i="3"/>
  <c r="H82" i="3"/>
  <c r="I38" i="3"/>
  <c r="H38" i="3"/>
  <c r="G27" i="3"/>
  <c r="I28" i="3"/>
  <c r="D35" i="2"/>
  <c r="D50" i="2"/>
  <c r="D60" i="2"/>
  <c r="D45" i="2"/>
  <c r="D31" i="2"/>
  <c r="G24" i="1"/>
  <c r="H133" i="3" l="1"/>
  <c r="I262" i="3"/>
  <c r="G482" i="3"/>
  <c r="I133" i="3"/>
  <c r="I189" i="3"/>
  <c r="D57" i="2"/>
  <c r="E15" i="1" s="1"/>
  <c r="H444" i="3"/>
  <c r="G132" i="3"/>
  <c r="F36" i="3"/>
  <c r="F35" i="3" s="1"/>
  <c r="G314" i="3"/>
  <c r="I314" i="3" s="1"/>
  <c r="F11" i="3"/>
  <c r="H12" i="3"/>
  <c r="I40" i="2"/>
  <c r="H40" i="2"/>
  <c r="E11" i="1"/>
  <c r="E13" i="1" s="1"/>
  <c r="I315" i="3"/>
  <c r="D313" i="3"/>
  <c r="D36" i="3"/>
  <c r="D35" i="3" s="1"/>
  <c r="D8" i="3" s="1"/>
  <c r="I27" i="3"/>
  <c r="G10" i="3"/>
  <c r="H37" i="3"/>
  <c r="I37" i="3"/>
  <c r="H81" i="3"/>
  <c r="I81" i="3"/>
  <c r="I87" i="3"/>
  <c r="I188" i="3"/>
  <c r="H277" i="3"/>
  <c r="I277" i="3"/>
  <c r="H349" i="3"/>
  <c r="I349" i="3"/>
  <c r="H426" i="3"/>
  <c r="G425" i="3"/>
  <c r="I426" i="3"/>
  <c r="H443" i="3"/>
  <c r="G443" i="3"/>
  <c r="I444" i="3"/>
  <c r="H482" i="3"/>
  <c r="G481" i="3"/>
  <c r="I482" i="3"/>
  <c r="G514" i="3"/>
  <c r="I515" i="3"/>
  <c r="D30" i="2"/>
  <c r="G313" i="3" l="1"/>
  <c r="I313" i="3" s="1"/>
  <c r="G36" i="3"/>
  <c r="F10" i="3"/>
  <c r="I10" i="3" s="1"/>
  <c r="I11" i="3"/>
  <c r="H11" i="3"/>
  <c r="E14" i="1"/>
  <c r="E16" i="1" s="1"/>
  <c r="E17" i="1" s="1"/>
  <c r="H314" i="3"/>
  <c r="G442" i="3"/>
  <c r="I443" i="3"/>
  <c r="H348" i="3"/>
  <c r="I348" i="3"/>
  <c r="H313" i="3"/>
  <c r="G9" i="3"/>
  <c r="F9" i="3" l="1"/>
  <c r="I9" i="3" s="1"/>
  <c r="H10" i="3"/>
  <c r="H36" i="3"/>
  <c r="G35" i="3"/>
  <c r="I36" i="3"/>
  <c r="F7" i="2"/>
  <c r="F8" i="3" l="1"/>
  <c r="H8" i="3" s="1"/>
  <c r="H9" i="3"/>
  <c r="I51" i="2"/>
  <c r="H51" i="2"/>
  <c r="I35" i="3"/>
  <c r="G8" i="3"/>
  <c r="H35" i="3"/>
  <c r="I8" i="3" l="1"/>
  <c r="F64" i="2" l="1"/>
  <c r="F48" i="2"/>
  <c r="F43" i="2"/>
  <c r="F35" i="2" l="1"/>
  <c r="F50" i="2"/>
  <c r="F31" i="2"/>
  <c r="F45" i="2"/>
  <c r="F58" i="2" l="1"/>
  <c r="F57" i="2" s="1"/>
  <c r="G15" i="1" s="1"/>
  <c r="E58" i="2"/>
  <c r="E64" i="2" l="1"/>
  <c r="E48" i="2"/>
  <c r="E43" i="2"/>
  <c r="E41" i="2"/>
  <c r="E26" i="2"/>
  <c r="E25" i="2" s="1"/>
  <c r="E18" i="2"/>
  <c r="E15" i="2"/>
  <c r="E7" i="2"/>
  <c r="F12" i="1" l="1"/>
  <c r="E6" i="2"/>
  <c r="E50" i="2"/>
  <c r="E31" i="2"/>
  <c r="E45" i="2"/>
  <c r="E35" i="2"/>
  <c r="E60" i="2"/>
  <c r="E57" i="2" s="1"/>
  <c r="F15" i="1" l="1"/>
  <c r="F11" i="1"/>
  <c r="F13" i="1" s="1"/>
  <c r="E30" i="2"/>
  <c r="G26" i="2"/>
  <c r="F26" i="2"/>
  <c r="I26" i="2" l="1"/>
  <c r="F14" i="1"/>
  <c r="F16" i="1" s="1"/>
  <c r="F17" i="1" s="1"/>
  <c r="F26" i="1" s="1"/>
  <c r="I54" i="2" l="1"/>
  <c r="I55" i="2"/>
  <c r="G25" i="2"/>
  <c r="G7" i="2"/>
  <c r="G11" i="2"/>
  <c r="G15" i="2"/>
  <c r="G18" i="2"/>
  <c r="H18" i="2" l="1"/>
  <c r="H15" i="2"/>
  <c r="H11" i="2"/>
  <c r="I7" i="2"/>
  <c r="H7" i="2"/>
  <c r="G64" i="2"/>
  <c r="I65" i="2"/>
  <c r="I52" i="2"/>
  <c r="H52" i="2"/>
  <c r="G48" i="2"/>
  <c r="I49" i="2"/>
  <c r="H49" i="2"/>
  <c r="G43" i="2"/>
  <c r="I44" i="2"/>
  <c r="H44" i="2"/>
  <c r="G41" i="2"/>
  <c r="I42" i="2"/>
  <c r="H42" i="2"/>
  <c r="I34" i="2"/>
  <c r="H34" i="2"/>
  <c r="I33" i="2"/>
  <c r="H33" i="2"/>
  <c r="I32" i="2"/>
  <c r="H32" i="2"/>
  <c r="H12" i="1"/>
  <c r="G31" i="2"/>
  <c r="G50" i="2"/>
  <c r="G45" i="2"/>
  <c r="G60" i="2"/>
  <c r="G6" i="2"/>
  <c r="H6" i="2" l="1"/>
  <c r="G57" i="2"/>
  <c r="H15" i="1" s="1"/>
  <c r="I60" i="2"/>
  <c r="H60" i="2"/>
  <c r="I45" i="2"/>
  <c r="H45" i="2"/>
  <c r="I50" i="2"/>
  <c r="H50" i="2"/>
  <c r="I31" i="2"/>
  <c r="H31" i="2"/>
  <c r="I35" i="2"/>
  <c r="H35" i="2"/>
  <c r="H41" i="2"/>
  <c r="I43" i="2"/>
  <c r="H43" i="2"/>
  <c r="I48" i="2"/>
  <c r="H48" i="2"/>
  <c r="I64" i="2"/>
  <c r="H64" i="2"/>
  <c r="H11" i="1"/>
  <c r="G30" i="2"/>
  <c r="H13" i="1" l="1"/>
  <c r="I13" i="1" s="1"/>
  <c r="I11" i="1"/>
  <c r="H30" i="2"/>
  <c r="J15" i="1"/>
  <c r="I15" i="1"/>
  <c r="I57" i="2"/>
  <c r="H57" i="2"/>
  <c r="H14" i="1"/>
  <c r="F25" i="2"/>
  <c r="G12" i="1" l="1"/>
  <c r="I25" i="2"/>
  <c r="H16" i="1"/>
  <c r="I14" i="1"/>
  <c r="F15" i="2"/>
  <c r="I15" i="2" s="1"/>
  <c r="H17" i="1" l="1"/>
  <c r="I16" i="1"/>
  <c r="F11" i="2"/>
  <c r="I11" i="2" s="1"/>
  <c r="F18" i="2"/>
  <c r="I18" i="2" s="1"/>
  <c r="I26" i="1" l="1"/>
  <c r="I17" i="1"/>
  <c r="F6" i="2"/>
  <c r="I6" i="2" s="1"/>
  <c r="I47" i="2" l="1"/>
  <c r="F41" i="2"/>
  <c r="F30" i="2" l="1"/>
  <c r="I30" i="2" s="1"/>
  <c r="I41" i="2"/>
  <c r="G14" i="1" l="1"/>
  <c r="J14" i="1" s="1"/>
  <c r="G16" i="1" l="1"/>
  <c r="J16" i="1" s="1"/>
  <c r="G11" i="1"/>
  <c r="J11" i="1" s="1"/>
  <c r="G13" i="1" l="1"/>
  <c r="J13" i="1" s="1"/>
  <c r="G17" i="1" l="1"/>
  <c r="G26" i="1" l="1"/>
  <c r="J26" i="1" s="1"/>
  <c r="J17" i="1"/>
</calcChain>
</file>

<file path=xl/sharedStrings.xml><?xml version="1.0" encoding="utf-8"?>
<sst xmlns="http://schemas.openxmlformats.org/spreadsheetml/2006/main" count="715" uniqueCount="361">
  <si>
    <r>
      <rPr>
        <b/>
        <sz val="8.5"/>
        <rFont val="Times New Roman"/>
        <family val="1"/>
      </rPr>
      <t>A.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RAČUNA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PRIHODA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RASHODA</t>
    </r>
  </si>
  <si>
    <r>
      <rPr>
        <sz val="8.5"/>
        <rFont val="Times New Roman"/>
        <family val="1"/>
      </rPr>
      <t>PRIHODI POSLOVANJA</t>
    </r>
  </si>
  <si>
    <r>
      <rPr>
        <sz val="8.5"/>
        <rFont val="Times New Roman"/>
        <family val="1"/>
      </rPr>
      <t>PRIHODI OD PRODAJE NEFINANCIJSKE IMOVINE</t>
    </r>
  </si>
  <si>
    <r>
      <rPr>
        <b/>
        <sz val="8.5"/>
        <rFont val="Times New Roman"/>
        <family val="1"/>
      </rPr>
      <t>UKUPNO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PRIHODI</t>
    </r>
  </si>
  <si>
    <r>
      <rPr>
        <sz val="8.5"/>
        <rFont val="Times New Roman"/>
        <family val="1"/>
      </rPr>
      <t>RASHODI POSLOVANJA</t>
    </r>
  </si>
  <si>
    <r>
      <rPr>
        <sz val="8.5"/>
        <rFont val="Times New Roman"/>
        <family val="1"/>
      </rPr>
      <t>RASHODI ZA NABAVU NEFINANCIJSKE IMOVINE</t>
    </r>
  </si>
  <si>
    <r>
      <rPr>
        <b/>
        <sz val="8.5"/>
        <rFont val="Times New Roman"/>
        <family val="1"/>
      </rPr>
      <t>UKUPNO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RASHODI</t>
    </r>
  </si>
  <si>
    <r>
      <rPr>
        <b/>
        <sz val="8.5"/>
        <rFont val="Times New Roman"/>
        <family val="1"/>
      </rPr>
      <t>RAZLIKA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VIŠAK/MANJAK</t>
    </r>
  </si>
  <si>
    <r>
      <rPr>
        <b/>
        <sz val="8.5"/>
        <rFont val="Times New Roman"/>
        <family val="1"/>
      </rPr>
      <t>B.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RAČUNA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FINANCIRANJA</t>
    </r>
  </si>
  <si>
    <r>
      <rPr>
        <sz val="8.5"/>
        <rFont val="Times New Roman"/>
        <family val="1"/>
      </rPr>
      <t>PRIMICI OD FINANCIJSKE IMOVINE I ZADUŽIVANJA</t>
    </r>
  </si>
  <si>
    <r>
      <rPr>
        <sz val="8.5"/>
        <rFont val="Times New Roman"/>
        <family val="1"/>
      </rPr>
      <t>IZDACI ZA FINANCIJSKU IMOVINU I OTPLATE ZAJMOV</t>
    </r>
  </si>
  <si>
    <r>
      <rPr>
        <b/>
        <sz val="8.5"/>
        <rFont val="Times New Roman"/>
        <family val="1"/>
      </rPr>
      <t>NETO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FINANCIRANJE</t>
    </r>
  </si>
  <si>
    <r>
      <rPr>
        <b/>
        <sz val="8.5"/>
        <rFont val="Times New Roman"/>
        <family val="1"/>
      </rPr>
      <t>C.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RASPOLOŽIVA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SREDSTVA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IZ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PRETHODNIH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GODINA</t>
    </r>
  </si>
  <si>
    <r>
      <rPr>
        <b/>
        <sz val="8.5"/>
        <rFont val="Times New Roman"/>
        <family val="1"/>
      </rPr>
      <t>VLASTITI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IZVORI</t>
    </r>
  </si>
  <si>
    <r>
      <rPr>
        <b/>
        <sz val="8.5"/>
        <rFont val="Times New Roman"/>
        <family val="1"/>
      </rPr>
      <t>VIŠAK/MANJAK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+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NETO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FINANCIRANJE+RASPOLOŽIVA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SREDSTVA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IZ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PRETHODNIH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GODINA</t>
    </r>
  </si>
  <si>
    <r>
      <rPr>
        <b/>
        <sz val="9"/>
        <rFont val="Times New Roman"/>
        <family val="1"/>
      </rPr>
      <t>6.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PRIHODI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POSLOVANJA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</si>
  <si>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POSLOVANJA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</si>
  <si>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poreza</t>
    </r>
  </si>
  <si>
    <r>
      <rPr>
        <sz val="8.5"/>
        <rFont val="Times New Roman"/>
        <family val="1"/>
      </rPr>
      <t>Porez i prirez na dohodak</t>
    </r>
  </si>
  <si>
    <r>
      <rPr>
        <sz val="8.5"/>
        <rFont val="Times New Roman"/>
        <family val="1"/>
      </rPr>
      <t>Porezi na imovinu</t>
    </r>
  </si>
  <si>
    <r>
      <rPr>
        <sz val="8.5"/>
        <rFont val="Times New Roman"/>
        <family val="1"/>
      </rPr>
      <t>Porezi na robu i usluge</t>
    </r>
  </si>
  <si>
    <r>
      <rPr>
        <b/>
        <sz val="8.5"/>
        <rFont val="Times New Roman"/>
        <family val="1"/>
      </rPr>
      <t>Pomoći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iz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inozemstva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(darovnice)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subjekata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unutar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opće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države</t>
    </r>
  </si>
  <si>
    <r>
      <rPr>
        <sz val="8.5"/>
        <rFont val="Times New Roman"/>
        <family val="1"/>
      </rPr>
      <t>Pomoći iz proračuna</t>
    </r>
  </si>
  <si>
    <r>
      <rPr>
        <sz val="8.5"/>
        <rFont val="Times New Roman"/>
        <family val="1"/>
      </rPr>
      <t>Pomoći od ostalih subj. unutar opće države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</si>
  <si>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</si>
  <si>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sz val="8.5"/>
        <rFont val="Times New Roman"/>
        <family val="1"/>
      </rPr>
      <t>Prihodi od financijske imovine</t>
    </r>
  </si>
  <si>
    <r>
      <rPr>
        <sz val="8.5"/>
        <rFont val="Times New Roman"/>
        <family val="1"/>
      </rPr>
      <t>Prihodi od nefinancijske imovine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</si>
  <si>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administrativnih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pristojbi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posebnim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propisim</t>
    </r>
  </si>
  <si>
    <r>
      <rPr>
        <sz val="8.5"/>
        <rFont val="Times New Roman"/>
        <family val="1"/>
      </rPr>
      <t>Prihodi po posebnim propisima</t>
    </r>
  </si>
  <si>
    <r>
      <rPr>
        <sz val="8.5"/>
        <rFont val="Times New Roman"/>
        <family val="1"/>
      </rPr>
      <t>Komunalni doprinosi i naknade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</si>
  <si>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PRODAJE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NEFINANCIJSKE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</si>
  <si>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prodaje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neproizvedene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</si>
  <si>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sz val="8.5"/>
        <rFont val="Times New Roman"/>
        <family val="1"/>
      </rPr>
      <t>Prihodi od prodaje materijalne imov. - prirodnih bogatstava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</si>
  <si>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POSLOVANJA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</si>
  <si>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zaposlene</t>
    </r>
  </si>
  <si>
    <r>
      <rPr>
        <sz val="7.5"/>
        <rFont val="Times New Roman"/>
        <family val="1"/>
      </rPr>
      <t>Plaće (Bruto)</t>
    </r>
  </si>
  <si>
    <r>
      <rPr>
        <sz val="8.5"/>
        <rFont val="Times New Roman"/>
        <family val="1"/>
      </rPr>
      <t>Ostali rashodi za zaposlene</t>
    </r>
  </si>
  <si>
    <r>
      <rPr>
        <b/>
        <sz val="8.5"/>
        <rFont val="Times New Roman"/>
        <family val="1"/>
      </rPr>
      <t>Materijalni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rashodi</t>
    </r>
  </si>
  <si>
    <r>
      <rPr>
        <sz val="8.5"/>
        <rFont val="Times New Roman"/>
        <family val="1"/>
      </rPr>
      <t>Naknade troškova zaposlenima</t>
    </r>
  </si>
  <si>
    <r>
      <rPr>
        <sz val="8.5"/>
        <rFont val="Times New Roman"/>
        <family val="1"/>
      </rPr>
      <t>Rashodi za materijal i energiju</t>
    </r>
  </si>
  <si>
    <r>
      <rPr>
        <sz val="8.5"/>
        <rFont val="Times New Roman"/>
        <family val="1"/>
      </rPr>
      <t>Rashodi za usluge</t>
    </r>
  </si>
  <si>
    <r>
      <rPr>
        <sz val="7.5"/>
        <rFont val="Times New Roman"/>
        <family val="1"/>
      </rPr>
      <t>Naknade troškova osobama izvan radnog odnosa</t>
    </r>
  </si>
  <si>
    <r>
      <rPr>
        <sz val="8.5"/>
        <rFont val="Times New Roman"/>
        <family val="1"/>
      </rPr>
      <t>Ostali nespomenuti rashodi poslovanja</t>
    </r>
  </si>
  <si>
    <r>
      <rPr>
        <b/>
        <sz val="8.5"/>
        <rFont val="Times New Roman"/>
        <family val="1"/>
      </rPr>
      <t>Financijski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rashodi</t>
    </r>
  </si>
  <si>
    <r>
      <rPr>
        <sz val="8.5"/>
        <rFont val="Times New Roman"/>
        <family val="1"/>
      </rPr>
      <t>Ostali financijski rashodi</t>
    </r>
  </si>
  <si>
    <r>
      <rPr>
        <b/>
        <sz val="8.5"/>
        <rFont val="Times New Roman"/>
        <family val="1"/>
      </rPr>
      <t>Subvencije</t>
    </r>
  </si>
  <si>
    <r>
      <rPr>
        <sz val="8.5"/>
        <rFont val="Times New Roman"/>
        <family val="1"/>
      </rPr>
      <t>Subvencije trg. društv., poljopr. i obrtnicima izvan javnog sektora</t>
    </r>
  </si>
  <si>
    <r>
      <rPr>
        <b/>
        <sz val="7.5"/>
        <rFont val="Times New Roman"/>
        <family val="1"/>
      </rPr>
      <t>Pomoći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dane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u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inoz.i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unutar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općeg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proračuna</t>
    </r>
  </si>
  <si>
    <r>
      <rPr>
        <sz val="7.5"/>
        <rFont val="Times New Roman"/>
        <family val="1"/>
      </rPr>
      <t>Pomoći unutar općeg proračuna</t>
    </r>
  </si>
  <si>
    <r>
      <rPr>
        <b/>
        <sz val="8.5"/>
        <rFont val="Times New Roman"/>
        <family val="1"/>
      </rPr>
      <t>Naknade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građanima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kućanstvima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temelju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osiguranja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druge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naknade</t>
    </r>
  </si>
  <si>
    <r>
      <rPr>
        <sz val="8.5"/>
        <rFont val="Times New Roman"/>
        <family val="1"/>
      </rPr>
      <t>Ostale naknade građanima i kućanstvima iz proračuna</t>
    </r>
  </si>
  <si>
    <r>
      <rPr>
        <b/>
        <sz val="8.5"/>
        <rFont val="Times New Roman"/>
        <family val="1"/>
      </rPr>
      <t>Ostali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rashodi</t>
    </r>
  </si>
  <si>
    <r>
      <rPr>
        <sz val="8.5"/>
        <rFont val="Times New Roman"/>
        <family val="1"/>
      </rPr>
      <t>Tekuće donacije</t>
    </r>
  </si>
  <si>
    <r>
      <rPr>
        <sz val="8.5"/>
        <rFont val="Times New Roman"/>
        <family val="1"/>
      </rPr>
      <t>Kapitalne donacije</t>
    </r>
  </si>
  <si>
    <r>
      <rPr>
        <sz val="7.5"/>
        <rFont val="Times New Roman"/>
        <family val="1"/>
      </rPr>
      <t>Kazne, penali i naknade štete</t>
    </r>
  </si>
  <si>
    <r>
      <rPr>
        <sz val="8.5"/>
        <rFont val="Times New Roman"/>
        <family val="1"/>
      </rPr>
      <t>Izvanredni rashodi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</si>
  <si>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NABAVU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NEFINANCIJSKE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</si>
  <si>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nabavu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proizvedene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dugotrajne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</si>
  <si>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sz val="8.5"/>
        <rFont val="Times New Roman"/>
        <family val="1"/>
      </rPr>
      <t>Građevinski objekti</t>
    </r>
  </si>
  <si>
    <r>
      <rPr>
        <sz val="8.5"/>
        <rFont val="Times New Roman"/>
        <family val="1"/>
      </rPr>
      <t>Postrojenja i oprema</t>
    </r>
  </si>
  <si>
    <r>
      <rPr>
        <sz val="8.5"/>
        <rFont val="Times New Roman"/>
        <family val="1"/>
      </rPr>
      <t>Nematerijalna proizvedena imovina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</si>
  <si>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dodatna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ulaganja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nefinancijskoj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imovini</t>
    </r>
  </si>
  <si>
    <r>
      <rPr>
        <sz val="8.5"/>
        <rFont val="Times New Roman"/>
        <family val="1"/>
      </rPr>
      <t>Dodatna ulaganja na građevinskim objektima</t>
    </r>
  </si>
  <si>
    <r>
      <rPr>
        <b/>
        <sz val="11"/>
        <rFont val="Times New Roman"/>
        <family val="1"/>
      </rPr>
      <t>II</t>
    </r>
    <r>
      <rPr>
        <sz val="11"/>
        <rFont val="Times New Roman"/>
        <family val="1"/>
      </rPr>
      <t xml:space="preserve">  </t>
    </r>
    <r>
      <rPr>
        <b/>
        <sz val="11"/>
        <rFont val="Times New Roman"/>
        <family val="1"/>
      </rPr>
      <t>POSEBNI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DIO</t>
    </r>
  </si>
  <si>
    <r>
      <rPr>
        <b/>
        <sz val="4.5"/>
        <rFont val="Times New Roman"/>
        <family val="1"/>
      </rPr>
      <t>BROJ</t>
    </r>
    <r>
      <rPr>
        <sz val="4.5"/>
        <rFont val="Times New Roman"/>
        <family val="1"/>
      </rPr>
      <t xml:space="preserve"> </t>
    </r>
    <r>
      <rPr>
        <b/>
        <sz val="4.5"/>
        <rFont val="Times New Roman"/>
        <family val="1"/>
      </rPr>
      <t>RAČUNA</t>
    </r>
  </si>
  <si>
    <r>
      <rPr>
        <b/>
        <sz val="11"/>
        <rFont val="Times New Roman"/>
        <family val="1"/>
      </rPr>
      <t>VRSTA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RASHODA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I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IZDATKA</t>
    </r>
  </si>
  <si>
    <r>
      <rPr>
        <b/>
        <sz val="4.5"/>
        <rFont val="Times New Roman"/>
        <family val="1"/>
      </rPr>
      <t>Indeks</t>
    </r>
    <r>
      <rPr>
        <sz val="4.5"/>
        <rFont val="Times New Roman"/>
        <family val="1"/>
      </rPr>
      <t xml:space="preserve"> </t>
    </r>
    <r>
      <rPr>
        <b/>
        <sz val="4.5"/>
        <rFont val="Times New Roman"/>
        <family val="1"/>
      </rPr>
      <t>2/1</t>
    </r>
  </si>
  <si>
    <r>
      <rPr>
        <b/>
        <sz val="9.5"/>
        <rFont val="Times New Roman"/>
        <family val="1"/>
      </rPr>
      <t>UKUPNO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IZDACI</t>
    </r>
  </si>
  <si>
    <r>
      <rPr>
        <b/>
        <sz val="9.5"/>
        <rFont val="Times New Roman"/>
        <family val="1"/>
      </rPr>
      <t>R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001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OPĆINSKO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VIJEĆE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</si>
  <si>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A100101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Predstavničko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tijelo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</si>
  <si>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01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javne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usluge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</si>
  <si>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poslovanja</t>
    </r>
  </si>
  <si>
    <r>
      <rPr>
        <b/>
        <sz val="9.5"/>
        <rFont val="Times New Roman"/>
        <family val="1"/>
      </rPr>
      <t>Materijalni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rashodi</t>
    </r>
  </si>
  <si>
    <r>
      <rPr>
        <sz val="9.5"/>
        <rFont val="Times New Roman"/>
        <family val="1"/>
      </rPr>
      <t>Ostali nespomenuti rashodi poslovanja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</si>
  <si>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A100102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Vijeće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nacionalnih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manjina</t>
    </r>
  </si>
  <si>
    <r>
      <rPr>
        <b/>
        <sz val="9.5"/>
        <rFont val="Times New Roman"/>
        <family val="1"/>
      </rPr>
      <t>Ostali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rashodi</t>
    </r>
  </si>
  <si>
    <r>
      <rPr>
        <sz val="9.5"/>
        <rFont val="Times New Roman"/>
        <family val="1"/>
      </rPr>
      <t>Tekuće donacije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</si>
  <si>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P1002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političkih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stranaka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</si>
  <si>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A100201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Osnovne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funkcije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stranaka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</si>
  <si>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01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javne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uslug</t>
    </r>
  </si>
  <si>
    <r>
      <rPr>
        <b/>
        <sz val="9.5"/>
        <rFont val="Times New Roman"/>
        <family val="1"/>
      </rPr>
      <t>R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002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OPĆINSKA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UPRAVA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</si>
  <si>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P1003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Javna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uprava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administracija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</si>
  <si>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zaposlene</t>
    </r>
  </si>
  <si>
    <r>
      <rPr>
        <sz val="9.5"/>
        <rFont val="Times New Roman"/>
        <family val="1"/>
      </rPr>
      <t>Plaće (Bruto)</t>
    </r>
  </si>
  <si>
    <r>
      <rPr>
        <sz val="9.5"/>
        <rFont val="Times New Roman"/>
        <family val="1"/>
      </rPr>
      <t>Ostali rashodi za zaposlene</t>
    </r>
  </si>
  <si>
    <r>
      <rPr>
        <sz val="9.5"/>
        <rFont val="Times New Roman"/>
        <family val="1"/>
      </rPr>
      <t>Doprinosi na plaće</t>
    </r>
  </si>
  <si>
    <r>
      <rPr>
        <sz val="9.5"/>
        <rFont val="Times New Roman"/>
        <family val="1"/>
      </rPr>
      <t>Naknade troškova zaposlenima</t>
    </r>
  </si>
  <si>
    <r>
      <rPr>
        <sz val="9.5"/>
        <rFont val="Times New Roman"/>
        <family val="1"/>
      </rPr>
      <t>Rashodi za materijal i energiju</t>
    </r>
  </si>
  <si>
    <r>
      <rPr>
        <sz val="9.5"/>
        <rFont val="Times New Roman"/>
        <family val="1"/>
      </rPr>
      <t>Rashodi za usluge</t>
    </r>
  </si>
  <si>
    <r>
      <rPr>
        <sz val="9.5"/>
        <rFont val="Times New Roman"/>
        <family val="1"/>
      </rPr>
      <t>Naknade troš.osobama izvan radnog odnosa</t>
    </r>
  </si>
  <si>
    <r>
      <rPr>
        <b/>
        <sz val="9.5"/>
        <rFont val="Times New Roman"/>
        <family val="1"/>
      </rPr>
      <t>Financijski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rashodi</t>
    </r>
  </si>
  <si>
    <r>
      <rPr>
        <sz val="9.5"/>
        <rFont val="Times New Roman"/>
        <family val="1"/>
      </rPr>
      <t>Ostali financ.rashodi - bank.usl.i platni promet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</si>
  <si>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TEKUĆA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PRIČUVA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PRORAČUNA</t>
    </r>
  </si>
  <si>
    <r>
      <rPr>
        <sz val="9.5"/>
        <rFont val="Times New Roman"/>
        <family val="1"/>
      </rPr>
      <t>Izvanredni rashodi - proračunska pričuva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</si>
  <si>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04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Ekonomski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poslov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</si>
  <si>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A100305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LOKALNA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AKCIJSKA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GRUPA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(LAG)</t>
    </r>
  </si>
  <si>
    <r>
      <rPr>
        <b/>
        <sz val="9.5"/>
        <rFont val="Times New Roman"/>
        <family val="1"/>
      </rPr>
      <t>TEKUĆI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T100301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JAVNI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RADOVI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</si>
  <si>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K100301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UREDSKI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NAMJEŠTAJ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I
</t>
    </r>
    <r>
      <rPr>
        <b/>
        <sz val="9.5"/>
        <rFont val="Times New Roman"/>
        <family val="1"/>
      </rPr>
      <t>INFORMATIZACIJA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UPRAVE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</si>
  <si>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nefinanc.imovin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</si>
  <si>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</t>
    </r>
  </si>
  <si>
    <r>
      <rPr>
        <sz val="9.5"/>
        <rFont val="Times New Roman"/>
        <family val="1"/>
      </rPr>
      <t>Postrojenja i oprema</t>
    </r>
  </si>
  <si>
    <r>
      <rPr>
        <sz val="9.5"/>
        <rFont val="Times New Roman"/>
        <family val="1"/>
      </rPr>
      <t>Nematerijalna proizvedena imovina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</si>
  <si>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dodat.na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ulag.na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nefin.imov</t>
    </r>
  </si>
  <si>
    <r>
      <rPr>
        <sz val="9.5"/>
        <rFont val="Times New Roman"/>
        <family val="1"/>
      </rPr>
      <t>Dodatna ulaganja na građevinskim objektima</t>
    </r>
  </si>
  <si>
    <r>
      <rPr>
        <sz val="9.5"/>
        <rFont val="Times New Roman"/>
        <family val="1"/>
      </rPr>
      <t>Građevinski objekti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</si>
  <si>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04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Ekonomski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poslovi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</si>
  <si>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-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P1004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komunalne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infrastrukture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</si>
  <si>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A100401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JAVNIH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POVRŠINA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</si>
  <si>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A100402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NERAZVRSTANIH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CESTA</t>
    </r>
  </si>
  <si>
    <r>
      <rPr>
        <b/>
        <sz val="9.5"/>
        <rFont val="Times New Roman"/>
        <family val="1"/>
      </rPr>
      <t>TEKUĆI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T100403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GROBLJA</t>
    </r>
  </si>
  <si>
    <r>
      <rPr>
        <sz val="9.5"/>
        <rFont val="Times New Roman"/>
        <family val="1"/>
      </rPr>
      <t>Nematerijalna proizvedena imovina-projekt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</si>
  <si>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P1006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Razvoj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sustava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vodoopskrbe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odvodnje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</si>
  <si>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K100601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KANALIZACIJE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</si>
  <si>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K100602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VODOVODA</t>
    </r>
  </si>
  <si>
    <r>
      <rPr>
        <b/>
        <sz val="9.5"/>
        <rFont val="Times New Roman"/>
        <family val="1"/>
      </rPr>
      <t>Pomoći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dane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inoz.i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unutar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općeg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proračuna</t>
    </r>
  </si>
  <si>
    <r>
      <rPr>
        <sz val="9.5"/>
        <rFont val="Times New Roman"/>
        <family val="1"/>
      </rPr>
      <t>Pomoći unutar općeg proračuna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</si>
  <si>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</t>
    </r>
  </si>
  <si>
    <r>
      <rPr>
        <sz val="9.5"/>
        <rFont val="Times New Roman"/>
        <family val="1"/>
      </rPr>
      <t>Rashodi za nabavku proiz.dogot.imovin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</si>
  <si>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P1009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Razvoj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poljoprivrede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</si>
  <si>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A100901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POLJSKIH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PUTEVA</t>
    </r>
  </si>
  <si>
    <r>
      <rPr>
        <sz val="9.5"/>
        <rFont val="Times New Roman"/>
        <family val="1"/>
      </rPr>
      <t>Rashodi za usluge - usluge tekućeg i inv.održ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</si>
  <si>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A100902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POTICAJNE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MJERE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UNAPREĐENJE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POLJOPR</t>
    </r>
  </si>
  <si>
    <r>
      <rPr>
        <sz val="9.5"/>
        <rFont val="Times New Roman"/>
        <family val="1"/>
      </rPr>
      <t>Subvencije poljoprivrednicim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</si>
  <si>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A100903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ČIŠĆENJE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OSNOVNE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KANALSKE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MREŽE</t>
    </r>
  </si>
  <si>
    <r>
      <rPr>
        <sz val="9.5"/>
        <rFont val="Times New Roman"/>
        <family val="1"/>
      </rPr>
      <t>Rashodi za usluge – usluge tekućeg i inv. održavanja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</si>
  <si>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09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Obrazovanje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</si>
  <si>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K101001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DJEČJEG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VRTIĆA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</si>
  <si>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09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Obrazovanj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</si>
  <si>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nefinanc.imovine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</si>
  <si>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Imov.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</si>
  <si>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A101101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OBRAZOVNI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PROGRAMI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OSNOVNIH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ŠKOLA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</si>
  <si>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A101102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SUFINANCIRANJE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PRIJEVOZA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UČENIKA
</t>
    </r>
    <r>
      <rPr>
        <b/>
        <sz val="9.5"/>
        <rFont val="Times New Roman"/>
        <family val="1"/>
      </rPr>
      <t>SREDNJIH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ŠKOLA</t>
    </r>
  </si>
  <si>
    <r>
      <rPr>
        <b/>
        <sz val="9.5"/>
        <rFont val="Times New Roman"/>
        <family val="1"/>
      </rPr>
      <t>Nak.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građ.i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kuć.na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temelju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osig.i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dr.nak.</t>
    </r>
  </si>
  <si>
    <r>
      <rPr>
        <sz val="9.5"/>
        <rFont val="Times New Roman"/>
        <family val="1"/>
      </rPr>
      <t>Ostale naknade građanima i kućanstvima iz proračuna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</si>
  <si>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A101103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SUFINANCIRANJE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KNJIGA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ZA
</t>
    </r>
    <r>
      <rPr>
        <b/>
        <sz val="9.5"/>
        <rFont val="Times New Roman"/>
        <family val="1"/>
      </rPr>
      <t>UČENIKE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O.Š.</t>
    </r>
  </si>
  <si>
    <r>
      <rPr>
        <sz val="9.5"/>
        <rFont val="Times New Roman"/>
        <family val="1"/>
      </rPr>
      <t>Ostale naknade građanima i kućan. iz proračuna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</si>
  <si>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K101101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ŠKOLSKO-SPORTSKE
</t>
    </r>
    <r>
      <rPr>
        <b/>
        <sz val="9.5"/>
        <rFont val="Times New Roman"/>
        <family val="1"/>
      </rPr>
      <t>DVORANE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DRAGALIĆ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</si>
  <si>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P1012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visokog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obrazovanja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</si>
  <si>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A101201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STIPENDIRANJE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STUDENATA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</si>
  <si>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P1013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Razvoj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civilnog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društva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</si>
  <si>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A101301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:DJELATNOST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UDRUGA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KULTURI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</si>
  <si>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08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Rekreacija,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kultura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religija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</si>
  <si>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A101302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GRAĐANSKE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UDRUGE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UDRUGE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PROIZAŠLE
</t>
    </r>
    <r>
      <rPr>
        <b/>
        <sz val="9.5"/>
        <rFont val="Times New Roman"/>
        <family val="1"/>
      </rPr>
      <t>IZ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DOMOVINSKOG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RATA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</si>
  <si>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A101303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OSNOVNA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DJELATNOST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ORGANIZACIJA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I
</t>
    </r>
    <r>
      <rPr>
        <b/>
        <sz val="9.5"/>
        <rFont val="Times New Roman"/>
        <family val="1"/>
      </rPr>
      <t>UDRUGA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SKRB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OBITELJI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DJECI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</si>
  <si>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K101302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ADAPTACIJA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CRKVE</t>
    </r>
  </si>
  <si>
    <r>
      <rPr>
        <sz val="9.5"/>
        <rFont val="Times New Roman"/>
        <family val="1"/>
      </rPr>
      <t>Kapitalne donacije</t>
    </r>
  </si>
  <si>
    <r>
      <rPr>
        <b/>
        <sz val="9.5"/>
        <rFont val="Times New Roman"/>
        <family val="1"/>
      </rPr>
      <t>Subvencije</t>
    </r>
  </si>
  <si>
    <r>
      <rPr>
        <sz val="9.5"/>
        <rFont val="Times New Roman"/>
        <family val="1"/>
      </rPr>
      <t>Subvencije trg.druš.polj.i obrtnicima izvan javnog sektora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</si>
  <si>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P1014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Razvoj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sporta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</si>
  <si>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A101401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JAVNE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POTREBE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SPORTU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</si>
  <si>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K101401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ULAGANJA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SPORTSKE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OBJEKTE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</si>
  <si>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P1015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Organiziranje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provođenje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zaštite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spašavanja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</si>
  <si>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A101501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DVD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</si>
  <si>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03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Javni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red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sigurnost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</si>
  <si>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K101501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OPREMA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DVD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</si>
  <si>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03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Javni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red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sigurnos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</si>
  <si>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K101502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VATROGASNOG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DOMA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</si>
  <si>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imov.</t>
    </r>
  </si>
  <si>
    <r>
      <rPr>
        <sz val="9.5"/>
        <rFont val="Times New Roman"/>
        <family val="1"/>
      </rPr>
      <t>Građevinski objekt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</si>
  <si>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nefinancijske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imovine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</si>
  <si>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proizvedene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dugotrajne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imovine</t>
    </r>
  </si>
  <si>
    <r>
      <rPr>
        <sz val="9.5"/>
        <rFont val="Times New Roman"/>
        <family val="1"/>
      </rPr>
      <t>Rashodi za mat. i energ.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</si>
  <si>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P1016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socijalne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skrbi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novčanih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pomoći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</si>
  <si>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A101601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POMOĆ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OBITELJIMA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KUĆANSTVIMA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I
</t>
    </r>
    <r>
      <rPr>
        <b/>
        <sz val="9.5"/>
        <rFont val="Times New Roman"/>
        <family val="1"/>
      </rPr>
      <t>SOCIJALNO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UGROŽENIM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GRAĐANIMA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</si>
  <si>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10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Socijalna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zaštita</t>
    </r>
  </si>
  <si>
    <r>
      <rPr>
        <sz val="9.5"/>
        <rFont val="Times New Roman"/>
        <family val="1"/>
      </rPr>
      <t>Ostale naknade građanima i kućan.iz proračuna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</si>
  <si>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A101602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POTPORE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NOVOROĐENO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DIJETE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</si>
  <si>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A101603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CRVENI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KRIŽ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</si>
  <si>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-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P1017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Dodatne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usluge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zdravstvu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preventiva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</si>
  <si>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K101701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AMBULANTE</t>
    </r>
  </si>
  <si>
    <r>
      <rPr>
        <sz val="9.5"/>
        <rFont val="Times New Roman"/>
        <family val="1"/>
      </rPr>
      <t>Pomoći proračunskim korisnicima drugih proračuna</t>
    </r>
  </si>
  <si>
    <t>Pomoći proračunskim korisnicima drugih proračuna</t>
  </si>
  <si>
    <t>Doprinosi na plaće</t>
  </si>
  <si>
    <t>Administrativne (upravne) pristojbe</t>
  </si>
  <si>
    <t>Tekuće donacije</t>
  </si>
  <si>
    <t>Ostali rashodi</t>
  </si>
  <si>
    <t>Rashodi poslovanja</t>
  </si>
  <si>
    <r>
      <rPr>
        <b/>
        <sz val="10"/>
        <rFont val="Arial"/>
        <family val="2"/>
      </rPr>
      <t>FUNKCIJSKA</t>
    </r>
    <r>
      <rPr>
        <b/>
        <sz val="10"/>
        <rFont val="Times New Roman"/>
        <family val="1"/>
      </rPr>
      <t xml:space="preserve"> </t>
    </r>
    <r>
      <rPr>
        <b/>
        <sz val="10"/>
        <rFont val="Arial"/>
        <family val="2"/>
      </rPr>
      <t>KLASIFIKACIJA</t>
    </r>
    <r>
      <rPr>
        <b/>
        <sz val="10"/>
        <rFont val="Times New Roman"/>
        <family val="1"/>
      </rPr>
      <t xml:space="preserve"> </t>
    </r>
    <r>
      <rPr>
        <b/>
        <sz val="10"/>
        <rFont val="Arial"/>
        <family val="2"/>
      </rPr>
      <t>05</t>
    </r>
    <r>
      <rPr>
        <b/>
        <sz val="10"/>
        <rFont val="Times New Roman"/>
        <family val="1"/>
      </rPr>
      <t xml:space="preserve"> </t>
    </r>
    <r>
      <rPr>
        <b/>
        <sz val="10"/>
        <rFont val="Arial"/>
        <family val="2"/>
        <charset val="238"/>
      </rPr>
      <t>Zaštita okoliša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</si>
  <si>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K100502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 xml:space="preserve">I ADAPTACIJA </t>
    </r>
    <r>
      <rPr>
        <b/>
        <sz val="9.5"/>
        <rFont val="Times New Roman"/>
        <family val="1"/>
      </rPr>
      <t>MRTVAČNICA</t>
    </r>
  </si>
  <si>
    <t>Glava 02  JEDINSTVENI UPRAVNI ODJEL</t>
  </si>
  <si>
    <t>Glava 01  OPĆINSKO VIJEĆE</t>
  </si>
  <si>
    <t>Materijalna imovina-prirodna bogatstva</t>
  </si>
  <si>
    <t>Rashodi za nabavu neproizvedene dugotrajne imovine</t>
  </si>
  <si>
    <t>Kapitalne pomoći</t>
  </si>
  <si>
    <t>Nematerijalna proizvedena imovina</t>
  </si>
  <si>
    <r>
      <rPr>
        <b/>
        <sz val="9.5"/>
        <rFont val="Arial"/>
        <family val="2"/>
      </rPr>
      <t>FUNKCIJSKA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06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b/>
        <sz val="9.5"/>
        <rFont val="Times New Roman"/>
        <family val="1"/>
      </rPr>
      <t xml:space="preserve"> Usluge unapređenja stanovanja i zajednice</t>
    </r>
  </si>
  <si>
    <t>KAPITALNI PROJEKT – K101801 : DOKUMENTI PROSTORNOG UREĐENJA</t>
  </si>
  <si>
    <r>
      <t xml:space="preserve">                                                                                                                 </t>
    </r>
    <r>
      <rPr>
        <b/>
        <sz val="9"/>
        <rFont val="Times New Roman"/>
        <family val="1"/>
      </rPr>
      <t>Članak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2.</t>
    </r>
  </si>
  <si>
    <t>Pomoći unutar općeg proračuna</t>
  </si>
  <si>
    <r>
      <rPr>
        <b/>
        <sz val="9.5"/>
        <rFont val="Times New Roman"/>
        <family val="1"/>
      </rPr>
      <t>TEKUĆI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T100701: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KANTI, KONTEJNERA I KOM.VOZILA</t>
    </r>
  </si>
  <si>
    <t>Materijalna imovina - prirodna bogatstva</t>
  </si>
  <si>
    <t>Rashodi za nabavu nefinanc.imovine</t>
  </si>
  <si>
    <t>Postrojenje i oprema</t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</si>
  <si>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A</t>
    </r>
    <r>
      <rPr>
        <b/>
        <sz val="9.5"/>
        <rFont val="Times New Roman"/>
        <family val="1"/>
      </rPr>
      <t>101305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JAVNO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INFORMIRANJE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GRAĐANA</t>
    </r>
  </si>
  <si>
    <t>1.</t>
  </si>
  <si>
    <t>2.</t>
  </si>
  <si>
    <t>3.</t>
  </si>
  <si>
    <t>4.</t>
  </si>
  <si>
    <r>
      <rPr>
        <b/>
        <i/>
        <sz val="9.5"/>
        <rFont val="Times New Roman"/>
        <family val="1"/>
        <charset val="238"/>
      </rPr>
      <t>PROGRAM</t>
    </r>
    <r>
      <rPr>
        <i/>
        <sz val="9.5"/>
        <rFont val="Times New Roman"/>
        <family val="1"/>
        <charset val="238"/>
      </rPr>
      <t xml:space="preserve">  </t>
    </r>
    <r>
      <rPr>
        <b/>
        <i/>
        <sz val="9.5"/>
        <rFont val="Times New Roman"/>
        <family val="1"/>
        <charset val="238"/>
      </rPr>
      <t>-</t>
    </r>
    <r>
      <rPr>
        <i/>
        <sz val="9.5"/>
        <rFont val="Times New Roman"/>
        <family val="1"/>
        <charset val="238"/>
      </rPr>
      <t xml:space="preserve"> </t>
    </r>
    <r>
      <rPr>
        <b/>
        <i/>
        <sz val="9.5"/>
        <rFont val="Times New Roman"/>
        <family val="1"/>
        <charset val="238"/>
      </rPr>
      <t>P1018</t>
    </r>
    <r>
      <rPr>
        <i/>
        <sz val="9.5"/>
        <rFont val="Times New Roman"/>
        <family val="1"/>
        <charset val="238"/>
      </rPr>
      <t xml:space="preserve"> </t>
    </r>
    <r>
      <rPr>
        <b/>
        <i/>
        <sz val="9.5"/>
        <rFont val="Times New Roman"/>
        <family val="1"/>
        <charset val="238"/>
      </rPr>
      <t>:</t>
    </r>
    <r>
      <rPr>
        <i/>
        <sz val="9.5"/>
        <rFont val="Times New Roman"/>
        <family val="1"/>
        <charset val="238"/>
      </rPr>
      <t xml:space="preserve"> Prostorno uređenje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</si>
  <si>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A101604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POKLON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PAKETIĆI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DIJECU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</si>
  <si>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P1010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predškolskog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odgoja</t>
    </r>
  </si>
  <si>
    <t>AKTIVNOST – A101002 : BORAVAK DJECE U VRTIĆU</t>
  </si>
  <si>
    <t>OPĆINA DRAGALIĆ</t>
  </si>
  <si>
    <t>Rashodi za materijal i energiju</t>
  </si>
  <si>
    <t>Izvor 4.     PRIHODI ZA POSEBNE NAMJENE</t>
  </si>
  <si>
    <t>Izvor 6.     DONACIJE</t>
  </si>
  <si>
    <t xml:space="preserve">Izvor 8.     NAMJENSKI PRIMICI (Povrat depozita, zaduživanje..) </t>
  </si>
  <si>
    <t>Prihodi od prodaje materijalne imov. - kuće i stanovi</t>
  </si>
  <si>
    <t>Glava 03  KOMUNALNA INFRASTRUKTURA</t>
  </si>
  <si>
    <t>Glava 04 GOSPODARSTVO</t>
  </si>
  <si>
    <t>Glava 05  JAVNE USTANOVE PREDŠKOLSKOG ODGOJA I OBRAZOVANJA</t>
  </si>
  <si>
    <t>Glava 06  PROGRAMSKA DJELATNOST KULTURE</t>
  </si>
  <si>
    <t>Glava 07  PROGRAMSKA DJELATNOST SPORTA</t>
  </si>
  <si>
    <t>Glava 08  VATROGASTVO I CIVILNA ZAŠTITA</t>
  </si>
  <si>
    <t>KAPITALNI PROJEKT – K101503 : DOKUMENTI SUSTAVA CIVILNE ZAŠTITE</t>
  </si>
  <si>
    <t>Glava 09  PROGRAMSKA DJELATNOST SOCIJALNE SKRBI</t>
  </si>
  <si>
    <t>Glava 10  JAVNE POTREBE I USLUGE U ZDRAVSTVU</t>
  </si>
  <si>
    <t>Glava 11  UNAPREĐENJE STANOVANJA I ZAJEDNICE</t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</si>
  <si>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P1007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Zaštita okoliša</t>
    </r>
  </si>
  <si>
    <t>Nematerijalna proizvedena imovina - projekti</t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</si>
  <si>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K100504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 IZGRADNJA JAVNE POVRŠINE (TRG)</t>
    </r>
  </si>
  <si>
    <t>Izvor 3.2. Zakup polj.zemlj. Prijenos iz prethodnih godina</t>
  </si>
  <si>
    <t>UKUPNO:</t>
  </si>
  <si>
    <t>Postorjenje i oprema</t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</si>
  <si>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A100304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>SUFINANCIRANJE KOMUNALNOG REDARA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</si>
  <si>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P1011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osnovnošk.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srednješkolskog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obrazovanja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</si>
  <si>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ADMINISTR.,TEHNIČKO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STRUČNO OSOBLJE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</si>
  <si>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ZGRADA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RED.KORIŠTENJE</t>
    </r>
  </si>
  <si>
    <t>2023.g.</t>
  </si>
  <si>
    <r>
      <rPr>
        <b/>
        <u/>
        <sz val="8"/>
        <rFont val="Times New Roman"/>
        <family val="1"/>
        <charset val="238"/>
      </rPr>
      <t>VRSTE IZVORA FINANCIRANJA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</si>
  <si>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P1005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  <charset val="238"/>
      </rPr>
      <t>Građenje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objekata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komunalne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infrastrukture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</si>
  <si>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A100403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 xml:space="preserve"> ODRŽAVANJE JAVNE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>RASVJETE</t>
    </r>
  </si>
  <si>
    <t xml:space="preserve">Izvor 3.3. Prihodi od prodaje nefinacnijske imovine </t>
  </si>
  <si>
    <t>Kazne , penali i naknade šteta</t>
  </si>
  <si>
    <r>
      <rPr>
        <b/>
        <sz val="12.5"/>
        <rFont val="Times New Roman"/>
        <family val="1"/>
      </rPr>
      <t>OPĆINA</t>
    </r>
    <r>
      <rPr>
        <sz val="12.5"/>
        <rFont val="Times New Roman"/>
        <family val="1"/>
      </rPr>
      <t xml:space="preserve"> </t>
    </r>
    <r>
      <rPr>
        <b/>
        <sz val="12.5"/>
        <rFont val="Times New Roman"/>
        <family val="1"/>
      </rPr>
      <t>DRAGALIĆ; OIB:19465604393</t>
    </r>
  </si>
  <si>
    <t>Pomoći temeljem prijenosa EU sredstava (WiFi)</t>
  </si>
  <si>
    <t>Rashodi za dodatna ulag.na nefin.imov</t>
  </si>
  <si>
    <t>Dodatna ulaganja na postrojenju i opremi</t>
  </si>
  <si>
    <r>
      <rPr>
        <b/>
        <sz val="9.5"/>
        <rFont val="Arial"/>
        <family val="2"/>
      </rPr>
      <t>FUNKCIJSKA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07</t>
    </r>
    <r>
      <rPr>
        <b/>
        <sz val="9.5"/>
        <rFont val="Times New Roman"/>
        <family val="1"/>
      </rPr>
      <t xml:space="preserve"> - Zdravstvo </t>
    </r>
  </si>
  <si>
    <t>Rashodi za usluge</t>
  </si>
  <si>
    <r>
      <rPr>
        <b/>
        <sz val="9.5"/>
        <rFont val="Arial"/>
        <family val="2"/>
      </rPr>
      <t>FUNKCIJSKA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04</t>
    </r>
    <r>
      <rPr>
        <b/>
        <sz val="9.5"/>
        <rFont val="Times New Roman"/>
        <family val="1"/>
      </rPr>
      <t xml:space="preserve"> - Ekonomski poslovi 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</si>
  <si>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K100501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CESTA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JAVNIH POVRŠINA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</si>
  <si>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A101001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GRAD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NOVA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GRADIŠKA-PROGRAM PREDŠKOLSKOG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OBRAZOVANJA-PREDŠKOLA</t>
    </r>
  </si>
  <si>
    <t>Pomoći dane u inoz.i unutar općeg proračuna</t>
  </si>
  <si>
    <t>AKTIVNOST – A100904 : PROVEDBA JAVNIH NATJEČAJA ZA PRODAJU I ZAKUP DRŽAVNOG POLJOPRIVREDNOG ZEMLJIŠTA</t>
  </si>
  <si>
    <r>
      <t>Rashodi za usluge - usluge tekućeg i inv.održ</t>
    </r>
    <r>
      <rPr>
        <sz val="9.5"/>
        <rFont val="Times New Roman"/>
        <family val="1"/>
        <charset val="238"/>
      </rPr>
      <t xml:space="preserve"> - nadzor građenja</t>
    </r>
  </si>
  <si>
    <t>Izvor 9.     VLASTITA SREDSTVA</t>
  </si>
  <si>
    <t>Izvor 9.1. Prijenos sredstava iz prethodnih godina</t>
  </si>
  <si>
    <r>
      <rPr>
        <b/>
        <sz val="8"/>
        <rFont val="Times New Roman"/>
        <family val="1"/>
      </rPr>
      <t>REPUBLIKA</t>
    </r>
    <r>
      <rPr>
        <sz val="8"/>
        <rFont val="Times New Roman"/>
        <family val="1"/>
      </rPr>
      <t xml:space="preserve">  </t>
    </r>
    <r>
      <rPr>
        <b/>
        <sz val="8"/>
        <rFont val="Times New Roman"/>
        <family val="1"/>
      </rPr>
      <t>HRVATSKA</t>
    </r>
  </si>
  <si>
    <t>BRODSKO POSAVSKA ŽUPANIJA</t>
  </si>
  <si>
    <r>
      <rPr>
        <b/>
        <sz val="8"/>
        <rFont val="Times New Roman"/>
        <family val="1"/>
      </rPr>
      <t>PREDSJEDNICA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OPĆINSKOG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VIJEĆA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</si>
  <si>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-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P1001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Donošenje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akata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mjera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iz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djelokr.</t>
    </r>
    <r>
      <rPr>
        <sz val="9.5"/>
        <rFont val="Times New Roman"/>
        <family val="1"/>
      </rPr>
      <t>P</t>
    </r>
    <r>
      <rPr>
        <b/>
        <i/>
        <sz val="9.5"/>
        <rFont val="Times New Roman"/>
        <family val="1"/>
      </rPr>
      <t>redst.tijela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 mjesne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samoupr.</t>
    </r>
  </si>
  <si>
    <t>AKTIVNOST - A100405: DEZINSKECIJA I DERATIZACIJA</t>
  </si>
  <si>
    <t>AKTIVNOST – A100406 : ZBRINJAVANJE PASA LUTALICA</t>
  </si>
  <si>
    <t>AKTIVNOST – A100407 : ODRŽAVANJE JAVNE ODVODNJE OBORINSKIH VODA</t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</si>
  <si>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A101502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CIVILNA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ZAŠTITA</t>
    </r>
  </si>
  <si>
    <t>Naknade troškova zaposlenima</t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</si>
  <si>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K100303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>DODATNA ULAGANJA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DRUŠTVENI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DOM DRAGALIĆ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</si>
  <si>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04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Ekonomski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poslovI</t>
    </r>
  </si>
  <si>
    <r>
      <rPr>
        <b/>
        <sz val="9"/>
        <rFont val="Times New Roman"/>
        <family val="1"/>
      </rPr>
      <t>KAPITALNI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PROJEKT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–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K101702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: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KAPITALNE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POMOĆI OB NG
ZDRAVSTVENIM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USTANOVAMA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KORISNICIMA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DRUGIH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PRORAČUNA</t>
    </r>
  </si>
  <si>
    <t>KAPITALNI PROJEKT – K100503 : IZGRADNJA GARAŽE I OSTAVA</t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</si>
  <si>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nefinanc.imovin</t>
    </r>
    <r>
      <rPr>
        <sz val="10"/>
        <color rgb="FF000000"/>
        <rFont val="Times New Roman"/>
        <charset val="204"/>
      </rPr>
      <t>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</si>
  <si>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 imovine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</si>
  <si>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</t>
    </r>
    <r>
      <rPr>
        <sz val="10"/>
        <color rgb="FF000000"/>
        <rFont val="Times New Roman"/>
        <charset val="204"/>
      </rPr>
      <t>ine</t>
    </r>
  </si>
  <si>
    <t xml:space="preserve">Izvršenje za  2022.  </t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</si>
  <si>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07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Zdravstvo</t>
    </r>
  </si>
  <si>
    <t>Izvorni Plan za  2023.</t>
  </si>
  <si>
    <t>Tekući Plan za  2023.</t>
  </si>
  <si>
    <t>Izvršenje za  2023.</t>
  </si>
  <si>
    <t>Kazne, upravne mjere i ostali prihodi</t>
  </si>
  <si>
    <t>Ostali prihodi  - kazne</t>
  </si>
  <si>
    <t>IZVORNI PLAN ZA 2023.</t>
  </si>
  <si>
    <t xml:space="preserve">IZVRŠENJE  2022. </t>
  </si>
  <si>
    <r>
      <t xml:space="preserve">TEKUĆI </t>
    </r>
    <r>
      <rPr>
        <b/>
        <sz val="7.5"/>
        <rFont val="Times New Roman"/>
        <family val="1"/>
      </rPr>
      <t>PLAN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ZA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2023.</t>
    </r>
  </si>
  <si>
    <t>IZVRŠENJE 2023.</t>
  </si>
  <si>
    <r>
      <rPr>
        <b/>
        <sz val="5"/>
        <rFont val="Times New Roman"/>
        <family val="1"/>
      </rPr>
      <t>Indeks</t>
    </r>
    <r>
      <rPr>
        <sz val="5"/>
        <rFont val="Times New Roman"/>
        <family val="1"/>
      </rPr>
      <t xml:space="preserve"> 4</t>
    </r>
    <r>
      <rPr>
        <b/>
        <sz val="5"/>
        <rFont val="Times New Roman"/>
        <family val="1"/>
      </rPr>
      <t>/1</t>
    </r>
  </si>
  <si>
    <r>
      <rPr>
        <b/>
        <sz val="5"/>
        <rFont val="Times New Roman"/>
        <family val="1"/>
      </rPr>
      <t>Indeks</t>
    </r>
    <r>
      <rPr>
        <sz val="5"/>
        <rFont val="Times New Roman"/>
        <family val="1"/>
      </rPr>
      <t xml:space="preserve"> 4</t>
    </r>
    <r>
      <rPr>
        <b/>
        <sz val="5"/>
        <rFont val="Times New Roman"/>
        <family val="1"/>
      </rPr>
      <t>/3</t>
    </r>
  </si>
  <si>
    <t>IZVJEŠTAJ O IZVRŠENJU PRORAČUNA OPĆINE DRAGALIĆ ZA 2023. GODINU</t>
  </si>
  <si>
    <t>I.  OPĆI DIO</t>
  </si>
  <si>
    <t>Proračun Općine Dragalić za 2023. godinu izvršen je kako slijedi:</t>
  </si>
  <si>
    <t>Prihodi i rashodi te primici i izdaci po ekonomskoj klasifikaciji utvrđuje se u Računu prihoda i rashoda i Računu financiranja za 2023. godinu kako slijedi:</t>
  </si>
  <si>
    <r>
      <rPr>
        <b/>
        <sz val="9"/>
        <rFont val="Times New Roman"/>
        <family val="1"/>
      </rPr>
      <t>A.</t>
    </r>
    <r>
      <rPr>
        <sz val="9"/>
        <rFont val="Times New Roman"/>
        <family val="1"/>
      </rPr>
      <t xml:space="preserve">   </t>
    </r>
    <r>
      <rPr>
        <b/>
        <sz val="9"/>
        <rFont val="Times New Roman"/>
        <family val="1"/>
      </rPr>
      <t>RAČUN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PRIHODA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I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RASHODA</t>
    </r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</si>
  <si>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11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PRIMICI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</si>
  <si>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520 DRŽAVNI PRORAČUN - Fiskalno izravnanje</t>
    </r>
  </si>
  <si>
    <r>
      <t>Izvor</t>
    </r>
    <r>
      <rPr>
        <b/>
        <sz val="9.5"/>
        <rFont val="Times New Roman"/>
        <family val="1"/>
        <charset val="1"/>
      </rPr>
      <t xml:space="preserve"> 911 Višak općih prihoda i primitaka iz prethodnih godina</t>
    </r>
  </si>
  <si>
    <t xml:space="preserve">Izvor 71 Prihod od prodaje nefinancijske imovine </t>
  </si>
  <si>
    <t>Izvor 911 Višak općih prihoda i primitaka iz prethodnih godina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</si>
  <si>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525 TEKUĆE POMOĆI HZZ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</si>
  <si>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437 PRIHODI ZA POSEBNE NAMJENE Komunalna naknada</t>
    </r>
  </si>
  <si>
    <t>Izvor 436 PRIHODI ZA POSEBNE NAMJENE - komunalni doprinos</t>
  </si>
  <si>
    <t>Izvor 435 PRIHODI ZA OPĆE NAMJENE - Šumski doprinos</t>
  </si>
  <si>
    <t>Izvor 432 PRIHODI ZA POSEBNE NAMJENE - Prihodi od legalizacije</t>
  </si>
  <si>
    <r>
      <rPr>
        <b/>
        <sz val="9.5"/>
        <rFont val="Arial"/>
        <family val="2"/>
      </rPr>
      <t>Izvor 431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PRIHOD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POSEBNE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NAMJENE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Zakup i prodaja poljop.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zemljišta</t>
    </r>
  </si>
  <si>
    <t>Izvor 526 Državni proračun -  SDUDM</t>
  </si>
  <si>
    <t>Izvor 529 TEKUĆE POMOĆI - županijski proračun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</si>
  <si>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521</t>
    </r>
    <r>
      <rPr>
        <b/>
        <sz val="9.5"/>
        <rFont val="Times New Roman"/>
        <family val="1"/>
        <charset val="238"/>
      </rPr>
      <t>2</t>
    </r>
    <r>
      <rPr>
        <b/>
        <sz val="9.5"/>
        <rFont val="Times New Roman"/>
        <family val="1"/>
      </rPr>
      <t xml:space="preserve"> - DRŽAVNI PRORAČUN-</t>
    </r>
    <r>
      <rPr>
        <b/>
        <sz val="9.5"/>
        <rFont val="Arial"/>
        <family val="2"/>
      </rPr>
      <t>kapitalne pomoći izgradnja cesta, javnih površ.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</si>
  <si>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5211</t>
    </r>
    <r>
      <rPr>
        <b/>
        <sz val="9.5"/>
        <rFont val="Times New Roman"/>
        <family val="1"/>
      </rPr>
      <t xml:space="preserve"> DRŽAVNI PRORAČUN </t>
    </r>
    <r>
      <rPr>
        <b/>
        <sz val="9.5"/>
        <rFont val="Arial"/>
        <family val="2"/>
      </rPr>
      <t>Kapitalne pomoći - sanacija ratom razru.domova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</si>
  <si>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K100302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SANACIJA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RATOM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RAZRUŠENIH DOMOVA
DOMOVA</t>
    </r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</si>
  <si>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5213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DRŽAVNI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 xml:space="preserve">PRORAČUN - kapitalne pomoći izgradnja trga </t>
    </r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</si>
  <si>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5214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DRŽAVNI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 xml:space="preserve">PRORAČUN - kapitalne pomoći izgradnja kanalizacije </t>
    </r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</si>
  <si>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5215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DRŽAVNI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PRORAČUN - kapitalne pomoći izgradnja vodoopskrbe</t>
    </r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</si>
  <si>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5216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DRŽAVNI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PRORAČUN - kapitalne pomoći izgradnja ŠS dvorane</t>
    </r>
  </si>
  <si>
    <t>Izvor 527 Državni proračun - Funkcionalno spajanje vrtić</t>
  </si>
  <si>
    <r>
      <t>Izvor  921 VLASTITI PRIHODI –</t>
    </r>
    <r>
      <rPr>
        <b/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>Zakup poljop. zemljišta-Prijenos sred.iz pret.godina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</si>
  <si>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 433 Prihod od koncesije za poljoprivredno zemljište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</si>
  <si>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434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POSEBNE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NAMJENE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b/>
        <sz val="9.5"/>
        <rFont val="Times New Roman"/>
        <family val="1"/>
      </rPr>
      <t xml:space="preserve"> Naknada od prenamjene polj.zemljišta</t>
    </r>
  </si>
  <si>
    <r>
      <t>Izvor 311 VLASTITI PRIHODI -iznajmljivanje opreme služnost</t>
    </r>
    <r>
      <rPr>
        <b/>
        <sz val="9.5"/>
        <rFont val="Times New Roman"/>
        <family val="1"/>
      </rPr>
      <t>..</t>
    </r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</si>
  <si>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5218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DRŽAVNI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PRORAČUN - kapitalne pomoći</t>
    </r>
  </si>
  <si>
    <t>5.</t>
  </si>
  <si>
    <t>6.</t>
  </si>
  <si>
    <r>
      <rPr>
        <b/>
        <sz val="4.5"/>
        <rFont val="Times New Roman"/>
        <family val="1"/>
      </rPr>
      <t>Indeks</t>
    </r>
    <r>
      <rPr>
        <sz val="4.5"/>
        <rFont val="Times New Roman"/>
        <family val="1"/>
      </rPr>
      <t xml:space="preserve"> 4</t>
    </r>
    <r>
      <rPr>
        <b/>
        <sz val="4.5"/>
        <rFont val="Times New Roman"/>
        <family val="1"/>
      </rPr>
      <t>/3</t>
    </r>
  </si>
  <si>
    <t>Izvor 11     OPĆI PRIHODI I PRIMICI</t>
  </si>
  <si>
    <t>Izvor 311 Iznajmljivanje opreme, služnost…</t>
  </si>
  <si>
    <t>Izvor 3     VLASTITI PRIHODI</t>
  </si>
  <si>
    <t>Izvor 7      PRIHODI OD PRODAJE ILI ZAMJENE FINANCIJSKE IMOVINE</t>
  </si>
  <si>
    <t>Izvor 71 Prihod od prodaje nefinancijske imovine</t>
  </si>
  <si>
    <t>Izvor 435  Šumski doprinos</t>
  </si>
  <si>
    <t>Izvor 436  Komunalni doprinos</t>
  </si>
  <si>
    <t>Izvor 432  Prihod od legalizacije</t>
  </si>
  <si>
    <t>Izvor 437  Komunalna naknada</t>
  </si>
  <si>
    <t>Izvor 431  Zakup poljoprivrednog zemljišta</t>
  </si>
  <si>
    <t>Izvor 433  Prihod od koncesije polj-.zemljišta</t>
  </si>
  <si>
    <t>Izvor 525  HZZ</t>
  </si>
  <si>
    <t>Izvor 520 Državni proračun - Fiskalno izravnanje</t>
  </si>
  <si>
    <t>Izvor 5215 Državni proračun - Kapitalna pomoć izgradnja vodovoda</t>
  </si>
  <si>
    <t>Izvor 5218 Državni proračun - Kapitalna pomoć izgradnja vrtića</t>
  </si>
  <si>
    <t>Izvor 5214 Državni proračun - Kapitalna pomoć izgradnja kanalizacije</t>
  </si>
  <si>
    <t>Izvor 5211 Državni proračun - Kapitalna pomoć sanacija ratom razrušenih domova</t>
  </si>
  <si>
    <t>Izvor 5213 Državni proračun - Kapitalna pomoć izgradnja Trga</t>
  </si>
  <si>
    <t>Izvor 526 Državni proračun - SDUDM</t>
  </si>
  <si>
    <t>Izvor 527 Državni proračun - Funkcionalno spajanje vrtića</t>
  </si>
  <si>
    <t>Izvor 5216 Državni proračun - Kapitalna pomoć izgradnja ŠS dvorane</t>
  </si>
  <si>
    <t>Izvor 529 Županijski proračun</t>
  </si>
  <si>
    <t>Izvor 5217 Državni proračun - Kapitalne pomoći izgradnja ambulante</t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</si>
  <si>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5217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DRŽAVNI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PRORAČUN - kapitalne pomoći izgradnja ambulante</t>
    </r>
  </si>
  <si>
    <t>KAPITALNE POMOĆI</t>
  </si>
  <si>
    <t>Izvor 5   TEKUĆE POMOĆI</t>
  </si>
  <si>
    <t>Izvor 5</t>
  </si>
  <si>
    <t xml:space="preserve">IZVRŠENJE PRORAČUNA OPĆINE DRAGALIĆ ZA 2023. </t>
  </si>
  <si>
    <t>Članak 1.</t>
  </si>
  <si>
    <t>Članak 3.</t>
  </si>
  <si>
    <t>Članak 4.</t>
  </si>
  <si>
    <t xml:space="preserve"> Članak 5.</t>
  </si>
  <si>
    <t>Raspodjela prihoda i stavljanje sredstava na raspolaganje vršena je u pravilu ravnomjerno tijekom godine na sve korisnike sredstava i to prema dinamici ostvarivanja prihoda odnosno prema rokovima dospijeća plaćanja obveza za koje su sredstva bila osigurana u Proračunu.</t>
  </si>
  <si>
    <t xml:space="preserve"> </t>
  </si>
  <si>
    <t>Na temelju članka 89. stavak 2. Zakona o proračunu ("Narodne novine", broj 144/21), Pravilnika o polugodišnjem i godišnjem izvještaju o izvršenju proračuna i financijskog plana ("Narodne novine", broj 85/23) i članka 34. stavak 1., podstavak 4. Statuta Općine Dragalić ("Službeni glasnik" broj 3/18 i 4/21) OPĆINSKO VIJEĆE OPĆINE DRAGALIĆ na 20. sjednici održanoj  24.06.2024. godine donijelo je</t>
  </si>
  <si>
    <t>OPĆINSKO VIJEĆE</t>
  </si>
  <si>
    <r>
      <rPr>
        <b/>
        <sz val="9"/>
        <rFont val="Times New Roman"/>
        <family val="1"/>
      </rPr>
      <t>Izvještaj o korištenju proračunske zalihe</t>
    </r>
    <r>
      <rPr>
        <sz val="9"/>
        <rFont val="Times New Roman"/>
        <family val="1"/>
      </rPr>
      <t xml:space="preserve">
U razdoblju od 01. siječnja do 31. prosinca 2023. godine sredstva proračunske zalihe nisu korištena. </t>
    </r>
  </si>
  <si>
    <r>
      <rPr>
        <b/>
        <sz val="9"/>
        <rFont val="Times New Roman"/>
        <family val="1"/>
      </rPr>
      <t>Izvještaj o zaduživanju na domaćem i stranom tržištu novca i kapitala</t>
    </r>
    <r>
      <rPr>
        <sz val="9"/>
        <rFont val="Times New Roman"/>
        <family val="1"/>
        <charset val="238"/>
      </rPr>
      <t xml:space="preserve">
U razdoblju od 01. siječnja do 31. prosinca 2023. godine Općina Dragalić se nije zaduživala na domaćem i stranom tržištu novca i kapitala.</t>
    </r>
  </si>
  <si>
    <r>
      <rPr>
        <b/>
        <sz val="9"/>
        <rFont val="Times New Roman"/>
        <family val="1"/>
      </rPr>
      <t>Izvještaj o danim jamstvima i plaćanjima po protestiranim jamstvima</t>
    </r>
    <r>
      <rPr>
        <sz val="9"/>
        <rFont val="Times New Roman"/>
        <family val="1"/>
        <charset val="238"/>
      </rPr>
      <t xml:space="preserve">
U razdoblju od 01. siječnja do 31. prosinca 2023. godine nisu izdavana nova jamstva, niti je u izvještajnom razdoblju bilo protestiranih jamstava.</t>
    </r>
  </si>
  <si>
    <r>
      <rPr>
        <b/>
        <sz val="9"/>
        <rFont val="Times New Roman"/>
        <family val="1"/>
      </rPr>
      <t>Izvještaj o korištenju sredstava fondova europske unije</t>
    </r>
    <r>
      <rPr>
        <sz val="9"/>
        <rFont val="Times New Roman"/>
        <family val="1"/>
      </rPr>
      <t xml:space="preserve">
U razdoblju od 01. siječnja do 31. prosinca 2023. godine nisu korištena sredstva Fondova Europske unije. </t>
    </r>
  </si>
  <si>
    <r>
      <rPr>
        <b/>
        <sz val="9"/>
        <rFont val="Times New Roman"/>
        <family val="1"/>
      </rPr>
      <t>Izvještaj o danim zajmovima i potraživanjima po danim zajmovima</t>
    </r>
    <r>
      <rPr>
        <sz val="9"/>
        <rFont val="Times New Roman"/>
        <family val="1"/>
      </rPr>
      <t xml:space="preserve">
U razdoblju od 01. siječnja do 31. prosinca 2023. godine nisu davani zajmovi.</t>
    </r>
  </si>
  <si>
    <r>
      <rPr>
        <b/>
        <sz val="9"/>
        <rFont val="Times New Roman"/>
        <family val="1"/>
      </rPr>
      <t>Izvještaj o stanju potraživanja i dospjelih obveza te o stanju potencijalnih obveza po osnovi sudskih sporova</t>
    </r>
    <r>
      <rPr>
        <sz val="9"/>
        <rFont val="Times New Roman"/>
        <family val="1"/>
      </rPr>
      <t xml:space="preserve">
Stanje nedospjelih obveza na kraju izvještajnog razdoblja, odnosno na dan 31.12.2023. godine iznose 15.189,01 eura. </t>
    </r>
  </si>
  <si>
    <t>Stanje nenaplaćenih potraživanja na dan 31.12.2023. iznosi 46.069,34 eura. Od dospjelih potraživanja vrijednosno najznačajnija su nenaplaćena potraživanja za zakup državnog poljoprivrednog zemljišta u iznosu od 39.252,08 eura.</t>
  </si>
  <si>
    <t>Prema podacima Jedinstvenog upravnog odjela, koji vodi evidenciju sudskih sporova u kojima je Općina jedna od stranaka i vrijednosti (potencijalna imovina/obveze Općine) predmeta pojedinog sudskog spora, a za potrebe iskazivanja podatka u izvanbilančnoj evidenciji, Općina na dan 31.12.2023. godine nema evidentiranih sudskih sporova u tijeku.</t>
  </si>
  <si>
    <t xml:space="preserve">Članak 6. </t>
  </si>
  <si>
    <t xml:space="preserve">Ovaj izvještaj o izvršenju Proračuna za razdoblje od siječnja do prosinca 2023. godine stupa na snagu danom objave u „Službenom glasniku“.  </t>
  </si>
  <si>
    <t>URBROJ: 2178-27-03-24-2</t>
  </si>
  <si>
    <r>
      <rPr>
        <b/>
        <sz val="9"/>
        <rFont val="Arial"/>
        <family val="2"/>
      </rPr>
      <t>KLASA:</t>
    </r>
    <r>
      <rPr>
        <b/>
        <sz val="9"/>
        <rFont val="Times New Roman"/>
        <family val="1"/>
      </rPr>
      <t xml:space="preserve"> </t>
    </r>
    <r>
      <rPr>
        <b/>
        <sz val="9"/>
        <rFont val="Times New Roman"/>
        <family val="2"/>
        <charset val="238"/>
      </rPr>
      <t>400-01/24-01/01</t>
    </r>
  </si>
  <si>
    <r>
      <rPr>
        <b/>
        <sz val="9"/>
        <rFont val="Arial"/>
        <family val="2"/>
      </rPr>
      <t>Dragalić,</t>
    </r>
    <r>
      <rPr>
        <b/>
        <sz val="9"/>
        <rFont val="Times New Roman"/>
        <family val="1"/>
      </rPr>
      <t xml:space="preserve"> 24</t>
    </r>
    <r>
      <rPr>
        <b/>
        <sz val="9"/>
        <rFont val="Arial"/>
        <family val="2"/>
      </rPr>
      <t>.06.2024.</t>
    </r>
  </si>
  <si>
    <t xml:space="preserve">                                                                                                                                                                                                  Vesna Peterlik, v.r.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</si>
</sst>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"/>
  </numFmts>
  <fonts count="93" x14ac:knownFonts="1">
    <font>
      <sz val="10"/>
      <color rgb="FF000000"/>
      <name val="Times New Roman"/>
      <charset val="204"/>
    </font>
    <font>
      <b/>
      <sz val="8.5"/>
      <color rgb="FF000000"/>
      <name val="Times New Roman"/>
      <family val="2"/>
    </font>
    <font>
      <sz val="8.5"/>
      <color rgb="FF000000"/>
      <name val="Times New Roman"/>
      <family val="2"/>
    </font>
    <font>
      <sz val="8.5"/>
      <name val="Times New Roman"/>
      <family val="1"/>
      <charset val="238"/>
    </font>
    <font>
      <b/>
      <sz val="7.5"/>
      <color rgb="FF000000"/>
      <name val="Times New Roman"/>
      <family val="2"/>
    </font>
    <font>
      <sz val="7.5"/>
      <color rgb="FF000000"/>
      <name val="Times New Roman"/>
      <family val="2"/>
    </font>
    <font>
      <sz val="7.5"/>
      <name val="Times New Roman"/>
      <family val="1"/>
      <charset val="238"/>
    </font>
    <font>
      <b/>
      <sz val="8.5"/>
      <name val="Times New Roman"/>
      <family val="1"/>
      <charset val="238"/>
    </font>
    <font>
      <sz val="8"/>
      <name val="Times New Roman"/>
      <family val="1"/>
      <charset val="238"/>
    </font>
    <font>
      <b/>
      <sz val="9.5"/>
      <color rgb="FF000000"/>
      <name val="Times New Roman"/>
      <family val="2"/>
    </font>
    <font>
      <sz val="9.5"/>
      <name val="Times New Roman"/>
      <family val="1"/>
      <charset val="238"/>
    </font>
    <font>
      <sz val="9.5"/>
      <color rgb="FF000000"/>
      <name val="Times New Roman"/>
      <family val="2"/>
    </font>
    <font>
      <b/>
      <sz val="9.5"/>
      <name val="Times New Roman"/>
      <family val="1"/>
      <charset val="238"/>
    </font>
    <font>
      <sz val="9"/>
      <name val="Times New Roman"/>
      <family val="1"/>
    </font>
    <font>
      <b/>
      <sz val="9"/>
      <name val="Times New Roman"/>
      <family val="1"/>
    </font>
    <font>
      <sz val="13.5"/>
      <name val="Times New Roman"/>
      <family val="1"/>
    </font>
    <font>
      <b/>
      <sz val="8.5"/>
      <name val="Times New Roman"/>
      <family val="1"/>
    </font>
    <font>
      <sz val="8.5"/>
      <name val="Times New Roman"/>
      <family val="1"/>
    </font>
    <font>
      <b/>
      <sz val="5"/>
      <name val="Times New Roman"/>
      <family val="1"/>
    </font>
    <font>
      <sz val="5"/>
      <name val="Times New Roman"/>
      <family val="1"/>
    </font>
    <font>
      <sz val="12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sz val="12.5"/>
      <name val="Times New Roman"/>
      <family val="1"/>
    </font>
    <font>
      <sz val="12.5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4.5"/>
      <name val="Times New Roman"/>
      <family val="1"/>
    </font>
    <font>
      <sz val="4.5"/>
      <name val="Times New Roman"/>
      <family val="1"/>
    </font>
    <font>
      <b/>
      <sz val="9.5"/>
      <name val="Times New Roman"/>
      <family val="1"/>
    </font>
    <font>
      <sz val="9.5"/>
      <name val="Times New Roman"/>
      <family val="1"/>
    </font>
    <font>
      <b/>
      <i/>
      <sz val="9.5"/>
      <name val="Times New Roman"/>
      <family val="1"/>
    </font>
    <font>
      <b/>
      <sz val="9.5"/>
      <name val="Arial"/>
      <family val="2"/>
    </font>
    <font>
      <b/>
      <sz val="8"/>
      <name val="Times New Roman"/>
      <family val="1"/>
    </font>
    <font>
      <sz val="7.5"/>
      <color theme="1"/>
      <name val="Times New Roman"/>
      <family val="1"/>
      <charset val="238"/>
    </font>
    <font>
      <sz val="8.5"/>
      <color rgb="FF000000"/>
      <name val="Times New Roman"/>
      <family val="1"/>
      <charset val="238"/>
    </font>
    <font>
      <sz val="8.5"/>
      <name val="Times New Roman"/>
      <family val="1"/>
      <charset val="238"/>
    </font>
    <font>
      <sz val="9.5"/>
      <name val="Times New Roman"/>
      <family val="1"/>
      <charset val="238"/>
    </font>
    <font>
      <b/>
      <sz val="9.5"/>
      <name val="Times New Roman"/>
      <family val="1"/>
      <charset val="238"/>
    </font>
    <font>
      <b/>
      <sz val="9.5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9.5"/>
      <color rgb="FF000000"/>
      <name val="Times New Roman"/>
      <family val="1"/>
      <charset val="238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000000"/>
      <name val="Times New Roman"/>
      <family val="2"/>
    </font>
    <font>
      <i/>
      <sz val="9.5"/>
      <name val="Times New Roman"/>
      <family val="1"/>
      <charset val="238"/>
    </font>
    <font>
      <b/>
      <i/>
      <sz val="9.5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000000"/>
      <name val="Times New Roman"/>
      <family val="1"/>
    </font>
    <font>
      <sz val="10"/>
      <color rgb="FF000000"/>
      <name val="Times New Roman"/>
      <family val="1"/>
      <charset val="238"/>
    </font>
    <font>
      <b/>
      <sz val="9.5"/>
      <name val="Times New Roman"/>
      <family val="2"/>
      <charset val="238"/>
    </font>
    <font>
      <sz val="9.5"/>
      <name val="Times New Roman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000000"/>
      <name val="Times New Roman"/>
      <family val="2"/>
    </font>
    <font>
      <sz val="9.5"/>
      <name val="Times New Roman"/>
      <family val="2"/>
      <charset val="204"/>
    </font>
    <font>
      <b/>
      <sz val="9"/>
      <color rgb="FF00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u/>
      <sz val="8"/>
      <name val="Times New Roman"/>
      <family val="1"/>
      <charset val="238"/>
    </font>
    <font>
      <b/>
      <sz val="9.5"/>
      <name val="Arial"/>
      <family val="2"/>
      <charset val="238"/>
    </font>
    <font>
      <sz val="10"/>
      <color rgb="FFFF0000"/>
      <name val="Times New Roman"/>
      <family val="1"/>
      <charset val="238"/>
    </font>
    <font>
      <b/>
      <sz val="8"/>
      <name val="Times New Roman"/>
      <family val="2"/>
      <charset val="238"/>
    </font>
    <font>
      <sz val="10"/>
      <color indexed="8"/>
      <name val="Times New Roman"/>
      <family val="1"/>
      <charset val="204"/>
    </font>
    <font>
      <sz val="8.5"/>
      <name val="Times New Roman"/>
      <family val="1"/>
      <charset val="1"/>
    </font>
    <font>
      <b/>
      <sz val="9.5"/>
      <name val="Times New Roman"/>
      <family val="2"/>
      <charset val="204"/>
    </font>
    <font>
      <b/>
      <sz val="9.5"/>
      <name val="Arial"/>
      <family val="2"/>
      <charset val="1"/>
    </font>
    <font>
      <b/>
      <sz val="9.5"/>
      <name val="Times New Roman"/>
      <family val="1"/>
      <charset val="1"/>
    </font>
    <font>
      <b/>
      <sz val="11"/>
      <color rgb="FF000000"/>
      <name val="Times New Roman"/>
      <family val="2"/>
    </font>
    <font>
      <b/>
      <sz val="8"/>
      <color rgb="FF000000"/>
      <name val="Times New Roman"/>
      <family val="1"/>
      <charset val="238"/>
    </font>
    <font>
      <sz val="10"/>
      <color rgb="FF000000"/>
      <name val="Times New Roman"/>
      <family val="2"/>
    </font>
    <font>
      <b/>
      <sz val="7"/>
      <name val="Times New Roman"/>
      <family val="1"/>
      <charset val="238"/>
    </font>
    <font>
      <b/>
      <sz val="6.5"/>
      <name val="Times New Roman"/>
      <family val="1"/>
      <charset val="238"/>
    </font>
    <font>
      <sz val="7"/>
      <name val="Times New Roman"/>
      <family val="1"/>
      <charset val="238"/>
    </font>
    <font>
      <b/>
      <sz val="13.5"/>
      <name val="Times New Roman"/>
      <family val="1"/>
      <charset val="238"/>
    </font>
    <font>
      <b/>
      <sz val="9.5"/>
      <color rgb="FF000000"/>
      <name val="Arial"/>
      <family val="2"/>
      <charset val="238"/>
    </font>
    <font>
      <sz val="10"/>
      <color rgb="FFFF0000"/>
      <name val="Times New Roman"/>
      <family val="1"/>
    </font>
    <font>
      <b/>
      <sz val="9.5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9"/>
      <name val="Times New Roman"/>
      <family val="2"/>
      <charset val="238"/>
    </font>
    <font>
      <b/>
      <sz val="9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</patternFill>
    </fill>
    <fill>
      <patternFill patternType="solid">
        <fgColor rgb="FF9999FF"/>
      </patternFill>
    </fill>
    <fill>
      <patternFill patternType="solid">
        <fgColor rgb="FF00CCFF"/>
      </patternFill>
    </fill>
    <fill>
      <patternFill patternType="solid">
        <fgColor rgb="FF00FFFF"/>
      </patternFill>
    </fill>
    <fill>
      <patternFill patternType="solid">
        <fgColor rgb="FF00FF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55"/>
      </patternFill>
    </fill>
    <fill>
      <patternFill patternType="solid">
        <fgColor indexed="11"/>
        <bgColor indexed="4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59" fillId="0" borderId="0" applyFont="0" applyFill="0" applyBorder="0" applyAlignment="0" applyProtection="0"/>
    <xf numFmtId="0" fontId="74" fillId="0" borderId="0"/>
  </cellStyleXfs>
  <cellXfs count="594">
    <xf numFmtId="0" fontId="0" fillId="0" borderId="0" xfId="0" applyAlignment="1">
      <alignment horizontal="left" vertical="top"/>
    </xf>
    <xf numFmtId="1" fontId="2" fillId="0" borderId="1" xfId="0" applyNumberFormat="1" applyFont="1" applyBorder="1" applyAlignment="1">
      <alignment horizontal="left" vertical="top" shrinkToFit="1"/>
    </xf>
    <xf numFmtId="4" fontId="2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 vertical="top" shrinkToFit="1"/>
    </xf>
    <xf numFmtId="4" fontId="1" fillId="0" borderId="1" xfId="0" applyNumberFormat="1" applyFont="1" applyBorder="1" applyAlignment="1">
      <alignment horizontal="right" vertical="top" shrinkToFit="1"/>
    </xf>
    <xf numFmtId="2" fontId="1" fillId="0" borderId="1" xfId="0" applyNumberFormat="1" applyFont="1" applyBorder="1" applyAlignment="1">
      <alignment horizontal="right" vertical="top" shrinkToFit="1"/>
    </xf>
    <xf numFmtId="1" fontId="1" fillId="0" borderId="1" xfId="0" applyNumberFormat="1" applyFont="1" applyBorder="1" applyAlignment="1">
      <alignment horizontal="left" vertical="top" shrinkToFit="1"/>
    </xf>
    <xf numFmtId="1" fontId="5" fillId="0" borderId="1" xfId="0" applyNumberFormat="1" applyFont="1" applyBorder="1" applyAlignment="1">
      <alignment horizontal="left" vertical="top" shrinkToFit="1"/>
    </xf>
    <xf numFmtId="1" fontId="4" fillId="0" borderId="1" xfId="0" applyNumberFormat="1" applyFont="1" applyBorder="1" applyAlignment="1">
      <alignment horizontal="left" vertical="top" shrinkToFit="1"/>
    </xf>
    <xf numFmtId="1" fontId="9" fillId="3" borderId="1" xfId="0" applyNumberFormat="1" applyFont="1" applyFill="1" applyBorder="1" applyAlignment="1">
      <alignment horizontal="right" vertical="top" shrinkToFit="1"/>
    </xf>
    <xf numFmtId="4" fontId="9" fillId="4" borderId="1" xfId="0" applyNumberFormat="1" applyFont="1" applyFill="1" applyBorder="1" applyAlignment="1">
      <alignment horizontal="right" vertical="top" shrinkToFit="1"/>
    </xf>
    <xf numFmtId="1" fontId="9" fillId="4" borderId="1" xfId="0" applyNumberFormat="1" applyFont="1" applyFill="1" applyBorder="1" applyAlignment="1">
      <alignment horizontal="right" vertical="top" shrinkToFit="1"/>
    </xf>
    <xf numFmtId="4" fontId="9" fillId="6" borderId="1" xfId="0" applyNumberFormat="1" applyFont="1" applyFill="1" applyBorder="1" applyAlignment="1">
      <alignment horizontal="right" vertical="top" shrinkToFit="1"/>
    </xf>
    <xf numFmtId="1" fontId="9" fillId="6" borderId="1" xfId="0" applyNumberFormat="1" applyFont="1" applyFill="1" applyBorder="1" applyAlignment="1">
      <alignment horizontal="right" vertical="top" shrinkToFit="1"/>
    </xf>
    <xf numFmtId="4" fontId="9" fillId="7" borderId="1" xfId="0" applyNumberFormat="1" applyFont="1" applyFill="1" applyBorder="1" applyAlignment="1">
      <alignment horizontal="right" vertical="top" shrinkToFit="1"/>
    </xf>
    <xf numFmtId="1" fontId="9" fillId="7" borderId="1" xfId="0" applyNumberFormat="1" applyFont="1" applyFill="1" applyBorder="1" applyAlignment="1">
      <alignment horizontal="right" vertical="top" shrinkToFit="1"/>
    </xf>
    <xf numFmtId="4" fontId="9" fillId="0" borderId="1" xfId="0" applyNumberFormat="1" applyFont="1" applyBorder="1" applyAlignment="1">
      <alignment horizontal="right" vertical="top" shrinkToFit="1"/>
    </xf>
    <xf numFmtId="4" fontId="11" fillId="0" borderId="1" xfId="0" applyNumberFormat="1" applyFont="1" applyBorder="1" applyAlignment="1">
      <alignment horizontal="right" vertical="top" shrinkToFit="1"/>
    </xf>
    <xf numFmtId="1" fontId="11" fillId="0" borderId="1" xfId="0" applyNumberFormat="1" applyFont="1" applyBorder="1" applyAlignment="1">
      <alignment horizontal="right" vertical="top" shrinkToFit="1"/>
    </xf>
    <xf numFmtId="1" fontId="9" fillId="0" borderId="1" xfId="0" applyNumberFormat="1" applyFont="1" applyBorder="1" applyAlignment="1">
      <alignment horizontal="center" vertical="top" shrinkToFit="1"/>
    </xf>
    <xf numFmtId="1" fontId="11" fillId="0" borderId="1" xfId="0" applyNumberFormat="1" applyFont="1" applyBorder="1" applyAlignment="1">
      <alignment horizontal="center" vertical="top" shrinkToFit="1"/>
    </xf>
    <xf numFmtId="1" fontId="9" fillId="0" borderId="7" xfId="0" applyNumberFormat="1" applyFont="1" applyBorder="1" applyAlignment="1">
      <alignment horizontal="center" vertical="top" shrinkToFit="1"/>
    </xf>
    <xf numFmtId="4" fontId="9" fillId="0" borderId="7" xfId="0" applyNumberFormat="1" applyFont="1" applyBorder="1" applyAlignment="1">
      <alignment horizontal="right" vertical="top" shrinkToFit="1"/>
    </xf>
    <xf numFmtId="4" fontId="9" fillId="4" borderId="7" xfId="0" applyNumberFormat="1" applyFont="1" applyFill="1" applyBorder="1" applyAlignment="1">
      <alignment horizontal="right" vertical="top" shrinkToFit="1"/>
    </xf>
    <xf numFmtId="1" fontId="11" fillId="0" borderId="7" xfId="0" applyNumberFormat="1" applyFont="1" applyBorder="1" applyAlignment="1">
      <alignment horizontal="center" vertical="top" shrinkToFit="1"/>
    </xf>
    <xf numFmtId="4" fontId="11" fillId="0" borderId="2" xfId="0" applyNumberFormat="1" applyFont="1" applyBorder="1" applyAlignment="1">
      <alignment horizontal="right" vertical="top" shrinkToFit="1"/>
    </xf>
    <xf numFmtId="4" fontId="11" fillId="0" borderId="8" xfId="0" applyNumberFormat="1" applyFont="1" applyBorder="1" applyAlignment="1">
      <alignment horizontal="right" vertical="top" shrinkToFit="1"/>
    </xf>
    <xf numFmtId="4" fontId="40" fillId="0" borderId="2" xfId="0" applyNumberFormat="1" applyFont="1" applyBorder="1" applyAlignment="1">
      <alignment horizontal="right" vertical="top" shrinkToFit="1"/>
    </xf>
    <xf numFmtId="4" fontId="40" fillId="0" borderId="1" xfId="0" applyNumberFormat="1" applyFont="1" applyBorder="1" applyAlignment="1">
      <alignment horizontal="right" vertical="top" shrinkToFit="1"/>
    </xf>
    <xf numFmtId="1" fontId="40" fillId="0" borderId="2" xfId="0" applyNumberFormat="1" applyFont="1" applyBorder="1" applyAlignment="1">
      <alignment horizontal="center" vertical="top" shrinkToFit="1"/>
    </xf>
    <xf numFmtId="1" fontId="11" fillId="8" borderId="1" xfId="0" applyNumberFormat="1" applyFont="1" applyFill="1" applyBorder="1" applyAlignment="1">
      <alignment horizontal="right" vertical="top" shrinkToFit="1"/>
    </xf>
    <xf numFmtId="0" fontId="0" fillId="8" borderId="0" xfId="0" applyFill="1" applyAlignment="1">
      <alignment horizontal="left" vertical="top"/>
    </xf>
    <xf numFmtId="4" fontId="40" fillId="8" borderId="1" xfId="0" applyNumberFormat="1" applyFont="1" applyFill="1" applyBorder="1" applyAlignment="1">
      <alignment horizontal="right" vertical="top" shrinkToFit="1"/>
    </xf>
    <xf numFmtId="1" fontId="1" fillId="8" borderId="1" xfId="0" applyNumberFormat="1" applyFont="1" applyFill="1" applyBorder="1" applyAlignment="1">
      <alignment horizontal="left" vertical="top" shrinkToFit="1"/>
    </xf>
    <xf numFmtId="1" fontId="1" fillId="8" borderId="1" xfId="0" applyNumberFormat="1" applyFont="1" applyFill="1" applyBorder="1" applyAlignment="1">
      <alignment horizontal="right" vertical="top" shrinkToFit="1"/>
    </xf>
    <xf numFmtId="1" fontId="36" fillId="8" borderId="1" xfId="0" applyNumberFormat="1" applyFont="1" applyFill="1" applyBorder="1" applyAlignment="1">
      <alignment horizontal="left" vertical="top" shrinkToFit="1"/>
    </xf>
    <xf numFmtId="4" fontId="36" fillId="8" borderId="1" xfId="0" applyNumberFormat="1" applyFont="1" applyFill="1" applyBorder="1" applyAlignment="1">
      <alignment horizontal="right" vertical="top" shrinkToFit="1"/>
    </xf>
    <xf numFmtId="4" fontId="43" fillId="0" borderId="2" xfId="0" applyNumberFormat="1" applyFont="1" applyBorder="1" applyAlignment="1">
      <alignment horizontal="right" vertical="top" shrinkToFit="1"/>
    </xf>
    <xf numFmtId="2" fontId="9" fillId="8" borderId="2" xfId="0" applyNumberFormat="1" applyFont="1" applyFill="1" applyBorder="1" applyAlignment="1">
      <alignment horizontal="right" vertical="top" shrinkToFit="1"/>
    </xf>
    <xf numFmtId="0" fontId="0" fillId="0" borderId="2" xfId="0" applyBorder="1" applyAlignment="1">
      <alignment horizontal="left" vertical="top" wrapText="1"/>
    </xf>
    <xf numFmtId="4" fontId="9" fillId="7" borderId="2" xfId="0" applyNumberFormat="1" applyFont="1" applyFill="1" applyBorder="1" applyAlignment="1">
      <alignment horizontal="right" vertical="top" shrinkToFit="1"/>
    </xf>
    <xf numFmtId="2" fontId="11" fillId="0" borderId="2" xfId="0" applyNumberFormat="1" applyFont="1" applyBorder="1" applyAlignment="1">
      <alignment horizontal="right" vertical="top" shrinkToFit="1"/>
    </xf>
    <xf numFmtId="0" fontId="47" fillId="0" borderId="0" xfId="0" applyFont="1" applyAlignment="1">
      <alignment horizontal="left" vertical="top"/>
    </xf>
    <xf numFmtId="0" fontId="10" fillId="0" borderId="2" xfId="0" applyFont="1" applyBorder="1" applyAlignment="1">
      <alignment horizontal="left" vertical="top" wrapText="1"/>
    </xf>
    <xf numFmtId="0" fontId="39" fillId="0" borderId="3" xfId="0" applyFont="1" applyBorder="1" applyAlignment="1">
      <alignment horizontal="left" vertical="top" wrapText="1"/>
    </xf>
    <xf numFmtId="0" fontId="38" fillId="0" borderId="3" xfId="0" applyFont="1" applyBorder="1" applyAlignment="1">
      <alignment horizontal="left" vertical="top" wrapText="1"/>
    </xf>
    <xf numFmtId="0" fontId="39" fillId="0" borderId="2" xfId="0" applyFont="1" applyBorder="1" applyAlignment="1">
      <alignment horizontal="left" vertical="top" wrapText="1"/>
    </xf>
    <xf numFmtId="0" fontId="31" fillId="0" borderId="2" xfId="0" applyFont="1" applyBorder="1" applyAlignment="1">
      <alignment horizontal="left" vertical="top" wrapText="1"/>
    </xf>
    <xf numFmtId="0" fontId="0" fillId="8" borderId="2" xfId="0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1" fontId="11" fillId="0" borderId="2" xfId="0" applyNumberFormat="1" applyFont="1" applyBorder="1" applyAlignment="1">
      <alignment horizontal="center" vertical="top" shrinkToFit="1"/>
    </xf>
    <xf numFmtId="0" fontId="47" fillId="0" borderId="2" xfId="0" applyFont="1" applyBorder="1" applyAlignment="1">
      <alignment horizontal="left" vertical="top" wrapText="1"/>
    </xf>
    <xf numFmtId="0" fontId="38" fillId="0" borderId="2" xfId="0" applyFont="1" applyBorder="1" applyAlignment="1">
      <alignment horizontal="left" vertical="top" wrapText="1"/>
    </xf>
    <xf numFmtId="4" fontId="43" fillId="8" borderId="2" xfId="0" applyNumberFormat="1" applyFont="1" applyFill="1" applyBorder="1" applyAlignment="1">
      <alignment horizontal="right" vertical="top" shrinkToFit="1"/>
    </xf>
    <xf numFmtId="1" fontId="40" fillId="0" borderId="1" xfId="0" applyNumberFormat="1" applyFont="1" applyBorder="1" applyAlignment="1">
      <alignment horizontal="center" vertical="top" shrinkToFit="1"/>
    </xf>
    <xf numFmtId="0" fontId="41" fillId="0" borderId="2" xfId="0" applyFont="1" applyBorder="1" applyAlignment="1">
      <alignment horizontal="left" vertical="top" wrapText="1"/>
    </xf>
    <xf numFmtId="4" fontId="42" fillId="0" borderId="10" xfId="0" applyNumberFormat="1" applyFont="1" applyBorder="1" applyAlignment="1" applyProtection="1">
      <alignment vertical="center"/>
      <protection locked="0"/>
    </xf>
    <xf numFmtId="4" fontId="55" fillId="8" borderId="1" xfId="0" applyNumberFormat="1" applyFont="1" applyFill="1" applyBorder="1" applyAlignment="1">
      <alignment horizontal="right" vertical="top" shrinkToFit="1"/>
    </xf>
    <xf numFmtId="4" fontId="62" fillId="0" borderId="2" xfId="0" applyNumberFormat="1" applyFont="1" applyBorder="1" applyAlignment="1">
      <alignment horizontal="right" vertical="top" shrinkToFit="1"/>
    </xf>
    <xf numFmtId="1" fontId="63" fillId="8" borderId="1" xfId="0" applyNumberFormat="1" applyFont="1" applyFill="1" applyBorder="1" applyAlignment="1">
      <alignment horizontal="right" vertical="top" shrinkToFit="1"/>
    </xf>
    <xf numFmtId="0" fontId="63" fillId="0" borderId="0" xfId="0" applyFont="1" applyAlignment="1">
      <alignment horizontal="left" vertical="top"/>
    </xf>
    <xf numFmtId="4" fontId="62" fillId="8" borderId="1" xfId="0" applyNumberFormat="1" applyFont="1" applyFill="1" applyBorder="1" applyAlignment="1">
      <alignment horizontal="right" vertical="top" shrinkToFit="1"/>
    </xf>
    <xf numFmtId="0" fontId="62" fillId="8" borderId="0" xfId="0" applyFont="1" applyFill="1" applyAlignment="1">
      <alignment horizontal="left" vertical="top"/>
    </xf>
    <xf numFmtId="0" fontId="63" fillId="8" borderId="0" xfId="0" applyFont="1" applyFill="1" applyAlignment="1">
      <alignment horizontal="left" vertical="top"/>
    </xf>
    <xf numFmtId="4" fontId="62" fillId="0" borderId="1" xfId="0" applyNumberFormat="1" applyFont="1" applyBorder="1" applyAlignment="1">
      <alignment horizontal="right" vertical="top" shrinkToFit="1"/>
    </xf>
    <xf numFmtId="1" fontId="62" fillId="8" borderId="1" xfId="0" applyNumberFormat="1" applyFont="1" applyFill="1" applyBorder="1" applyAlignment="1">
      <alignment horizontal="right" vertical="top" shrinkToFit="1"/>
    </xf>
    <xf numFmtId="0" fontId="62" fillId="0" borderId="0" xfId="0" applyFont="1" applyAlignment="1">
      <alignment horizontal="left" vertical="top"/>
    </xf>
    <xf numFmtId="1" fontId="65" fillId="8" borderId="1" xfId="0" applyNumberFormat="1" applyFont="1" applyFill="1" applyBorder="1" applyAlignment="1">
      <alignment horizontal="right" vertical="top" shrinkToFit="1"/>
    </xf>
    <xf numFmtId="2" fontId="62" fillId="0" borderId="2" xfId="0" applyNumberFormat="1" applyFont="1" applyBorder="1" applyAlignment="1">
      <alignment horizontal="right" vertical="top" shrinkToFit="1"/>
    </xf>
    <xf numFmtId="4" fontId="49" fillId="0" borderId="10" xfId="0" applyNumberFormat="1" applyFont="1" applyBorder="1" applyAlignment="1" applyProtection="1">
      <alignment vertical="center"/>
      <protection locked="0"/>
    </xf>
    <xf numFmtId="4" fontId="62" fillId="0" borderId="2" xfId="0" applyNumberFormat="1" applyFont="1" applyBorder="1" applyAlignment="1">
      <alignment horizontal="right" vertical="center" shrinkToFit="1"/>
    </xf>
    <xf numFmtId="4" fontId="64" fillId="0" borderId="10" xfId="0" applyNumberFormat="1" applyFont="1" applyBorder="1" applyAlignment="1" applyProtection="1">
      <alignment horizontal="right" vertical="center"/>
      <protection locked="0"/>
    </xf>
    <xf numFmtId="1" fontId="9" fillId="3" borderId="1" xfId="0" applyNumberFormat="1" applyFont="1" applyFill="1" applyBorder="1" applyAlignment="1">
      <alignment horizontal="right" vertical="center" shrinkToFit="1"/>
    </xf>
    <xf numFmtId="4" fontId="62" fillId="0" borderId="2" xfId="0" applyNumberFormat="1" applyFont="1" applyBorder="1" applyAlignment="1">
      <alignment horizontal="right" vertical="center" wrapText="1"/>
    </xf>
    <xf numFmtId="4" fontId="67" fillId="7" borderId="1" xfId="0" applyNumberFormat="1" applyFont="1" applyFill="1" applyBorder="1" applyAlignment="1">
      <alignment horizontal="right" vertical="top" shrinkToFit="1"/>
    </xf>
    <xf numFmtId="4" fontId="67" fillId="0" borderId="1" xfId="0" applyNumberFormat="1" applyFont="1" applyBorder="1" applyAlignment="1">
      <alignment horizontal="right" vertical="top" shrinkToFit="1"/>
    </xf>
    <xf numFmtId="2" fontId="43" fillId="8" borderId="2" xfId="0" applyNumberFormat="1" applyFont="1" applyFill="1" applyBorder="1" applyAlignment="1">
      <alignment horizontal="right" vertical="top" shrinkToFit="1"/>
    </xf>
    <xf numFmtId="43" fontId="62" fillId="0" borderId="2" xfId="1" applyFont="1" applyFill="1" applyBorder="1" applyAlignment="1">
      <alignment horizontal="right" vertical="top" shrinkToFit="1"/>
    </xf>
    <xf numFmtId="1" fontId="9" fillId="0" borderId="1" xfId="0" applyNumberFormat="1" applyFont="1" applyBorder="1" applyAlignment="1">
      <alignment horizontal="center" vertical="center" shrinkToFit="1"/>
    </xf>
    <xf numFmtId="1" fontId="11" fillId="0" borderId="1" xfId="0" applyNumberFormat="1" applyFont="1" applyBorder="1" applyAlignment="1">
      <alignment horizontal="center" vertical="center" shrinkToFit="1"/>
    </xf>
    <xf numFmtId="1" fontId="43" fillId="0" borderId="1" xfId="0" applyNumberFormat="1" applyFont="1" applyBorder="1" applyAlignment="1">
      <alignment horizontal="center" vertical="center" shrinkToFit="1"/>
    </xf>
    <xf numFmtId="4" fontId="67" fillId="8" borderId="1" xfId="0" applyNumberFormat="1" applyFont="1" applyFill="1" applyBorder="1" applyAlignment="1">
      <alignment horizontal="right" vertical="top" shrinkToFit="1"/>
    </xf>
    <xf numFmtId="4" fontId="62" fillId="0" borderId="2" xfId="0" applyNumberFormat="1" applyFont="1" applyBorder="1" applyAlignment="1">
      <alignment horizontal="right" vertical="center"/>
    </xf>
    <xf numFmtId="1" fontId="40" fillId="0" borderId="2" xfId="0" applyNumberFormat="1" applyFont="1" applyBorder="1" applyAlignment="1">
      <alignment horizontal="center" vertical="center" shrinkToFit="1"/>
    </xf>
    <xf numFmtId="1" fontId="11" fillId="0" borderId="2" xfId="0" applyNumberFormat="1" applyFont="1" applyBorder="1" applyAlignment="1">
      <alignment horizontal="center" vertical="center" shrinkToFit="1"/>
    </xf>
    <xf numFmtId="1" fontId="9" fillId="0" borderId="7" xfId="0" applyNumberFormat="1" applyFont="1" applyBorder="1" applyAlignment="1">
      <alignment horizontal="center" vertical="center" shrinkToFit="1"/>
    </xf>
    <xf numFmtId="1" fontId="9" fillId="8" borderId="1" xfId="0" applyNumberFormat="1" applyFont="1" applyFill="1" applyBorder="1" applyAlignment="1">
      <alignment horizontal="center" vertical="center" shrinkToFit="1"/>
    </xf>
    <xf numFmtId="0" fontId="0" fillId="13" borderId="0" xfId="0" applyFill="1" applyAlignment="1">
      <alignment horizontal="left" vertical="top"/>
    </xf>
    <xf numFmtId="1" fontId="40" fillId="8" borderId="1" xfId="0" applyNumberFormat="1" applyFont="1" applyFill="1" applyBorder="1" applyAlignment="1">
      <alignment horizontal="right" vertical="top" shrinkToFit="1"/>
    </xf>
    <xf numFmtId="1" fontId="43" fillId="0" borderId="2" xfId="0" applyNumberFormat="1" applyFont="1" applyBorder="1" applyAlignment="1">
      <alignment horizontal="center" vertical="center" shrinkToFit="1"/>
    </xf>
    <xf numFmtId="1" fontId="43" fillId="8" borderId="1" xfId="0" applyNumberFormat="1" applyFont="1" applyFill="1" applyBorder="1" applyAlignment="1">
      <alignment horizontal="right" vertical="top" shrinkToFit="1"/>
    </xf>
    <xf numFmtId="0" fontId="63" fillId="0" borderId="0" xfId="0" applyFont="1" applyAlignment="1">
      <alignment horizontal="right" vertical="center"/>
    </xf>
    <xf numFmtId="4" fontId="62" fillId="12" borderId="1" xfId="0" applyNumberFormat="1" applyFont="1" applyFill="1" applyBorder="1" applyAlignment="1">
      <alignment horizontal="right" vertical="center" shrinkToFit="1"/>
    </xf>
    <xf numFmtId="4" fontId="62" fillId="8" borderId="1" xfId="0" applyNumberFormat="1" applyFont="1" applyFill="1" applyBorder="1" applyAlignment="1">
      <alignment horizontal="right" vertical="center" shrinkToFit="1"/>
    </xf>
    <xf numFmtId="4" fontId="62" fillId="3" borderId="1" xfId="0" applyNumberFormat="1" applyFont="1" applyFill="1" applyBorder="1" applyAlignment="1">
      <alignment horizontal="right" vertical="center" shrinkToFit="1"/>
    </xf>
    <xf numFmtId="4" fontId="62" fillId="4" borderId="1" xfId="0" applyNumberFormat="1" applyFont="1" applyFill="1" applyBorder="1" applyAlignment="1">
      <alignment horizontal="right" vertical="center" shrinkToFit="1"/>
    </xf>
    <xf numFmtId="4" fontId="62" fillId="6" borderId="1" xfId="0" applyNumberFormat="1" applyFont="1" applyFill="1" applyBorder="1" applyAlignment="1">
      <alignment horizontal="right" vertical="center" shrinkToFit="1"/>
    </xf>
    <xf numFmtId="4" fontId="62" fillId="7" borderId="1" xfId="0" applyNumberFormat="1" applyFont="1" applyFill="1" applyBorder="1" applyAlignment="1">
      <alignment horizontal="right" vertical="center" shrinkToFit="1"/>
    </xf>
    <xf numFmtId="4" fontId="63" fillId="0" borderId="1" xfId="0" applyNumberFormat="1" applyFont="1" applyBorder="1" applyAlignment="1">
      <alignment horizontal="right" vertical="center" shrinkToFit="1"/>
    </xf>
    <xf numFmtId="4" fontId="62" fillId="6" borderId="7" xfId="0" applyNumberFormat="1" applyFont="1" applyFill="1" applyBorder="1" applyAlignment="1">
      <alignment horizontal="right" vertical="center" shrinkToFit="1"/>
    </xf>
    <xf numFmtId="4" fontId="62" fillId="7" borderId="2" xfId="0" applyNumberFormat="1" applyFont="1" applyFill="1" applyBorder="1" applyAlignment="1">
      <alignment horizontal="right" vertical="center" shrinkToFit="1"/>
    </xf>
    <xf numFmtId="4" fontId="62" fillId="0" borderId="1" xfId="0" applyNumberFormat="1" applyFont="1" applyBorder="1" applyAlignment="1">
      <alignment horizontal="right" vertical="center" shrinkToFit="1"/>
    </xf>
    <xf numFmtId="4" fontId="62" fillId="0" borderId="7" xfId="0" applyNumberFormat="1" applyFont="1" applyBorder="1" applyAlignment="1">
      <alignment horizontal="right" vertical="center" shrinkToFit="1"/>
    </xf>
    <xf numFmtId="4" fontId="63" fillId="0" borderId="2" xfId="0" applyNumberFormat="1" applyFont="1" applyBorder="1" applyAlignment="1">
      <alignment horizontal="right" vertical="center" shrinkToFit="1"/>
    </xf>
    <xf numFmtId="2" fontId="63" fillId="0" borderId="1" xfId="0" applyNumberFormat="1" applyFont="1" applyBorder="1" applyAlignment="1">
      <alignment horizontal="right" vertical="center" shrinkToFit="1"/>
    </xf>
    <xf numFmtId="4" fontId="62" fillId="4" borderId="7" xfId="0" applyNumberFormat="1" applyFont="1" applyFill="1" applyBorder="1" applyAlignment="1">
      <alignment horizontal="right" vertical="center" shrinkToFit="1"/>
    </xf>
    <xf numFmtId="4" fontId="63" fillId="8" borderId="1" xfId="0" applyNumberFormat="1" applyFont="1" applyFill="1" applyBorder="1" applyAlignment="1">
      <alignment horizontal="right" vertical="center" shrinkToFit="1"/>
    </xf>
    <xf numFmtId="2" fontId="63" fillId="0" borderId="2" xfId="0" applyNumberFormat="1" applyFont="1" applyBorder="1" applyAlignment="1">
      <alignment horizontal="right" vertical="center" shrinkToFit="1"/>
    </xf>
    <xf numFmtId="4" fontId="62" fillId="0" borderId="2" xfId="1" applyNumberFormat="1" applyFont="1" applyFill="1" applyBorder="1" applyAlignment="1">
      <alignment horizontal="right" vertical="center" shrinkToFit="1"/>
    </xf>
    <xf numFmtId="4" fontId="63" fillId="0" borderId="7" xfId="0" applyNumberFormat="1" applyFont="1" applyBorder="1" applyAlignment="1">
      <alignment horizontal="right" vertical="center" shrinkToFit="1"/>
    </xf>
    <xf numFmtId="4" fontId="57" fillId="0" borderId="10" xfId="0" applyNumberFormat="1" applyFont="1" applyBorder="1" applyAlignment="1" applyProtection="1">
      <alignment horizontal="right" vertical="center"/>
      <protection locked="0"/>
    </xf>
    <xf numFmtId="4" fontId="63" fillId="0" borderId="0" xfId="0" applyNumberFormat="1" applyFont="1" applyAlignment="1">
      <alignment horizontal="right" vertical="center" shrinkToFit="1"/>
    </xf>
    <xf numFmtId="4" fontId="0" fillId="13" borderId="0" xfId="0" applyNumberFormat="1" applyFill="1" applyAlignment="1">
      <alignment horizontal="right" vertical="top"/>
    </xf>
    <xf numFmtId="4" fontId="0" fillId="13" borderId="0" xfId="0" applyNumberFormat="1" applyFill="1" applyAlignment="1">
      <alignment vertical="center"/>
    </xf>
    <xf numFmtId="4" fontId="41" fillId="13" borderId="0" xfId="0" applyNumberFormat="1" applyFont="1" applyFill="1" applyAlignment="1">
      <alignment vertical="center"/>
    </xf>
    <xf numFmtId="4" fontId="40" fillId="11" borderId="2" xfId="0" applyNumberFormat="1" applyFont="1" applyFill="1" applyBorder="1" applyAlignment="1">
      <alignment horizontal="right" vertical="center" shrinkToFit="1"/>
    </xf>
    <xf numFmtId="1" fontId="40" fillId="11" borderId="1" xfId="0" applyNumberFormat="1" applyFont="1" applyFill="1" applyBorder="1" applyAlignment="1">
      <alignment horizontal="right" vertical="center" shrinkToFit="1"/>
    </xf>
    <xf numFmtId="1" fontId="9" fillId="12" borderId="1" xfId="0" applyNumberFormat="1" applyFont="1" applyFill="1" applyBorder="1" applyAlignment="1">
      <alignment horizontal="right" vertical="center" shrinkToFit="1"/>
    </xf>
    <xf numFmtId="1" fontId="63" fillId="8" borderId="1" xfId="0" applyNumberFormat="1" applyFont="1" applyFill="1" applyBorder="1" applyAlignment="1">
      <alignment horizontal="right" vertical="center" shrinkToFit="1"/>
    </xf>
    <xf numFmtId="4" fontId="9" fillId="4" borderId="1" xfId="0" applyNumberFormat="1" applyFont="1" applyFill="1" applyBorder="1" applyAlignment="1">
      <alignment horizontal="right" vertical="center" shrinkToFit="1"/>
    </xf>
    <xf numFmtId="1" fontId="9" fillId="4" borderId="1" xfId="0" applyNumberFormat="1" applyFont="1" applyFill="1" applyBorder="1" applyAlignment="1">
      <alignment horizontal="right" vertical="center" shrinkToFit="1"/>
    </xf>
    <xf numFmtId="4" fontId="9" fillId="4" borderId="7" xfId="0" applyNumberFormat="1" applyFont="1" applyFill="1" applyBorder="1" applyAlignment="1">
      <alignment horizontal="right" vertical="center" shrinkToFit="1"/>
    </xf>
    <xf numFmtId="0" fontId="41" fillId="0" borderId="0" xfId="0" applyFont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0" fillId="13" borderId="0" xfId="0" applyFill="1" applyAlignment="1">
      <alignment horizontal="right" vertical="center"/>
    </xf>
    <xf numFmtId="0" fontId="72" fillId="8" borderId="0" xfId="0" applyFont="1" applyFill="1" applyAlignment="1">
      <alignment horizontal="left" vertical="top"/>
    </xf>
    <xf numFmtId="1" fontId="43" fillId="0" borderId="1" xfId="0" applyNumberFormat="1" applyFont="1" applyBorder="1" applyAlignment="1">
      <alignment horizontal="center" vertical="top" shrinkToFit="1"/>
    </xf>
    <xf numFmtId="1" fontId="11" fillId="0" borderId="0" xfId="0" applyNumberFormat="1" applyFont="1" applyAlignment="1">
      <alignment horizontal="center" vertical="center" shrinkToFit="1"/>
    </xf>
    <xf numFmtId="0" fontId="31" fillId="0" borderId="0" xfId="0" applyFont="1" applyAlignment="1">
      <alignment horizontal="left" vertical="top" wrapText="1"/>
    </xf>
    <xf numFmtId="2" fontId="11" fillId="0" borderId="0" xfId="0" applyNumberFormat="1" applyFont="1" applyAlignment="1">
      <alignment horizontal="right" vertical="top" shrinkToFit="1"/>
    </xf>
    <xf numFmtId="4" fontId="11" fillId="0" borderId="0" xfId="0" applyNumberFormat="1" applyFont="1" applyAlignment="1">
      <alignment horizontal="right" vertical="top" shrinkToFit="1"/>
    </xf>
    <xf numFmtId="4" fontId="40" fillId="0" borderId="8" xfId="0" applyNumberFormat="1" applyFont="1" applyBorder="1" applyAlignment="1">
      <alignment horizontal="right" vertical="top" shrinkToFit="1"/>
    </xf>
    <xf numFmtId="4" fontId="40" fillId="0" borderId="1" xfId="0" applyNumberFormat="1" applyFont="1" applyBorder="1" applyAlignment="1">
      <alignment horizontal="right" vertical="center" shrinkToFit="1"/>
    </xf>
    <xf numFmtId="0" fontId="22" fillId="0" borderId="1" xfId="0" applyFont="1" applyBorder="1" applyAlignment="1">
      <alignment horizontal="center" vertical="center" wrapText="1"/>
    </xf>
    <xf numFmtId="4" fontId="50" fillId="0" borderId="10" xfId="0" applyNumberFormat="1" applyFont="1" applyBorder="1" applyAlignment="1" applyProtection="1">
      <alignment vertical="center"/>
      <protection locked="0"/>
    </xf>
    <xf numFmtId="4" fontId="57" fillId="0" borderId="10" xfId="0" applyNumberFormat="1" applyFont="1" applyBorder="1" applyAlignment="1" applyProtection="1">
      <alignment vertical="center"/>
      <protection locked="0"/>
    </xf>
    <xf numFmtId="4" fontId="63" fillId="0" borderId="2" xfId="0" applyNumberFormat="1" applyFont="1" applyBorder="1" applyAlignment="1">
      <alignment horizontal="right" vertical="top" shrinkToFit="1"/>
    </xf>
    <xf numFmtId="0" fontId="30" fillId="0" borderId="2" xfId="0" applyFont="1" applyBorder="1" applyAlignment="1">
      <alignment horizontal="left" vertical="top" wrapText="1"/>
    </xf>
    <xf numFmtId="4" fontId="39" fillId="0" borderId="10" xfId="0" applyNumberFormat="1" applyFont="1" applyBorder="1" applyAlignment="1" applyProtection="1">
      <alignment vertical="center"/>
      <protection locked="0"/>
    </xf>
    <xf numFmtId="0" fontId="0" fillId="0" borderId="0" xfId="0" applyAlignment="1">
      <alignment horizontal="right" vertical="top"/>
    </xf>
    <xf numFmtId="0" fontId="39" fillId="8" borderId="0" xfId="0" applyFont="1" applyFill="1" applyAlignment="1">
      <alignment horizontal="left" vertical="center" wrapText="1"/>
    </xf>
    <xf numFmtId="1" fontId="9" fillId="8" borderId="1" xfId="0" applyNumberFormat="1" applyFont="1" applyFill="1" applyBorder="1" applyAlignment="1">
      <alignment horizontal="right" vertical="top" shrinkToFit="1"/>
    </xf>
    <xf numFmtId="4" fontId="0" fillId="13" borderId="0" xfId="0" applyNumberFormat="1" applyFill="1" applyAlignment="1">
      <alignment horizontal="right" vertical="center"/>
    </xf>
    <xf numFmtId="4" fontId="62" fillId="4" borderId="1" xfId="0" applyNumberFormat="1" applyFont="1" applyFill="1" applyBorder="1" applyAlignment="1">
      <alignment horizontal="right" vertical="top" shrinkToFit="1"/>
    </xf>
    <xf numFmtId="1" fontId="62" fillId="4" borderId="1" xfId="0" applyNumberFormat="1" applyFont="1" applyFill="1" applyBorder="1" applyAlignment="1">
      <alignment horizontal="right" vertical="top" shrinkToFit="1"/>
    </xf>
    <xf numFmtId="4" fontId="62" fillId="6" borderId="1" xfId="0" applyNumberFormat="1" applyFont="1" applyFill="1" applyBorder="1" applyAlignment="1">
      <alignment horizontal="right" vertical="top" shrinkToFit="1"/>
    </xf>
    <xf numFmtId="1" fontId="62" fillId="6" borderId="1" xfId="0" applyNumberFormat="1" applyFont="1" applyFill="1" applyBorder="1" applyAlignment="1">
      <alignment horizontal="right" vertical="top" shrinkToFit="1"/>
    </xf>
    <xf numFmtId="4" fontId="62" fillId="7" borderId="1" xfId="0" applyNumberFormat="1" applyFont="1" applyFill="1" applyBorder="1" applyAlignment="1">
      <alignment horizontal="right" vertical="top" shrinkToFit="1"/>
    </xf>
    <xf numFmtId="1" fontId="62" fillId="7" borderId="1" xfId="0" applyNumberFormat="1" applyFont="1" applyFill="1" applyBorder="1" applyAlignment="1">
      <alignment horizontal="right" vertical="top" shrinkToFit="1"/>
    </xf>
    <xf numFmtId="4" fontId="64" fillId="0" borderId="10" xfId="0" applyNumberFormat="1" applyFont="1" applyBorder="1" applyAlignment="1" applyProtection="1">
      <alignment vertical="center"/>
      <protection locked="0"/>
    </xf>
    <xf numFmtId="4" fontId="79" fillId="3" borderId="1" xfId="0" applyNumberFormat="1" applyFont="1" applyFill="1" applyBorder="1" applyAlignment="1">
      <alignment horizontal="right" vertical="center" shrinkToFit="1"/>
    </xf>
    <xf numFmtId="0" fontId="27" fillId="0" borderId="0" xfId="0" applyFont="1" applyAlignment="1">
      <alignment horizontal="left" vertical="top" wrapText="1"/>
    </xf>
    <xf numFmtId="4" fontId="9" fillId="8" borderId="2" xfId="0" applyNumberFormat="1" applyFont="1" applyFill="1" applyBorder="1" applyAlignment="1">
      <alignment horizontal="right" vertical="top" shrinkToFit="1"/>
    </xf>
    <xf numFmtId="0" fontId="8" fillId="0" borderId="0" xfId="0" applyFont="1" applyAlignment="1">
      <alignment horizontal="left" vertical="top"/>
    </xf>
    <xf numFmtId="0" fontId="73" fillId="0" borderId="0" xfId="0" applyFont="1" applyAlignment="1">
      <alignment horizontal="left" vertical="top"/>
    </xf>
    <xf numFmtId="0" fontId="80" fillId="0" borderId="0" xfId="0" applyFont="1" applyAlignment="1">
      <alignment horizontal="center" vertical="top" wrapText="1"/>
    </xf>
    <xf numFmtId="0" fontId="57" fillId="0" borderId="0" xfId="0" applyFont="1" applyAlignment="1">
      <alignment horizontal="left" vertical="top" wrapText="1"/>
    </xf>
    <xf numFmtId="1" fontId="9" fillId="6" borderId="1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13" borderId="1" xfId="0" applyFill="1" applyBorder="1" applyAlignment="1">
      <alignment horizontal="center" vertical="center" wrapText="1"/>
    </xf>
    <xf numFmtId="4" fontId="62" fillId="16" borderId="1" xfId="0" applyNumberFormat="1" applyFont="1" applyFill="1" applyBorder="1" applyAlignment="1">
      <alignment horizontal="right" vertical="center" shrinkToFit="1"/>
    </xf>
    <xf numFmtId="1" fontId="9" fillId="16" borderId="1" xfId="0" applyNumberFormat="1" applyFont="1" applyFill="1" applyBorder="1" applyAlignment="1">
      <alignment horizontal="right" vertical="center" shrinkToFit="1"/>
    </xf>
    <xf numFmtId="4" fontId="9" fillId="7" borderId="4" xfId="0" applyNumberFormat="1" applyFont="1" applyFill="1" applyBorder="1" applyAlignment="1">
      <alignment horizontal="right" vertical="top" shrinkToFit="1"/>
    </xf>
    <xf numFmtId="1" fontId="9" fillId="0" borderId="9" xfId="0" applyNumberFormat="1" applyFont="1" applyBorder="1" applyAlignment="1">
      <alignment horizontal="center" vertical="top" shrinkToFit="1"/>
    </xf>
    <xf numFmtId="0" fontId="0" fillId="0" borderId="15" xfId="0" applyBorder="1" applyAlignment="1">
      <alignment horizontal="left" vertical="top" wrapText="1"/>
    </xf>
    <xf numFmtId="4" fontId="9" fillId="6" borderId="4" xfId="0" applyNumberFormat="1" applyFont="1" applyFill="1" applyBorder="1" applyAlignment="1">
      <alignment horizontal="right" vertical="top" shrinkToFit="1"/>
    </xf>
    <xf numFmtId="4" fontId="9" fillId="4" borderId="16" xfId="0" applyNumberFormat="1" applyFont="1" applyFill="1" applyBorder="1" applyAlignment="1">
      <alignment horizontal="right" vertical="top" shrinkToFit="1"/>
    </xf>
    <xf numFmtId="4" fontId="9" fillId="3" borderId="4" xfId="0" applyNumberFormat="1" applyFont="1" applyFill="1" applyBorder="1" applyAlignment="1">
      <alignment horizontal="right" vertical="center" shrinkToFit="1"/>
    </xf>
    <xf numFmtId="1" fontId="9" fillId="0" borderId="9" xfId="0" applyNumberFormat="1" applyFont="1" applyBorder="1" applyAlignment="1">
      <alignment horizontal="center" vertical="center" shrinkToFit="1"/>
    </xf>
    <xf numFmtId="4" fontId="67" fillId="6" borderId="4" xfId="0" applyNumberFormat="1" applyFont="1" applyFill="1" applyBorder="1" applyAlignment="1">
      <alignment horizontal="right" vertical="top" shrinkToFit="1"/>
    </xf>
    <xf numFmtId="4" fontId="9" fillId="4" borderId="4" xfId="0" applyNumberFormat="1" applyFont="1" applyFill="1" applyBorder="1" applyAlignment="1">
      <alignment horizontal="right" vertical="top" shrinkToFit="1"/>
    </xf>
    <xf numFmtId="1" fontId="11" fillId="0" borderId="7" xfId="0" applyNumberFormat="1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left" vertical="top" wrapText="1"/>
    </xf>
    <xf numFmtId="4" fontId="9" fillId="4" borderId="16" xfId="0" applyNumberFormat="1" applyFont="1" applyFill="1" applyBorder="1" applyAlignment="1">
      <alignment horizontal="right" vertical="center" shrinkToFit="1"/>
    </xf>
    <xf numFmtId="0" fontId="10" fillId="0" borderId="8" xfId="0" applyFont="1" applyBorder="1" applyAlignment="1">
      <alignment horizontal="left" vertical="top" wrapText="1"/>
    </xf>
    <xf numFmtId="4" fontId="9" fillId="7" borderId="3" xfId="0" applyNumberFormat="1" applyFont="1" applyFill="1" applyBorder="1" applyAlignment="1">
      <alignment horizontal="right" vertical="top" shrinkToFit="1"/>
    </xf>
    <xf numFmtId="4" fontId="79" fillId="3" borderId="4" xfId="0" applyNumberFormat="1" applyFont="1" applyFill="1" applyBorder="1" applyAlignment="1">
      <alignment horizontal="right" vertical="center" shrinkToFit="1"/>
    </xf>
    <xf numFmtId="4" fontId="9" fillId="4" borderId="4" xfId="0" applyNumberFormat="1" applyFont="1" applyFill="1" applyBorder="1" applyAlignment="1">
      <alignment horizontal="right" vertical="center" shrinkToFit="1"/>
    </xf>
    <xf numFmtId="4" fontId="9" fillId="6" borderId="16" xfId="0" applyNumberFormat="1" applyFont="1" applyFill="1" applyBorder="1" applyAlignment="1">
      <alignment horizontal="right" vertical="top" shrinkToFit="1"/>
    </xf>
    <xf numFmtId="4" fontId="9" fillId="12" borderId="4" xfId="0" applyNumberFormat="1" applyFont="1" applyFill="1" applyBorder="1" applyAlignment="1">
      <alignment horizontal="right" vertical="center" shrinkToFit="1"/>
    </xf>
    <xf numFmtId="4" fontId="62" fillId="8" borderId="4" xfId="0" applyNumberFormat="1" applyFont="1" applyFill="1" applyBorder="1" applyAlignment="1">
      <alignment horizontal="right" vertical="center" shrinkToFit="1"/>
    </xf>
    <xf numFmtId="1" fontId="11" fillId="0" borderId="8" xfId="0" applyNumberFormat="1" applyFont="1" applyBorder="1" applyAlignment="1">
      <alignment horizontal="left" vertical="top" shrinkToFit="1"/>
    </xf>
    <xf numFmtId="0" fontId="10" fillId="0" borderId="5" xfId="0" applyFont="1" applyBorder="1" applyAlignment="1">
      <alignment horizontal="left" vertical="top" wrapText="1"/>
    </xf>
    <xf numFmtId="0" fontId="31" fillId="0" borderId="15" xfId="0" applyFont="1" applyBorder="1" applyAlignment="1">
      <alignment horizontal="left" vertical="top" wrapText="1"/>
    </xf>
    <xf numFmtId="4" fontId="9" fillId="16" borderId="4" xfId="0" applyNumberFormat="1" applyFont="1" applyFill="1" applyBorder="1" applyAlignment="1">
      <alignment horizontal="right" vertical="center" shrinkToFit="1"/>
    </xf>
    <xf numFmtId="0" fontId="0" fillId="13" borderId="7" xfId="0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 vertical="center" wrapText="1"/>
    </xf>
    <xf numFmtId="2" fontId="9" fillId="7" borderId="3" xfId="0" applyNumberFormat="1" applyFont="1" applyFill="1" applyBorder="1" applyAlignment="1">
      <alignment horizontal="right" vertical="top" shrinkToFit="1"/>
    </xf>
    <xf numFmtId="1" fontId="11" fillId="0" borderId="8" xfId="0" applyNumberFormat="1" applyFont="1" applyBorder="1" applyAlignment="1">
      <alignment horizontal="center" vertical="center" shrinkToFit="1"/>
    </xf>
    <xf numFmtId="4" fontId="67" fillId="4" borderId="16" xfId="0" applyNumberFormat="1" applyFont="1" applyFill="1" applyBorder="1" applyAlignment="1">
      <alignment horizontal="right" vertical="top" shrinkToFit="1"/>
    </xf>
    <xf numFmtId="4" fontId="67" fillId="4" borderId="16" xfId="0" applyNumberFormat="1" applyFont="1" applyFill="1" applyBorder="1" applyAlignment="1">
      <alignment horizontal="right" vertical="center" shrinkToFit="1"/>
    </xf>
    <xf numFmtId="4" fontId="67" fillId="7" borderId="4" xfId="0" applyNumberFormat="1" applyFont="1" applyFill="1" applyBorder="1" applyAlignment="1">
      <alignment horizontal="right" vertical="top" shrinkToFit="1"/>
    </xf>
    <xf numFmtId="4" fontId="40" fillId="11" borderId="3" xfId="0" applyNumberFormat="1" applyFont="1" applyFill="1" applyBorder="1" applyAlignment="1">
      <alignment horizontal="right" vertical="center" shrinkToFit="1"/>
    </xf>
    <xf numFmtId="4" fontId="62" fillId="0" borderId="3" xfId="0" applyNumberFormat="1" applyFont="1" applyBorder="1" applyAlignment="1">
      <alignment horizontal="right" vertical="top" shrinkToFit="1"/>
    </xf>
    <xf numFmtId="4" fontId="52" fillId="3" borderId="4" xfId="0" applyNumberFormat="1" applyFont="1" applyFill="1" applyBorder="1" applyAlignment="1">
      <alignment horizontal="right" vertical="center" shrinkToFit="1"/>
    </xf>
    <xf numFmtId="4" fontId="11" fillId="0" borderId="3" xfId="0" applyNumberFormat="1" applyFont="1" applyBorder="1" applyAlignment="1">
      <alignment horizontal="right" vertical="top" shrinkToFit="1"/>
    </xf>
    <xf numFmtId="0" fontId="38" fillId="0" borderId="5" xfId="0" applyFont="1" applyBorder="1" applyAlignment="1">
      <alignment horizontal="left" vertical="top" wrapText="1"/>
    </xf>
    <xf numFmtId="1" fontId="11" fillId="0" borderId="14" xfId="0" applyNumberFormat="1" applyFont="1" applyBorder="1" applyAlignment="1">
      <alignment horizontal="center" vertical="top" shrinkToFit="1"/>
    </xf>
    <xf numFmtId="1" fontId="11" fillId="0" borderId="22" xfId="0" applyNumberFormat="1" applyFont="1" applyBorder="1" applyAlignment="1">
      <alignment horizontal="center" vertical="top" shrinkToFit="1"/>
    </xf>
    <xf numFmtId="0" fontId="10" fillId="0" borderId="22" xfId="0" applyFont="1" applyBorder="1" applyAlignment="1">
      <alignment horizontal="left" vertical="top" wrapText="1"/>
    </xf>
    <xf numFmtId="0" fontId="64" fillId="13" borderId="1" xfId="0" applyFont="1" applyFill="1" applyBorder="1" applyAlignment="1">
      <alignment horizontal="center" vertical="center" wrapText="1"/>
    </xf>
    <xf numFmtId="0" fontId="82" fillId="13" borderId="2" xfId="0" applyFont="1" applyFill="1" applyBorder="1" applyAlignment="1">
      <alignment horizontal="center" vertical="center" wrapText="1"/>
    </xf>
    <xf numFmtId="4" fontId="40" fillId="8" borderId="4" xfId="0" applyNumberFormat="1" applyFont="1" applyFill="1" applyBorder="1" applyAlignment="1">
      <alignment horizontal="right" vertical="top" shrinkToFit="1"/>
    </xf>
    <xf numFmtId="0" fontId="0" fillId="0" borderId="8" xfId="0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1" fontId="9" fillId="0" borderId="14" xfId="0" applyNumberFormat="1" applyFont="1" applyBorder="1" applyAlignment="1">
      <alignment horizontal="center" vertical="top" shrinkToFit="1"/>
    </xf>
    <xf numFmtId="0" fontId="0" fillId="0" borderId="14" xfId="0" applyBorder="1" applyAlignment="1">
      <alignment horizontal="left" vertical="top" wrapText="1"/>
    </xf>
    <xf numFmtId="4" fontId="43" fillId="8" borderId="4" xfId="0" applyNumberFormat="1" applyFont="1" applyFill="1" applyBorder="1" applyAlignment="1">
      <alignment horizontal="right" vertical="top" shrinkToFit="1"/>
    </xf>
    <xf numFmtId="4" fontId="63" fillId="8" borderId="7" xfId="0" applyNumberFormat="1" applyFont="1" applyFill="1" applyBorder="1" applyAlignment="1">
      <alignment horizontal="right" vertical="center" shrinkToFit="1"/>
    </xf>
    <xf numFmtId="0" fontId="71" fillId="8" borderId="0" xfId="0" applyFont="1" applyFill="1" applyAlignment="1">
      <alignment horizontal="left" vertical="top" wrapText="1"/>
    </xf>
    <xf numFmtId="4" fontId="9" fillId="7" borderId="16" xfId="0" applyNumberFormat="1" applyFont="1" applyFill="1" applyBorder="1" applyAlignment="1">
      <alignment horizontal="right" vertical="top" shrinkToFit="1"/>
    </xf>
    <xf numFmtId="4" fontId="62" fillId="7" borderId="7" xfId="0" applyNumberFormat="1" applyFont="1" applyFill="1" applyBorder="1" applyAlignment="1">
      <alignment horizontal="right" vertical="center" shrinkToFit="1"/>
    </xf>
    <xf numFmtId="1" fontId="9" fillId="7" borderId="7" xfId="0" applyNumberFormat="1" applyFont="1" applyFill="1" applyBorder="1" applyAlignment="1">
      <alignment horizontal="right" vertical="top" shrinkToFit="1"/>
    </xf>
    <xf numFmtId="4" fontId="62" fillId="0" borderId="9" xfId="0" applyNumberFormat="1" applyFont="1" applyBorder="1" applyAlignment="1">
      <alignment horizontal="right" vertical="center" shrinkToFit="1"/>
    </xf>
    <xf numFmtId="1" fontId="11" fillId="8" borderId="9" xfId="0" applyNumberFormat="1" applyFont="1" applyFill="1" applyBorder="1" applyAlignment="1">
      <alignment horizontal="right" vertical="top" shrinkToFit="1"/>
    </xf>
    <xf numFmtId="4" fontId="9" fillId="8" borderId="14" xfId="0" applyNumberFormat="1" applyFont="1" applyFill="1" applyBorder="1" applyAlignment="1">
      <alignment horizontal="right" vertical="top" shrinkToFit="1"/>
    </xf>
    <xf numFmtId="4" fontId="62" fillId="8" borderId="14" xfId="0" applyNumberFormat="1" applyFont="1" applyFill="1" applyBorder="1" applyAlignment="1">
      <alignment horizontal="right" vertical="center" shrinkToFit="1"/>
    </xf>
    <xf numFmtId="4" fontId="9" fillId="0" borderId="23" xfId="0" applyNumberFormat="1" applyFont="1" applyBorder="1" applyAlignment="1">
      <alignment horizontal="right" vertical="top" shrinkToFit="1"/>
    </xf>
    <xf numFmtId="4" fontId="63" fillId="8" borderId="14" xfId="0" applyNumberFormat="1" applyFont="1" applyFill="1" applyBorder="1" applyAlignment="1">
      <alignment horizontal="right" vertical="center" shrinkToFit="1"/>
    </xf>
    <xf numFmtId="4" fontId="43" fillId="8" borderId="14" xfId="0" applyNumberFormat="1" applyFont="1" applyFill="1" applyBorder="1" applyAlignment="1">
      <alignment horizontal="right" vertical="top" shrinkToFit="1"/>
    </xf>
    <xf numFmtId="0" fontId="83" fillId="0" borderId="1" xfId="0" applyFont="1" applyBorder="1" applyAlignment="1">
      <alignment horizontal="center" vertical="center" wrapText="1"/>
    </xf>
    <xf numFmtId="1" fontId="11" fillId="8" borderId="4" xfId="0" applyNumberFormat="1" applyFont="1" applyFill="1" applyBorder="1" applyAlignment="1">
      <alignment horizontal="right" vertical="top" shrinkToFit="1"/>
    </xf>
    <xf numFmtId="1" fontId="11" fillId="8" borderId="7" xfId="0" applyNumberFormat="1" applyFont="1" applyFill="1" applyBorder="1" applyAlignment="1">
      <alignment horizontal="right" vertical="top" shrinkToFit="1"/>
    </xf>
    <xf numFmtId="4" fontId="49" fillId="0" borderId="24" xfId="0" applyNumberFormat="1" applyFont="1" applyBorder="1" applyAlignment="1" applyProtection="1">
      <alignment vertical="center"/>
      <protection locked="0"/>
    </xf>
    <xf numFmtId="4" fontId="64" fillId="0" borderId="24" xfId="0" applyNumberFormat="1" applyFont="1" applyBorder="1" applyAlignment="1" applyProtection="1">
      <alignment horizontal="right" vertical="center"/>
      <protection locked="0"/>
    </xf>
    <xf numFmtId="4" fontId="11" fillId="0" borderId="14" xfId="0" applyNumberFormat="1" applyFont="1" applyBorder="1" applyAlignment="1">
      <alignment horizontal="right" vertical="top" shrinkToFit="1"/>
    </xf>
    <xf numFmtId="1" fontId="11" fillId="8" borderId="14" xfId="0" applyNumberFormat="1" applyFont="1" applyFill="1" applyBorder="1" applyAlignment="1">
      <alignment horizontal="right" vertical="top" shrinkToFit="1"/>
    </xf>
    <xf numFmtId="4" fontId="12" fillId="0" borderId="10" xfId="0" applyNumberFormat="1" applyFont="1" applyBorder="1" applyAlignment="1" applyProtection="1">
      <alignment vertical="center"/>
      <protection locked="0"/>
    </xf>
    <xf numFmtId="4" fontId="41" fillId="0" borderId="2" xfId="0" applyNumberFormat="1" applyFont="1" applyBorder="1" applyAlignment="1">
      <alignment horizontal="right" vertical="center"/>
    </xf>
    <xf numFmtId="4" fontId="62" fillId="0" borderId="3" xfId="0" applyNumberFormat="1" applyFont="1" applyBorder="1" applyAlignment="1">
      <alignment horizontal="right" vertical="center" shrinkToFit="1"/>
    </xf>
    <xf numFmtId="4" fontId="67" fillId="7" borderId="3" xfId="0" applyNumberFormat="1" applyFont="1" applyFill="1" applyBorder="1" applyAlignment="1">
      <alignment horizontal="right" vertical="top" shrinkToFit="1"/>
    </xf>
    <xf numFmtId="4" fontId="62" fillId="8" borderId="2" xfId="0" applyNumberFormat="1" applyFont="1" applyFill="1" applyBorder="1" applyAlignment="1">
      <alignment horizontal="right" vertical="center" shrinkToFit="1"/>
    </xf>
    <xf numFmtId="0" fontId="41" fillId="0" borderId="0" xfId="0" applyFont="1" applyAlignment="1">
      <alignment horizontal="right" vertical="top"/>
    </xf>
    <xf numFmtId="4" fontId="41" fillId="8" borderId="4" xfId="0" applyNumberFormat="1" applyFont="1" applyFill="1" applyBorder="1" applyAlignment="1">
      <alignment horizontal="right" vertical="top" shrinkToFit="1"/>
    </xf>
    <xf numFmtId="4" fontId="64" fillId="8" borderId="10" xfId="0" applyNumberFormat="1" applyFont="1" applyFill="1" applyBorder="1" applyAlignment="1" applyProtection="1">
      <alignment horizontal="right" vertical="center"/>
      <protection locked="0"/>
    </xf>
    <xf numFmtId="0" fontId="58" fillId="0" borderId="15" xfId="0" applyFont="1" applyBorder="1" applyAlignment="1">
      <alignment horizontal="left" vertical="top" wrapText="1"/>
    </xf>
    <xf numFmtId="0" fontId="58" fillId="0" borderId="2" xfId="0" applyFont="1" applyBorder="1" applyAlignment="1">
      <alignment horizontal="left" vertical="top" wrapText="1"/>
    </xf>
    <xf numFmtId="4" fontId="9" fillId="7" borderId="5" xfId="0" applyNumberFormat="1" applyFont="1" applyFill="1" applyBorder="1" applyAlignment="1">
      <alignment horizontal="right" vertical="top" shrinkToFit="1"/>
    </xf>
    <xf numFmtId="4" fontId="9" fillId="4" borderId="23" xfId="0" applyNumberFormat="1" applyFont="1" applyFill="1" applyBorder="1" applyAlignment="1">
      <alignment horizontal="right" vertical="top" shrinkToFit="1"/>
    </xf>
    <xf numFmtId="4" fontId="62" fillId="4" borderId="4" xfId="0" applyNumberFormat="1" applyFont="1" applyFill="1" applyBorder="1" applyAlignment="1">
      <alignment horizontal="right" vertical="top" shrinkToFit="1"/>
    </xf>
    <xf numFmtId="4" fontId="62" fillId="6" borderId="4" xfId="0" applyNumberFormat="1" applyFont="1" applyFill="1" applyBorder="1" applyAlignment="1">
      <alignment horizontal="right" vertical="top" shrinkToFit="1"/>
    </xf>
    <xf numFmtId="4" fontId="62" fillId="7" borderId="4" xfId="0" applyNumberFormat="1" applyFont="1" applyFill="1" applyBorder="1" applyAlignment="1">
      <alignment horizontal="right" vertical="top" shrinkToFit="1"/>
    </xf>
    <xf numFmtId="1" fontId="11" fillId="0" borderId="8" xfId="0" applyNumberFormat="1" applyFont="1" applyBorder="1" applyAlignment="1">
      <alignment horizontal="center" vertical="top" shrinkToFit="1"/>
    </xf>
    <xf numFmtId="4" fontId="67" fillId="4" borderId="4" xfId="0" applyNumberFormat="1" applyFont="1" applyFill="1" applyBorder="1" applyAlignment="1">
      <alignment horizontal="right" vertical="top" shrinkToFit="1"/>
    </xf>
    <xf numFmtId="4" fontId="67" fillId="6" borderId="4" xfId="0" applyNumberFormat="1" applyFont="1" applyFill="1" applyBorder="1" applyAlignment="1">
      <alignment horizontal="right" vertical="center" shrinkToFit="1"/>
    </xf>
    <xf numFmtId="4" fontId="62" fillId="6" borderId="7" xfId="0" applyNumberFormat="1" applyFont="1" applyFill="1" applyBorder="1" applyAlignment="1">
      <alignment horizontal="right" vertical="top" shrinkToFit="1"/>
    </xf>
    <xf numFmtId="4" fontId="62" fillId="4" borderId="7" xfId="0" applyNumberFormat="1" applyFont="1" applyFill="1" applyBorder="1" applyAlignment="1">
      <alignment horizontal="right" vertical="top" shrinkToFit="1"/>
    </xf>
    <xf numFmtId="0" fontId="84" fillId="13" borderId="1" xfId="0" applyFont="1" applyFill="1" applyBorder="1" applyAlignment="1">
      <alignment horizontal="center" vertical="center" wrapText="1"/>
    </xf>
    <xf numFmtId="1" fontId="11" fillId="0" borderId="14" xfId="0" applyNumberFormat="1" applyFont="1" applyBorder="1" applyAlignment="1">
      <alignment horizontal="center" vertical="center" shrinkToFit="1"/>
    </xf>
    <xf numFmtId="1" fontId="11" fillId="0" borderId="32" xfId="0" applyNumberFormat="1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left" vertical="top" wrapText="1"/>
    </xf>
    <xf numFmtId="4" fontId="40" fillId="0" borderId="3" xfId="0" applyNumberFormat="1" applyFont="1" applyBorder="1" applyAlignment="1">
      <alignment horizontal="right" vertical="top" shrinkToFit="1"/>
    </xf>
    <xf numFmtId="4" fontId="62" fillId="7" borderId="4" xfId="0" applyNumberFormat="1" applyFont="1" applyFill="1" applyBorder="1" applyAlignment="1">
      <alignment horizontal="right" vertical="center" shrinkToFit="1"/>
    </xf>
    <xf numFmtId="4" fontId="9" fillId="7" borderId="14" xfId="0" applyNumberFormat="1" applyFont="1" applyFill="1" applyBorder="1" applyAlignment="1">
      <alignment horizontal="right" vertical="top" shrinkToFit="1"/>
    </xf>
    <xf numFmtId="1" fontId="40" fillId="0" borderId="7" xfId="0" applyNumberFormat="1" applyFont="1" applyBorder="1" applyAlignment="1">
      <alignment horizontal="center" vertical="top" shrinkToFit="1"/>
    </xf>
    <xf numFmtId="0" fontId="39" fillId="0" borderId="8" xfId="0" applyFont="1" applyBorder="1" applyAlignment="1">
      <alignment horizontal="left" vertical="top" wrapText="1"/>
    </xf>
    <xf numFmtId="4" fontId="40" fillId="8" borderId="7" xfId="0" applyNumberFormat="1" applyFont="1" applyFill="1" applyBorder="1" applyAlignment="1">
      <alignment horizontal="right" vertical="top" shrinkToFit="1"/>
    </xf>
    <xf numFmtId="4" fontId="62" fillId="8" borderId="7" xfId="0" applyNumberFormat="1" applyFont="1" applyFill="1" applyBorder="1" applyAlignment="1">
      <alignment horizontal="right" vertical="center" shrinkToFit="1"/>
    </xf>
    <xf numFmtId="1" fontId="40" fillId="0" borderId="9" xfId="0" applyNumberFormat="1" applyFont="1" applyBorder="1" applyAlignment="1">
      <alignment horizontal="center" vertical="top" shrinkToFit="1"/>
    </xf>
    <xf numFmtId="0" fontId="39" fillId="0" borderId="15" xfId="0" applyFont="1" applyBorder="1" applyAlignment="1">
      <alignment horizontal="left" vertical="top" wrapText="1"/>
    </xf>
    <xf numFmtId="4" fontId="12" fillId="0" borderId="24" xfId="0" applyNumberFormat="1" applyFont="1" applyBorder="1" applyAlignment="1" applyProtection="1">
      <alignment vertical="center"/>
      <protection locked="0"/>
    </xf>
    <xf numFmtId="4" fontId="42" fillId="0" borderId="24" xfId="0" applyNumberFormat="1" applyFont="1" applyBorder="1" applyAlignment="1" applyProtection="1">
      <alignment vertical="center"/>
      <protection locked="0"/>
    </xf>
    <xf numFmtId="4" fontId="40" fillId="8" borderId="14" xfId="0" applyNumberFormat="1" applyFont="1" applyFill="1" applyBorder="1" applyAlignment="1">
      <alignment horizontal="right" vertical="top" shrinkToFit="1"/>
    </xf>
    <xf numFmtId="1" fontId="43" fillId="8" borderId="4" xfId="0" applyNumberFormat="1" applyFont="1" applyFill="1" applyBorder="1" applyAlignment="1">
      <alignment horizontal="right" vertical="top" shrinkToFit="1"/>
    </xf>
    <xf numFmtId="1" fontId="40" fillId="8" borderId="4" xfId="0" applyNumberFormat="1" applyFont="1" applyFill="1" applyBorder="1" applyAlignment="1">
      <alignment horizontal="right" vertical="top" shrinkToFit="1"/>
    </xf>
    <xf numFmtId="1" fontId="40" fillId="0" borderId="8" xfId="0" applyNumberFormat="1" applyFont="1" applyBorder="1" applyAlignment="1">
      <alignment horizontal="center" vertical="top" shrinkToFit="1"/>
    </xf>
    <xf numFmtId="4" fontId="41" fillId="0" borderId="8" xfId="0" applyNumberFormat="1" applyFont="1" applyBorder="1" applyAlignment="1">
      <alignment horizontal="right" vertical="top" shrinkToFit="1"/>
    </xf>
    <xf numFmtId="2" fontId="62" fillId="0" borderId="8" xfId="0" applyNumberFormat="1" applyFont="1" applyBorder="1" applyAlignment="1">
      <alignment horizontal="right" vertical="center" shrinkToFit="1"/>
    </xf>
    <xf numFmtId="1" fontId="40" fillId="0" borderId="15" xfId="0" applyNumberFormat="1" applyFont="1" applyBorder="1" applyAlignment="1">
      <alignment horizontal="center" vertical="top" shrinkToFit="1"/>
    </xf>
    <xf numFmtId="4" fontId="41" fillId="0" borderId="14" xfId="0" applyNumberFormat="1" applyFont="1" applyBorder="1" applyAlignment="1">
      <alignment horizontal="right" vertical="top" shrinkToFit="1"/>
    </xf>
    <xf numFmtId="2" fontId="62" fillId="0" borderId="14" xfId="0" applyNumberFormat="1" applyFont="1" applyBorder="1" applyAlignment="1">
      <alignment horizontal="right" vertical="center" shrinkToFit="1"/>
    </xf>
    <xf numFmtId="4" fontId="47" fillId="0" borderId="14" xfId="0" applyNumberFormat="1" applyFont="1" applyBorder="1" applyAlignment="1">
      <alignment horizontal="right" vertical="top" shrinkToFit="1"/>
    </xf>
    <xf numFmtId="2" fontId="63" fillId="0" borderId="14" xfId="0" applyNumberFormat="1" applyFont="1" applyBorder="1" applyAlignment="1">
      <alignment horizontal="right" vertical="center" shrinkToFit="1"/>
    </xf>
    <xf numFmtId="4" fontId="62" fillId="11" borderId="2" xfId="0" applyNumberFormat="1" applyFont="1" applyFill="1" applyBorder="1" applyAlignment="1">
      <alignment horizontal="right" vertical="center" shrinkToFit="1"/>
    </xf>
    <xf numFmtId="4" fontId="79" fillId="6" borderId="1" xfId="0" applyNumberFormat="1" applyFont="1" applyFill="1" applyBorder="1" applyAlignment="1">
      <alignment horizontal="right" vertical="top" shrinkToFit="1"/>
    </xf>
    <xf numFmtId="4" fontId="2" fillId="0" borderId="3" xfId="0" applyNumberFormat="1" applyFont="1" applyBorder="1" applyAlignment="1">
      <alignment horizontal="right" vertical="top" shrinkToFit="1"/>
    </xf>
    <xf numFmtId="1" fontId="2" fillId="0" borderId="7" xfId="0" applyNumberFormat="1" applyFont="1" applyBorder="1" applyAlignment="1">
      <alignment horizontal="left" vertical="top" shrinkToFit="1"/>
    </xf>
    <xf numFmtId="1" fontId="2" fillId="0" borderId="14" xfId="0" applyNumberFormat="1" applyFont="1" applyBorder="1" applyAlignment="1">
      <alignment horizontal="left" vertical="top" shrinkToFit="1"/>
    </xf>
    <xf numFmtId="1" fontId="55" fillId="0" borderId="14" xfId="0" applyNumberFormat="1" applyFont="1" applyBorder="1" applyAlignment="1">
      <alignment horizontal="left" vertical="top" shrinkToFit="1"/>
    </xf>
    <xf numFmtId="4" fontId="55" fillId="0" borderId="3" xfId="0" applyNumberFormat="1" applyFont="1" applyBorder="1" applyAlignment="1">
      <alignment horizontal="right" vertical="top" shrinkToFit="1"/>
    </xf>
    <xf numFmtId="4" fontId="2" fillId="0" borderId="7" xfId="0" applyNumberFormat="1" applyFont="1" applyBorder="1" applyAlignment="1">
      <alignment horizontal="right" vertical="top" shrinkToFit="1"/>
    </xf>
    <xf numFmtId="4" fontId="55" fillId="0" borderId="14" xfId="0" applyNumberFormat="1" applyFont="1" applyBorder="1" applyAlignment="1">
      <alignment horizontal="right" vertical="top" shrinkToFit="1"/>
    </xf>
    <xf numFmtId="1" fontId="55" fillId="8" borderId="14" xfId="0" applyNumberFormat="1" applyFont="1" applyFill="1" applyBorder="1" applyAlignment="1">
      <alignment horizontal="right" vertical="top" shrinkToFit="1"/>
    </xf>
    <xf numFmtId="4" fontId="2" fillId="0" borderId="14" xfId="0" applyNumberFormat="1" applyFont="1" applyBorder="1" applyAlignment="1">
      <alignment horizontal="right" vertical="top" shrinkToFit="1"/>
    </xf>
    <xf numFmtId="1" fontId="1" fillId="8" borderId="14" xfId="0" applyNumberFormat="1" applyFont="1" applyFill="1" applyBorder="1" applyAlignment="1">
      <alignment horizontal="right" vertical="top" shrinkToFit="1"/>
    </xf>
    <xf numFmtId="0" fontId="6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left" wrapText="1"/>
    </xf>
    <xf numFmtId="164" fontId="4" fillId="0" borderId="9" xfId="0" applyNumberFormat="1" applyFont="1" applyBorder="1" applyAlignment="1">
      <alignment horizontal="center" vertical="top" shrinkToFit="1"/>
    </xf>
    <xf numFmtId="0" fontId="41" fillId="0" borderId="14" xfId="0" applyFont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left" vertical="center" shrinkToFit="1"/>
    </xf>
    <xf numFmtId="2" fontId="1" fillId="3" borderId="1" xfId="0" applyNumberFormat="1" applyFont="1" applyFill="1" applyBorder="1" applyAlignment="1">
      <alignment horizontal="right" vertical="center" shrinkToFit="1"/>
    </xf>
    <xf numFmtId="4" fontId="1" fillId="3" borderId="1" xfId="0" applyNumberFormat="1" applyFont="1" applyFill="1" applyBorder="1" applyAlignment="1">
      <alignment horizontal="right" vertical="center" shrinkToFit="1"/>
    </xf>
    <xf numFmtId="1" fontId="1" fillId="3" borderId="1" xfId="0" applyNumberFormat="1" applyFont="1" applyFill="1" applyBorder="1" applyAlignment="1">
      <alignment horizontal="right" vertical="center" shrinkToFit="1"/>
    </xf>
    <xf numFmtId="0" fontId="22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top"/>
    </xf>
    <xf numFmtId="0" fontId="62" fillId="8" borderId="0" xfId="0" applyFont="1" applyFill="1" applyAlignment="1">
      <alignment horizontal="center" vertical="center"/>
    </xf>
    <xf numFmtId="4" fontId="41" fillId="8" borderId="0" xfId="0" applyNumberFormat="1" applyFont="1" applyFill="1" applyAlignment="1">
      <alignment vertical="center"/>
    </xf>
    <xf numFmtId="4" fontId="0" fillId="8" borderId="0" xfId="0" applyNumberFormat="1" applyFill="1" applyAlignment="1">
      <alignment vertical="center"/>
    </xf>
    <xf numFmtId="4" fontId="0" fillId="8" borderId="0" xfId="0" applyNumberFormat="1" applyFill="1" applyAlignment="1">
      <alignment horizontal="right" vertical="top"/>
    </xf>
    <xf numFmtId="4" fontId="47" fillId="8" borderId="0" xfId="0" applyNumberFormat="1" applyFont="1" applyFill="1" applyAlignment="1">
      <alignment vertical="center"/>
    </xf>
    <xf numFmtId="4" fontId="41" fillId="8" borderId="0" xfId="0" applyNumberFormat="1" applyFont="1" applyFill="1" applyAlignment="1">
      <alignment horizontal="right" vertical="center"/>
    </xf>
    <xf numFmtId="4" fontId="41" fillId="18" borderId="34" xfId="0" applyNumberFormat="1" applyFont="1" applyFill="1" applyBorder="1" applyAlignment="1">
      <alignment vertical="center"/>
    </xf>
    <xf numFmtId="4" fontId="0" fillId="18" borderId="34" xfId="0" applyNumberFormat="1" applyFill="1" applyBorder="1" applyAlignment="1">
      <alignment vertical="center"/>
    </xf>
    <xf numFmtId="4" fontId="0" fillId="18" borderId="34" xfId="0" applyNumberFormat="1" applyFill="1" applyBorder="1" applyAlignment="1">
      <alignment horizontal="right" vertical="top"/>
    </xf>
    <xf numFmtId="4" fontId="47" fillId="18" borderId="34" xfId="0" applyNumberFormat="1" applyFont="1" applyFill="1" applyBorder="1" applyAlignment="1">
      <alignment vertical="center"/>
    </xf>
    <xf numFmtId="4" fontId="41" fillId="17" borderId="34" xfId="0" applyNumberFormat="1" applyFont="1" applyFill="1" applyBorder="1" applyAlignment="1">
      <alignment vertical="center"/>
    </xf>
    <xf numFmtId="0" fontId="0" fillId="18" borderId="34" xfId="0" applyFill="1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" fontId="41" fillId="13" borderId="20" xfId="0" applyNumberFormat="1" applyFont="1" applyFill="1" applyBorder="1" applyAlignment="1">
      <alignment vertical="center"/>
    </xf>
    <xf numFmtId="4" fontId="41" fillId="18" borderId="29" xfId="0" applyNumberFormat="1" applyFont="1" applyFill="1" applyBorder="1" applyAlignment="1">
      <alignment vertical="center"/>
    </xf>
    <xf numFmtId="0" fontId="41" fillId="13" borderId="35" xfId="0" applyFont="1" applyFill="1" applyBorder="1" applyAlignment="1">
      <alignment horizontal="left" vertical="top"/>
    </xf>
    <xf numFmtId="0" fontId="41" fillId="13" borderId="0" xfId="0" applyFont="1" applyFill="1" applyAlignment="1">
      <alignment horizontal="left" vertical="top"/>
    </xf>
    <xf numFmtId="0" fontId="47" fillId="13" borderId="0" xfId="0" applyFont="1" applyFill="1" applyAlignment="1">
      <alignment horizontal="left" vertical="top"/>
    </xf>
    <xf numFmtId="0" fontId="56" fillId="14" borderId="35" xfId="2" applyFont="1" applyFill="1" applyBorder="1" applyAlignment="1">
      <alignment horizontal="left" vertical="top"/>
    </xf>
    <xf numFmtId="0" fontId="68" fillId="14" borderId="0" xfId="2" applyFont="1" applyFill="1" applyAlignment="1">
      <alignment horizontal="left" vertical="top"/>
    </xf>
    <xf numFmtId="4" fontId="41" fillId="13" borderId="26" xfId="0" applyNumberFormat="1" applyFont="1" applyFill="1" applyBorder="1" applyAlignment="1">
      <alignment horizontal="right" vertical="center"/>
    </xf>
    <xf numFmtId="4" fontId="41" fillId="18" borderId="37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right" vertical="top"/>
    </xf>
    <xf numFmtId="0" fontId="0" fillId="0" borderId="26" xfId="0" applyBorder="1" applyAlignment="1">
      <alignment horizontal="left" vertical="top" indent="12"/>
    </xf>
    <xf numFmtId="1" fontId="1" fillId="8" borderId="0" xfId="0" applyNumberFormat="1" applyFont="1" applyFill="1" applyAlignment="1">
      <alignment horizontal="right" vertical="top" shrinkToFit="1"/>
    </xf>
    <xf numFmtId="1" fontId="1" fillId="8" borderId="38" xfId="0" applyNumberFormat="1" applyFont="1" applyFill="1" applyBorder="1" applyAlignment="1">
      <alignment horizontal="right" vertical="top" shrinkToFit="1"/>
    </xf>
    <xf numFmtId="1" fontId="1" fillId="8" borderId="34" xfId="0" applyNumberFormat="1" applyFont="1" applyFill="1" applyBorder="1" applyAlignment="1">
      <alignment horizontal="right" vertical="top" shrinkToFit="1"/>
    </xf>
    <xf numFmtId="1" fontId="11" fillId="8" borderId="38" xfId="0" applyNumberFormat="1" applyFont="1" applyFill="1" applyBorder="1" applyAlignment="1">
      <alignment horizontal="right" vertical="top" shrinkToFit="1"/>
    </xf>
    <xf numFmtId="0" fontId="58" fillId="0" borderId="0" xfId="0" applyFont="1" applyAlignment="1">
      <alignment horizontal="left" vertical="top"/>
    </xf>
    <xf numFmtId="0" fontId="63" fillId="8" borderId="0" xfId="0" applyFont="1" applyFill="1" applyAlignment="1">
      <alignment horizontal="center" vertical="top"/>
    </xf>
    <xf numFmtId="0" fontId="62" fillId="8" borderId="0" xfId="0" applyFont="1" applyFill="1" applyAlignment="1">
      <alignment horizontal="center" vertical="top"/>
    </xf>
    <xf numFmtId="0" fontId="0" fillId="8" borderId="0" xfId="0" applyFill="1" applyAlignment="1">
      <alignment horizontal="center" vertical="top"/>
    </xf>
    <xf numFmtId="0" fontId="0" fillId="0" borderId="0" xfId="0" applyAlignment="1">
      <alignment horizontal="right" vertical="center"/>
    </xf>
    <xf numFmtId="4" fontId="88" fillId="0" borderId="14" xfId="0" applyNumberFormat="1" applyFont="1" applyBorder="1" applyAlignment="1">
      <alignment horizontal="right" vertical="top" shrinkToFit="1"/>
    </xf>
    <xf numFmtId="4" fontId="89" fillId="0" borderId="1" xfId="0" applyNumberFormat="1" applyFont="1" applyBorder="1" applyAlignment="1">
      <alignment horizontal="right" vertical="center" shrinkToFit="1"/>
    </xf>
    <xf numFmtId="4" fontId="79" fillId="4" borderId="1" xfId="0" applyNumberFormat="1" applyFont="1" applyFill="1" applyBorder="1" applyAlignment="1">
      <alignment horizontal="right" vertical="top" shrinkToFit="1"/>
    </xf>
    <xf numFmtId="4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left" vertical="top"/>
    </xf>
    <xf numFmtId="4" fontId="9" fillId="0" borderId="14" xfId="0" applyNumberFormat="1" applyFont="1" applyBorder="1" applyAlignment="1">
      <alignment horizontal="right" vertical="top" shrinkToFit="1"/>
    </xf>
    <xf numFmtId="4" fontId="62" fillId="0" borderId="14" xfId="0" applyNumberFormat="1" applyFont="1" applyBorder="1" applyAlignment="1">
      <alignment horizontal="right" vertical="center" shrinkToFit="1"/>
    </xf>
    <xf numFmtId="4" fontId="43" fillId="0" borderId="14" xfId="0" applyNumberFormat="1" applyFont="1" applyBorder="1" applyAlignment="1">
      <alignment horizontal="right" vertical="top" shrinkToFit="1"/>
    </xf>
    <xf numFmtId="4" fontId="63" fillId="0" borderId="14" xfId="0" applyNumberFormat="1" applyFont="1" applyBorder="1" applyAlignment="1">
      <alignment horizontal="right" vertical="center" shrinkToFit="1"/>
    </xf>
    <xf numFmtId="0" fontId="41" fillId="2" borderId="1" xfId="0" applyFont="1" applyFill="1" applyBorder="1" applyAlignment="1">
      <alignment horizontal="center" vertical="center" wrapText="1"/>
    </xf>
    <xf numFmtId="164" fontId="41" fillId="2" borderId="3" xfId="0" applyNumberFormat="1" applyFont="1" applyFill="1" applyBorder="1" applyAlignment="1">
      <alignment horizontal="center" vertical="center" shrinkToFit="1"/>
    </xf>
    <xf numFmtId="164" fontId="41" fillId="2" borderId="1" xfId="0" applyNumberFormat="1" applyFont="1" applyFill="1" applyBorder="1" applyAlignment="1">
      <alignment horizontal="center" vertical="center" shrinkToFit="1"/>
    </xf>
    <xf numFmtId="0" fontId="29" fillId="13" borderId="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83" fillId="0" borderId="14" xfId="0" applyFont="1" applyBorder="1" applyAlignment="1">
      <alignment horizontal="center" vertical="center" wrapText="1"/>
    </xf>
    <xf numFmtId="0" fontId="64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left" wrapText="1"/>
    </xf>
    <xf numFmtId="164" fontId="1" fillId="0" borderId="14" xfId="0" applyNumberFormat="1" applyFont="1" applyBorder="1" applyAlignment="1">
      <alignment horizontal="center" vertical="top" shrinkToFit="1"/>
    </xf>
    <xf numFmtId="4" fontId="51" fillId="0" borderId="14" xfId="0" applyNumberFormat="1" applyFont="1" applyBorder="1" applyAlignment="1">
      <alignment vertical="center"/>
    </xf>
    <xf numFmtId="0" fontId="0" fillId="0" borderId="14" xfId="0" applyBorder="1" applyAlignment="1">
      <alignment horizontal="right" vertical="top" wrapText="1"/>
    </xf>
    <xf numFmtId="0" fontId="0" fillId="2" borderId="14" xfId="0" applyFill="1" applyBorder="1" applyAlignment="1">
      <alignment horizontal="left" wrapText="1"/>
    </xf>
    <xf numFmtId="4" fontId="1" fillId="2" borderId="14" xfId="0" applyNumberFormat="1" applyFont="1" applyFill="1" applyBorder="1" applyAlignment="1">
      <alignment horizontal="right" vertical="top" shrinkToFit="1"/>
    </xf>
    <xf numFmtId="4" fontId="1" fillId="0" borderId="14" xfId="0" applyNumberFormat="1" applyFont="1" applyBorder="1" applyAlignment="1">
      <alignment horizontal="right" vertical="top" shrinkToFit="1"/>
    </xf>
    <xf numFmtId="4" fontId="81" fillId="0" borderId="14" xfId="0" applyNumberFormat="1" applyFont="1" applyBorder="1" applyAlignment="1">
      <alignment horizontal="right" vertical="top" shrinkToFit="1"/>
    </xf>
    <xf numFmtId="2" fontId="2" fillId="0" borderId="14" xfId="0" applyNumberFormat="1" applyFont="1" applyBorder="1" applyAlignment="1">
      <alignment horizontal="right" vertical="top" shrinkToFit="1"/>
    </xf>
    <xf numFmtId="4" fontId="52" fillId="2" borderId="14" xfId="0" applyNumberFormat="1" applyFont="1" applyFill="1" applyBorder="1" applyAlignment="1">
      <alignment horizontal="right" vertical="top" shrinkToFit="1"/>
    </xf>
    <xf numFmtId="4" fontId="12" fillId="9" borderId="14" xfId="0" applyNumberFormat="1" applyFont="1" applyFill="1" applyBorder="1" applyAlignment="1">
      <alignment vertical="center"/>
    </xf>
    <xf numFmtId="4" fontId="51" fillId="9" borderId="14" xfId="0" applyNumberFormat="1" applyFont="1" applyFill="1" applyBorder="1" applyAlignment="1">
      <alignment vertical="center"/>
    </xf>
    <xf numFmtId="0" fontId="0" fillId="2" borderId="14" xfId="0" applyFill="1" applyBorder="1" applyAlignment="1">
      <alignment horizontal="right" vertical="top" wrapText="1"/>
    </xf>
    <xf numFmtId="0" fontId="0" fillId="9" borderId="14" xfId="0" applyFill="1" applyBorder="1" applyAlignment="1">
      <alignment horizontal="right" vertical="top" wrapText="1"/>
    </xf>
    <xf numFmtId="0" fontId="41" fillId="0" borderId="14" xfId="0" applyFont="1" applyBorder="1" applyAlignment="1">
      <alignment horizontal="left" wrapText="1"/>
    </xf>
    <xf numFmtId="1" fontId="1" fillId="2" borderId="14" xfId="0" applyNumberFormat="1" applyFont="1" applyFill="1" applyBorder="1" applyAlignment="1">
      <alignment horizontal="left" vertical="top" shrinkToFit="1"/>
    </xf>
    <xf numFmtId="4" fontId="1" fillId="9" borderId="14" xfId="0" applyNumberFormat="1" applyFont="1" applyFill="1" applyBorder="1" applyAlignment="1">
      <alignment horizontal="right" vertical="top" shrinkToFit="1"/>
    </xf>
    <xf numFmtId="0" fontId="0" fillId="8" borderId="14" xfId="0" applyFill="1" applyBorder="1" applyAlignment="1">
      <alignment horizontal="left" vertical="center" wrapText="1"/>
    </xf>
    <xf numFmtId="4" fontId="1" fillId="8" borderId="14" xfId="0" applyNumberFormat="1" applyFont="1" applyFill="1" applyBorder="1" applyAlignment="1">
      <alignment horizontal="right" vertical="center" shrinkToFit="1"/>
    </xf>
    <xf numFmtId="4" fontId="1" fillId="8" borderId="14" xfId="0" applyNumberFormat="1" applyFont="1" applyFill="1" applyBorder="1" applyAlignment="1">
      <alignment horizontal="right" vertical="center" wrapText="1" shrinkToFit="1"/>
    </xf>
    <xf numFmtId="0" fontId="0" fillId="0" borderId="14" xfId="0" applyBorder="1" applyAlignment="1">
      <alignment horizontal="right" vertical="center" wrapText="1"/>
    </xf>
    <xf numFmtId="0" fontId="87" fillId="8" borderId="0" xfId="0" applyFont="1" applyFill="1" applyAlignment="1">
      <alignment horizontal="center" vertical="top"/>
    </xf>
    <xf numFmtId="0" fontId="58" fillId="8" borderId="0" xfId="0" applyFont="1" applyFill="1" applyAlignment="1">
      <alignment horizontal="center" vertical="top"/>
    </xf>
    <xf numFmtId="0" fontId="0" fillId="8" borderId="0" xfId="0" applyFill="1" applyAlignment="1">
      <alignment horizontal="right" vertical="center"/>
    </xf>
    <xf numFmtId="0" fontId="0" fillId="8" borderId="0" xfId="0" applyFill="1" applyAlignment="1">
      <alignment horizontal="center" vertical="center"/>
    </xf>
    <xf numFmtId="3" fontId="0" fillId="8" borderId="0" xfId="0" applyNumberFormat="1" applyFill="1" applyAlignment="1">
      <alignment horizontal="center" vertical="top"/>
    </xf>
    <xf numFmtId="4" fontId="47" fillId="13" borderId="0" xfId="0" applyNumberFormat="1" applyFont="1" applyFill="1" applyAlignment="1">
      <alignment vertical="center"/>
    </xf>
    <xf numFmtId="0" fontId="8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2" fillId="8" borderId="1" xfId="0" applyNumberFormat="1" applyFont="1" applyFill="1" applyBorder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top"/>
    </xf>
    <xf numFmtId="0" fontId="0" fillId="8" borderId="6" xfId="0" applyFill="1" applyBorder="1" applyAlignment="1">
      <alignment horizontal="left" vertical="center" wrapText="1"/>
    </xf>
    <xf numFmtId="0" fontId="41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47" fillId="0" borderId="5" xfId="0" applyFont="1" applyBorder="1" applyAlignment="1">
      <alignment horizontal="left" vertical="top" indent="8"/>
    </xf>
    <xf numFmtId="0" fontId="0" fillId="0" borderId="5" xfId="0" applyBorder="1" applyAlignment="1">
      <alignment horizontal="left" vertical="top" indent="8"/>
    </xf>
    <xf numFmtId="0" fontId="13" fillId="0" borderId="0" xfId="0" applyFont="1" applyAlignment="1">
      <alignment horizontal="center" vertical="top" wrapText="1"/>
    </xf>
    <xf numFmtId="0" fontId="3" fillId="0" borderId="14" xfId="0" applyFont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left" wrapText="1"/>
    </xf>
    <xf numFmtId="0" fontId="0" fillId="0" borderId="14" xfId="0" applyBorder="1" applyAlignment="1">
      <alignment horizontal="left" vertical="top" wrapText="1"/>
    </xf>
    <xf numFmtId="0" fontId="69" fillId="0" borderId="0" xfId="0" applyFont="1" applyAlignment="1">
      <alignment horizontal="center" vertical="center"/>
    </xf>
    <xf numFmtId="0" fontId="0" fillId="8" borderId="14" xfId="0" applyFill="1" applyBorder="1" applyAlignment="1">
      <alignment horizontal="left" vertical="top" wrapText="1"/>
    </xf>
    <xf numFmtId="0" fontId="8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35" fillId="0" borderId="2" xfId="0" applyFont="1" applyBorder="1" applyAlignment="1">
      <alignment horizontal="left" vertical="top" wrapText="1"/>
    </xf>
    <xf numFmtId="0" fontId="35" fillId="0" borderId="3" xfId="0" applyFont="1" applyBorder="1" applyAlignment="1">
      <alignment horizontal="left" vertical="top" wrapText="1"/>
    </xf>
    <xf numFmtId="0" fontId="0" fillId="0" borderId="1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37" fillId="0" borderId="2" xfId="0" applyFont="1" applyBorder="1" applyAlignment="1">
      <alignment horizontal="left" vertical="top" wrapText="1"/>
    </xf>
    <xf numFmtId="0" fontId="37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47" fillId="8" borderId="2" xfId="0" applyFont="1" applyFill="1" applyBorder="1" applyAlignment="1">
      <alignment horizontal="left" vertical="top" wrapText="1"/>
    </xf>
    <xf numFmtId="0" fontId="47" fillId="8" borderId="3" xfId="0" applyFont="1" applyFill="1" applyBorder="1" applyAlignment="1">
      <alignment horizontal="left" vertical="top" wrapText="1"/>
    </xf>
    <xf numFmtId="0" fontId="41" fillId="8" borderId="2" xfId="0" applyFont="1" applyFill="1" applyBorder="1" applyAlignment="1">
      <alignment horizontal="left" vertical="top" wrapText="1"/>
    </xf>
    <xf numFmtId="0" fontId="41" fillId="8" borderId="3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5" fillId="0" borderId="12" xfId="2" applyFont="1" applyBorder="1" applyAlignment="1">
      <alignment horizontal="left" vertical="top" wrapText="1"/>
    </xf>
    <xf numFmtId="0" fontId="75" fillId="0" borderId="13" xfId="2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41" fillId="0" borderId="17" xfId="0" applyFont="1" applyBorder="1" applyAlignment="1">
      <alignment horizontal="left" vertical="center" wrapText="1"/>
    </xf>
    <xf numFmtId="0" fontId="41" fillId="0" borderId="19" xfId="0" applyFont="1" applyBorder="1" applyAlignment="1">
      <alignment horizontal="left" vertical="center" wrapText="1"/>
    </xf>
    <xf numFmtId="0" fontId="12" fillId="7" borderId="14" xfId="0" applyFont="1" applyFill="1" applyBorder="1" applyAlignment="1">
      <alignment horizontal="left" vertical="top" wrapText="1"/>
    </xf>
    <xf numFmtId="0" fontId="61" fillId="7" borderId="17" xfId="0" applyFont="1" applyFill="1" applyBorder="1" applyAlignment="1">
      <alignment horizontal="left" vertical="top" wrapText="1"/>
    </xf>
    <xf numFmtId="0" fontId="38" fillId="7" borderId="18" xfId="0" applyFont="1" applyFill="1" applyBorder="1" applyAlignment="1">
      <alignment horizontal="left" vertical="top" wrapText="1"/>
    </xf>
    <xf numFmtId="0" fontId="38" fillId="7" borderId="19" xfId="0" applyFont="1" applyFill="1" applyBorder="1" applyAlignment="1">
      <alignment horizontal="left" vertical="top" wrapText="1"/>
    </xf>
    <xf numFmtId="0" fontId="71" fillId="7" borderId="14" xfId="0" applyFont="1" applyFill="1" applyBorder="1" applyAlignment="1">
      <alignment horizontal="left" vertical="top" wrapText="1"/>
    </xf>
    <xf numFmtId="0" fontId="12" fillId="4" borderId="17" xfId="0" applyFont="1" applyFill="1" applyBorder="1" applyAlignment="1">
      <alignment horizontal="left" vertical="center" wrapText="1"/>
    </xf>
    <xf numFmtId="0" fontId="12" fillId="4" borderId="18" xfId="0" applyFont="1" applyFill="1" applyBorder="1" applyAlignment="1">
      <alignment horizontal="left" vertical="center" wrapText="1"/>
    </xf>
    <xf numFmtId="0" fontId="12" fillId="4" borderId="19" xfId="0" applyFont="1" applyFill="1" applyBorder="1" applyAlignment="1">
      <alignment horizontal="left" vertical="center" wrapText="1"/>
    </xf>
    <xf numFmtId="0" fontId="0" fillId="6" borderId="17" xfId="0" applyFill="1" applyBorder="1" applyAlignment="1">
      <alignment horizontal="left" vertical="top" wrapText="1"/>
    </xf>
    <xf numFmtId="0" fontId="0" fillId="6" borderId="18" xfId="0" applyFill="1" applyBorder="1" applyAlignment="1">
      <alignment horizontal="left" vertical="top" wrapText="1"/>
    </xf>
    <xf numFmtId="0" fontId="0" fillId="6" borderId="19" xfId="0" applyFill="1" applyBorder="1" applyAlignment="1">
      <alignment horizontal="left" vertical="top" wrapText="1"/>
    </xf>
    <xf numFmtId="0" fontId="12" fillId="7" borderId="17" xfId="0" applyFont="1" applyFill="1" applyBorder="1" applyAlignment="1">
      <alignment horizontal="left" vertical="center" wrapText="1"/>
    </xf>
    <xf numFmtId="0" fontId="12" fillId="7" borderId="18" xfId="0" applyFont="1" applyFill="1" applyBorder="1" applyAlignment="1">
      <alignment horizontal="left" vertical="center" wrapText="1"/>
    </xf>
    <xf numFmtId="0" fontId="12" fillId="7" borderId="19" xfId="0" applyFont="1" applyFill="1" applyBorder="1" applyAlignment="1">
      <alignment horizontal="left" vertical="center" wrapText="1"/>
    </xf>
    <xf numFmtId="0" fontId="60" fillId="7" borderId="17" xfId="0" applyFont="1" applyFill="1" applyBorder="1" applyAlignment="1">
      <alignment horizontal="left" vertical="top" wrapText="1"/>
    </xf>
    <xf numFmtId="0" fontId="60" fillId="7" borderId="18" xfId="0" applyFont="1" applyFill="1" applyBorder="1" applyAlignment="1">
      <alignment horizontal="left" vertical="top" wrapText="1"/>
    </xf>
    <xf numFmtId="0" fontId="60" fillId="7" borderId="19" xfId="0" applyFont="1" applyFill="1" applyBorder="1" applyAlignment="1">
      <alignment horizontal="left" vertical="top" wrapText="1"/>
    </xf>
    <xf numFmtId="0" fontId="0" fillId="4" borderId="17" xfId="0" applyFill="1" applyBorder="1" applyAlignment="1">
      <alignment horizontal="left" vertical="top" wrapText="1"/>
    </xf>
    <xf numFmtId="0" fontId="0" fillId="4" borderId="18" xfId="0" applyFill="1" applyBorder="1" applyAlignment="1">
      <alignment horizontal="left" vertical="top" wrapText="1"/>
    </xf>
    <xf numFmtId="0" fontId="0" fillId="4" borderId="19" xfId="0" applyFill="1" applyBorder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4" borderId="11" xfId="0" applyFill="1" applyBorder="1" applyAlignment="1">
      <alignment horizontal="left" vertical="top" wrapText="1"/>
    </xf>
    <xf numFmtId="0" fontId="0" fillId="6" borderId="26" xfId="0" applyFill="1" applyBorder="1" applyAlignment="1">
      <alignment horizontal="left" vertical="top" wrapText="1"/>
    </xf>
    <xf numFmtId="0" fontId="0" fillId="6" borderId="27" xfId="0" applyFill="1" applyBorder="1" applyAlignment="1">
      <alignment horizontal="left" vertical="top" wrapText="1"/>
    </xf>
    <xf numFmtId="0" fontId="39" fillId="4" borderId="14" xfId="0" applyFont="1" applyFill="1" applyBorder="1" applyAlignment="1">
      <alignment horizontal="left" vertical="top" wrapText="1"/>
    </xf>
    <xf numFmtId="0" fontId="66" fillId="6" borderId="14" xfId="0" applyFont="1" applyFill="1" applyBorder="1" applyAlignment="1">
      <alignment horizontal="left" vertical="top" wrapText="1"/>
    </xf>
    <xf numFmtId="0" fontId="77" fillId="15" borderId="17" xfId="2" applyFont="1" applyFill="1" applyBorder="1" applyAlignment="1">
      <alignment horizontal="left" vertical="top"/>
    </xf>
    <xf numFmtId="0" fontId="77" fillId="15" borderId="18" xfId="2" applyFont="1" applyFill="1" applyBorder="1" applyAlignment="1">
      <alignment horizontal="left" vertical="top"/>
    </xf>
    <xf numFmtId="0" fontId="77" fillId="15" borderId="19" xfId="2" applyFont="1" applyFill="1" applyBorder="1" applyAlignment="1">
      <alignment horizontal="left" vertical="top"/>
    </xf>
    <xf numFmtId="0" fontId="56" fillId="14" borderId="35" xfId="2" applyFont="1" applyFill="1" applyBorder="1" applyAlignment="1">
      <alignment horizontal="left" vertical="top"/>
    </xf>
    <xf numFmtId="0" fontId="56" fillId="14" borderId="0" xfId="2" applyFont="1" applyFill="1" applyAlignment="1">
      <alignment horizontal="left" vertical="top"/>
    </xf>
    <xf numFmtId="0" fontId="0" fillId="3" borderId="17" xfId="0" applyFill="1" applyBorder="1" applyAlignment="1">
      <alignment horizontal="left" vertical="center" wrapText="1"/>
    </xf>
    <xf numFmtId="0" fontId="0" fillId="3" borderId="18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 wrapText="1"/>
    </xf>
    <xf numFmtId="0" fontId="62" fillId="0" borderId="0" xfId="0" applyFont="1" applyAlignment="1">
      <alignment horizontal="left" vertical="top"/>
    </xf>
    <xf numFmtId="0" fontId="62" fillId="0" borderId="11" xfId="0" applyFont="1" applyBorder="1" applyAlignment="1">
      <alignment horizontal="left" vertical="top"/>
    </xf>
    <xf numFmtId="0" fontId="53" fillId="3" borderId="14" xfId="0" applyFont="1" applyFill="1" applyBorder="1" applyAlignment="1">
      <alignment horizontal="left" vertical="center" wrapText="1"/>
    </xf>
    <xf numFmtId="0" fontId="39" fillId="6" borderId="14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1" fontId="62" fillId="0" borderId="14" xfId="0" applyNumberFormat="1" applyFont="1" applyBorder="1" applyAlignment="1">
      <alignment horizontal="left" vertical="top" shrinkToFit="1"/>
    </xf>
    <xf numFmtId="0" fontId="0" fillId="3" borderId="14" xfId="0" applyFill="1" applyBorder="1" applyAlignment="1">
      <alignment horizontal="left" vertical="center" wrapText="1"/>
    </xf>
    <xf numFmtId="0" fontId="0" fillId="4" borderId="14" xfId="0" applyFill="1" applyBorder="1" applyAlignment="1">
      <alignment horizontal="left" vertical="top" wrapText="1"/>
    </xf>
    <xf numFmtId="0" fontId="0" fillId="6" borderId="14" xfId="0" applyFill="1" applyBorder="1" applyAlignment="1">
      <alignment horizontal="left" vertical="top" wrapText="1"/>
    </xf>
    <xf numFmtId="0" fontId="86" fillId="7" borderId="17" xfId="0" applyFont="1" applyFill="1" applyBorder="1" applyAlignment="1">
      <alignment horizontal="left" vertical="top" wrapText="1"/>
    </xf>
    <xf numFmtId="0" fontId="86" fillId="7" borderId="18" xfId="0" applyFont="1" applyFill="1" applyBorder="1" applyAlignment="1">
      <alignment horizontal="left" vertical="top" wrapText="1"/>
    </xf>
    <xf numFmtId="0" fontId="86" fillId="7" borderId="19" xfId="0" applyFont="1" applyFill="1" applyBorder="1" applyAlignment="1">
      <alignment horizontal="left" vertical="top" wrapText="1"/>
    </xf>
    <xf numFmtId="0" fontId="31" fillId="4" borderId="14" xfId="0" applyFont="1" applyFill="1" applyBorder="1" applyAlignment="1">
      <alignment horizontal="left" vertical="top" wrapText="1"/>
    </xf>
    <xf numFmtId="0" fontId="38" fillId="6" borderId="17" xfId="0" applyFont="1" applyFill="1" applyBorder="1" applyAlignment="1">
      <alignment horizontal="left" vertical="top" wrapText="1"/>
    </xf>
    <xf numFmtId="0" fontId="38" fillId="6" borderId="18" xfId="0" applyFont="1" applyFill="1" applyBorder="1" applyAlignment="1">
      <alignment horizontal="left" vertical="top" wrapText="1"/>
    </xf>
    <xf numFmtId="0" fontId="38" fillId="6" borderId="19" xfId="0" applyFont="1" applyFill="1" applyBorder="1" applyAlignment="1">
      <alignment horizontal="left" vertical="top" wrapText="1"/>
    </xf>
    <xf numFmtId="0" fontId="31" fillId="4" borderId="17" xfId="0" applyFont="1" applyFill="1" applyBorder="1" applyAlignment="1">
      <alignment horizontal="left" vertical="top" wrapText="1"/>
    </xf>
    <xf numFmtId="0" fontId="31" fillId="4" borderId="26" xfId="0" applyFont="1" applyFill="1" applyBorder="1" applyAlignment="1">
      <alignment horizontal="left" vertical="top" wrapText="1"/>
    </xf>
    <xf numFmtId="0" fontId="31" fillId="4" borderId="27" xfId="0" applyFont="1" applyFill="1" applyBorder="1" applyAlignment="1">
      <alignment horizontal="left" vertical="top" wrapText="1"/>
    </xf>
    <xf numFmtId="0" fontId="66" fillId="6" borderId="17" xfId="0" applyFont="1" applyFill="1" applyBorder="1" applyAlignment="1">
      <alignment horizontal="left" vertical="top" wrapText="1"/>
    </xf>
    <xf numFmtId="0" fontId="66" fillId="6" borderId="18" xfId="0" applyFont="1" applyFill="1" applyBorder="1" applyAlignment="1">
      <alignment horizontal="left" vertical="top" wrapText="1"/>
    </xf>
    <xf numFmtId="0" fontId="66" fillId="6" borderId="19" xfId="0" applyFont="1" applyFill="1" applyBorder="1" applyAlignment="1">
      <alignment horizontal="left" vertical="top" wrapText="1"/>
    </xf>
    <xf numFmtId="0" fontId="64" fillId="8" borderId="26" xfId="0" applyFont="1" applyFill="1" applyBorder="1" applyAlignment="1">
      <alignment horizontal="left" vertical="top" wrapText="1"/>
    </xf>
    <xf numFmtId="0" fontId="64" fillId="8" borderId="27" xfId="0" applyFont="1" applyFill="1" applyBorder="1" applyAlignment="1">
      <alignment horizontal="left" vertical="top" wrapText="1"/>
    </xf>
    <xf numFmtId="0" fontId="60" fillId="7" borderId="14" xfId="0" applyFont="1" applyFill="1" applyBorder="1" applyAlignment="1">
      <alignment horizontal="left" vertical="top" wrapText="1"/>
    </xf>
    <xf numFmtId="0" fontId="0" fillId="4" borderId="17" xfId="0" applyFill="1" applyBorder="1" applyAlignment="1">
      <alignment horizontal="left" vertical="center" wrapText="1"/>
    </xf>
    <xf numFmtId="0" fontId="0" fillId="4" borderId="18" xfId="0" applyFill="1" applyBorder="1" applyAlignment="1">
      <alignment horizontal="left" vertical="center" wrapText="1"/>
    </xf>
    <xf numFmtId="0" fontId="0" fillId="4" borderId="19" xfId="0" applyFill="1" applyBorder="1" applyAlignment="1">
      <alignment horizontal="left" vertical="center" wrapText="1"/>
    </xf>
    <xf numFmtId="0" fontId="12" fillId="15" borderId="17" xfId="2" applyFont="1" applyFill="1" applyBorder="1" applyAlignment="1">
      <alignment horizontal="left" vertical="top"/>
    </xf>
    <xf numFmtId="0" fontId="12" fillId="15" borderId="18" xfId="2" applyFont="1" applyFill="1" applyBorder="1" applyAlignment="1">
      <alignment horizontal="left" vertical="top"/>
    </xf>
    <xf numFmtId="0" fontId="12" fillId="15" borderId="19" xfId="2" applyFont="1" applyFill="1" applyBorder="1" applyAlignment="1">
      <alignment horizontal="left" vertical="top"/>
    </xf>
    <xf numFmtId="0" fontId="0" fillId="6" borderId="14" xfId="0" applyFill="1" applyBorder="1" applyAlignment="1">
      <alignment horizontal="left" vertical="center" wrapText="1"/>
    </xf>
    <xf numFmtId="0" fontId="31" fillId="4" borderId="18" xfId="0" applyFont="1" applyFill="1" applyBorder="1" applyAlignment="1">
      <alignment horizontal="left" vertical="top" wrapText="1"/>
    </xf>
    <xf numFmtId="0" fontId="31" fillId="4" borderId="19" xfId="0" applyFont="1" applyFill="1" applyBorder="1" applyAlignment="1">
      <alignment horizontal="left" vertical="top" wrapText="1"/>
    </xf>
    <xf numFmtId="0" fontId="64" fillId="0" borderId="26" xfId="0" applyFont="1" applyBorder="1" applyAlignment="1">
      <alignment horizontal="left" vertical="top" wrapText="1"/>
    </xf>
    <xf numFmtId="0" fontId="64" fillId="0" borderId="27" xfId="0" applyFont="1" applyBorder="1" applyAlignment="1">
      <alignment horizontal="left" vertical="top" wrapText="1"/>
    </xf>
    <xf numFmtId="0" fontId="0" fillId="4" borderId="26" xfId="0" applyFill="1" applyBorder="1" applyAlignment="1">
      <alignment horizontal="left" vertical="center" wrapText="1"/>
    </xf>
    <xf numFmtId="0" fontId="0" fillId="4" borderId="27" xfId="0" applyFill="1" applyBorder="1" applyAlignment="1">
      <alignment horizontal="left" vertical="center" wrapText="1"/>
    </xf>
    <xf numFmtId="0" fontId="66" fillId="7" borderId="17" xfId="0" applyFont="1" applyFill="1" applyBorder="1" applyAlignment="1">
      <alignment horizontal="left" vertical="top" wrapText="1"/>
    </xf>
    <xf numFmtId="0" fontId="66" fillId="7" borderId="18" xfId="0" applyFont="1" applyFill="1" applyBorder="1" applyAlignment="1">
      <alignment horizontal="left" vertical="top" wrapText="1"/>
    </xf>
    <xf numFmtId="0" fontId="66" fillId="7" borderId="19" xfId="0" applyFont="1" applyFill="1" applyBorder="1" applyAlignment="1">
      <alignment horizontal="left" vertical="top" wrapText="1"/>
    </xf>
    <xf numFmtId="0" fontId="31" fillId="3" borderId="17" xfId="0" applyFont="1" applyFill="1" applyBorder="1" applyAlignment="1">
      <alignment horizontal="left" vertical="center" wrapText="1"/>
    </xf>
    <xf numFmtId="0" fontId="31" fillId="3" borderId="18" xfId="0" applyFont="1" applyFill="1" applyBorder="1" applyAlignment="1">
      <alignment horizontal="left" vertical="center" wrapText="1"/>
    </xf>
    <xf numFmtId="0" fontId="31" fillId="3" borderId="19" xfId="0" applyFont="1" applyFill="1" applyBorder="1" applyAlignment="1">
      <alignment horizontal="left" vertical="center" wrapText="1"/>
    </xf>
    <xf numFmtId="0" fontId="71" fillId="7" borderId="20" xfId="0" applyFont="1" applyFill="1" applyBorder="1" applyAlignment="1">
      <alignment horizontal="left" vertical="top" wrapText="1"/>
    </xf>
    <xf numFmtId="0" fontId="71" fillId="7" borderId="21" xfId="0" applyFont="1" applyFill="1" applyBorder="1" applyAlignment="1">
      <alignment horizontal="left" vertical="top" wrapText="1"/>
    </xf>
    <xf numFmtId="0" fontId="40" fillId="7" borderId="14" xfId="0" applyFont="1" applyFill="1" applyBorder="1" applyAlignment="1">
      <alignment horizontal="left" vertical="top" wrapText="1"/>
    </xf>
    <xf numFmtId="0" fontId="42" fillId="6" borderId="17" xfId="0" applyFont="1" applyFill="1" applyBorder="1" applyAlignment="1">
      <alignment horizontal="left" vertical="top" wrapText="1"/>
    </xf>
    <xf numFmtId="0" fontId="42" fillId="6" borderId="18" xfId="0" applyFont="1" applyFill="1" applyBorder="1" applyAlignment="1">
      <alignment horizontal="left" vertical="top" wrapText="1"/>
    </xf>
    <xf numFmtId="0" fontId="42" fillId="6" borderId="19" xfId="0" applyFont="1" applyFill="1" applyBorder="1" applyAlignment="1">
      <alignment horizontal="left" vertical="top" wrapText="1"/>
    </xf>
    <xf numFmtId="1" fontId="62" fillId="0" borderId="17" xfId="0" applyNumberFormat="1" applyFont="1" applyBorder="1" applyAlignment="1">
      <alignment horizontal="left" vertical="center" shrinkToFit="1"/>
    </xf>
    <xf numFmtId="1" fontId="62" fillId="0" borderId="18" xfId="0" applyNumberFormat="1" applyFont="1" applyBorder="1" applyAlignment="1">
      <alignment horizontal="left" vertical="center" shrinkToFit="1"/>
    </xf>
    <xf numFmtId="1" fontId="62" fillId="0" borderId="19" xfId="0" applyNumberFormat="1" applyFont="1" applyBorder="1" applyAlignment="1">
      <alignment horizontal="left" vertical="center" shrinkToFit="1"/>
    </xf>
    <xf numFmtId="0" fontId="60" fillId="7" borderId="20" xfId="0" applyFont="1" applyFill="1" applyBorder="1" applyAlignment="1">
      <alignment horizontal="left" vertical="top" wrapText="1"/>
    </xf>
    <xf numFmtId="0" fontId="60" fillId="7" borderId="21" xfId="0" applyFont="1" applyFill="1" applyBorder="1" applyAlignment="1">
      <alignment horizontal="left" vertical="top" wrapText="1"/>
    </xf>
    <xf numFmtId="0" fontId="31" fillId="4" borderId="17" xfId="0" applyFont="1" applyFill="1" applyBorder="1" applyAlignment="1">
      <alignment horizontal="left" vertical="center" wrapText="1"/>
    </xf>
    <xf numFmtId="0" fontId="31" fillId="4" borderId="18" xfId="0" applyFont="1" applyFill="1" applyBorder="1" applyAlignment="1">
      <alignment horizontal="left" vertical="center" wrapText="1"/>
    </xf>
    <xf numFmtId="0" fontId="31" fillId="4" borderId="19" xfId="0" applyFont="1" applyFill="1" applyBorder="1" applyAlignment="1">
      <alignment horizontal="left" vertical="center" wrapText="1"/>
    </xf>
    <xf numFmtId="0" fontId="76" fillId="6" borderId="14" xfId="0" applyFont="1" applyFill="1" applyBorder="1" applyAlignment="1">
      <alignment horizontal="left" vertical="top" wrapText="1"/>
    </xf>
    <xf numFmtId="0" fontId="41" fillId="4" borderId="14" xfId="0" applyFont="1" applyFill="1" applyBorder="1" applyAlignment="1">
      <alignment horizontal="left" vertical="center" wrapText="1"/>
    </xf>
    <xf numFmtId="0" fontId="41" fillId="13" borderId="35" xfId="0" applyFont="1" applyFill="1" applyBorder="1" applyAlignment="1">
      <alignment horizontal="left" vertical="top"/>
    </xf>
    <xf numFmtId="0" fontId="41" fillId="13" borderId="0" xfId="0" applyFont="1" applyFill="1" applyAlignment="1">
      <alignment horizontal="left" vertical="top"/>
    </xf>
    <xf numFmtId="0" fontId="41" fillId="13" borderId="36" xfId="0" applyFont="1" applyFill="1" applyBorder="1" applyAlignment="1">
      <alignment horizontal="right" vertical="top"/>
    </xf>
    <xf numFmtId="0" fontId="41" fillId="13" borderId="26" xfId="0" applyFont="1" applyFill="1" applyBorder="1" applyAlignment="1">
      <alignment horizontal="right" vertical="top"/>
    </xf>
    <xf numFmtId="0" fontId="41" fillId="13" borderId="28" xfId="0" applyFont="1" applyFill="1" applyBorder="1" applyAlignment="1">
      <alignment horizontal="left" vertical="top"/>
    </xf>
    <xf numFmtId="0" fontId="41" fillId="13" borderId="20" xfId="0" applyFont="1" applyFill="1" applyBorder="1" applyAlignment="1">
      <alignment horizontal="left" vertical="top"/>
    </xf>
    <xf numFmtId="0" fontId="41" fillId="0" borderId="0" xfId="0" applyFont="1" applyAlignment="1">
      <alignment horizontal="center" vertical="center"/>
    </xf>
    <xf numFmtId="1" fontId="62" fillId="0" borderId="30" xfId="0" applyNumberFormat="1" applyFont="1" applyBorder="1" applyAlignment="1">
      <alignment horizontal="left" vertical="top" shrinkToFit="1"/>
    </xf>
    <xf numFmtId="1" fontId="62" fillId="0" borderId="31" xfId="0" applyNumberFormat="1" applyFont="1" applyBorder="1" applyAlignment="1">
      <alignment horizontal="left" vertical="top" shrinkToFit="1"/>
    </xf>
    <xf numFmtId="0" fontId="12" fillId="7" borderId="17" xfId="0" applyFont="1" applyFill="1" applyBorder="1" applyAlignment="1">
      <alignment horizontal="left" vertical="top" wrapText="1"/>
    </xf>
    <xf numFmtId="0" fontId="39" fillId="4" borderId="17" xfId="0" applyFont="1" applyFill="1" applyBorder="1" applyAlignment="1">
      <alignment horizontal="left" vertical="top" wrapText="1"/>
    </xf>
    <xf numFmtId="0" fontId="39" fillId="4" borderId="18" xfId="0" applyFont="1" applyFill="1" applyBorder="1" applyAlignment="1">
      <alignment horizontal="left" vertical="top" wrapText="1"/>
    </xf>
    <xf numFmtId="0" fontId="39" fillId="4" borderId="19" xfId="0" applyFont="1" applyFill="1" applyBorder="1" applyAlignment="1">
      <alignment horizontal="left" vertical="top" wrapText="1"/>
    </xf>
    <xf numFmtId="0" fontId="24" fillId="0" borderId="0" xfId="0" applyFont="1" applyAlignment="1">
      <alignment horizontal="left" vertical="top"/>
    </xf>
    <xf numFmtId="0" fontId="64" fillId="8" borderId="0" xfId="0" applyFont="1" applyFill="1" applyAlignment="1">
      <alignment horizontal="left" vertical="top"/>
    </xf>
    <xf numFmtId="0" fontId="57" fillId="19" borderId="6" xfId="0" applyFont="1" applyFill="1" applyBorder="1" applyAlignment="1">
      <alignment horizontal="center" vertical="top" wrapText="1"/>
    </xf>
    <xf numFmtId="0" fontId="0" fillId="5" borderId="17" xfId="0" applyFill="1" applyBorder="1" applyAlignment="1">
      <alignment horizontal="left" vertical="top" wrapText="1"/>
    </xf>
    <xf numFmtId="0" fontId="0" fillId="5" borderId="18" xfId="0" applyFill="1" applyBorder="1" applyAlignment="1">
      <alignment horizontal="left" vertical="top" wrapText="1"/>
    </xf>
    <xf numFmtId="0" fontId="0" fillId="5" borderId="19" xfId="0" applyFill="1" applyBorder="1" applyAlignment="1">
      <alignment horizontal="left" vertical="top" wrapText="1"/>
    </xf>
    <xf numFmtId="0" fontId="0" fillId="12" borderId="17" xfId="0" applyFill="1" applyBorder="1" applyAlignment="1">
      <alignment horizontal="left" vertical="center" wrapText="1"/>
    </xf>
    <xf numFmtId="0" fontId="0" fillId="12" borderId="18" xfId="0" applyFill="1" applyBorder="1" applyAlignment="1">
      <alignment horizontal="left" vertical="center" wrapText="1"/>
    </xf>
    <xf numFmtId="0" fontId="0" fillId="12" borderId="19" xfId="0" applyFill="1" applyBorder="1" applyAlignment="1">
      <alignment horizontal="left" vertical="center" wrapText="1"/>
    </xf>
    <xf numFmtId="0" fontId="64" fillId="8" borderId="17" xfId="0" applyFont="1" applyFill="1" applyBorder="1" applyAlignment="1">
      <alignment horizontal="left" vertical="center" wrapText="1"/>
    </xf>
    <xf numFmtId="0" fontId="64" fillId="8" borderId="18" xfId="0" applyFont="1" applyFill="1" applyBorder="1" applyAlignment="1">
      <alignment horizontal="left" vertical="center" wrapText="1"/>
    </xf>
    <xf numFmtId="0" fontId="64" fillId="8" borderId="19" xfId="0" applyFont="1" applyFill="1" applyBorder="1" applyAlignment="1">
      <alignment horizontal="left" vertical="center" wrapText="1"/>
    </xf>
    <xf numFmtId="0" fontId="0" fillId="9" borderId="17" xfId="0" applyFill="1" applyBorder="1" applyAlignment="1">
      <alignment horizontal="center" vertical="top"/>
    </xf>
    <xf numFmtId="0" fontId="0" fillId="9" borderId="18" xfId="0" applyFill="1" applyBorder="1" applyAlignment="1">
      <alignment horizontal="center" vertical="top"/>
    </xf>
    <xf numFmtId="0" fontId="0" fillId="9" borderId="19" xfId="0" applyFill="1" applyBorder="1" applyAlignment="1">
      <alignment horizontal="center" vertical="top"/>
    </xf>
    <xf numFmtId="0" fontId="90" fillId="0" borderId="0" xfId="0" applyFont="1" applyAlignment="1">
      <alignment horizontal="center" vertical="top"/>
    </xf>
    <xf numFmtId="0" fontId="0" fillId="16" borderId="17" xfId="0" applyFill="1" applyBorder="1" applyAlignment="1">
      <alignment horizontal="left" vertical="center" wrapText="1"/>
    </xf>
    <xf numFmtId="0" fontId="0" fillId="16" borderId="18" xfId="0" applyFill="1" applyBorder="1" applyAlignment="1">
      <alignment horizontal="left" vertical="center" wrapText="1"/>
    </xf>
    <xf numFmtId="0" fontId="0" fillId="16" borderId="19" xfId="0" applyFill="1" applyBorder="1" applyAlignment="1">
      <alignment horizontal="left" vertical="center" wrapText="1"/>
    </xf>
    <xf numFmtId="0" fontId="31" fillId="12" borderId="17" xfId="0" applyFont="1" applyFill="1" applyBorder="1" applyAlignment="1">
      <alignment horizontal="left" vertical="top" wrapText="1"/>
    </xf>
    <xf numFmtId="0" fontId="31" fillId="12" borderId="18" xfId="0" applyFont="1" applyFill="1" applyBorder="1" applyAlignment="1">
      <alignment horizontal="left" vertical="top" wrapText="1"/>
    </xf>
    <xf numFmtId="0" fontId="31" fillId="12" borderId="19" xfId="0" applyFont="1" applyFill="1" applyBorder="1" applyAlignment="1">
      <alignment horizontal="left" vertical="top" wrapText="1"/>
    </xf>
    <xf numFmtId="0" fontId="64" fillId="8" borderId="17" xfId="0" applyFont="1" applyFill="1" applyBorder="1" applyAlignment="1">
      <alignment horizontal="left" vertical="top" wrapText="1"/>
    </xf>
    <xf numFmtId="0" fontId="64" fillId="8" borderId="18" xfId="0" applyFont="1" applyFill="1" applyBorder="1" applyAlignment="1">
      <alignment horizontal="left" vertical="top" wrapText="1"/>
    </xf>
    <xf numFmtId="0" fontId="64" fillId="8" borderId="19" xfId="0" applyFont="1" applyFill="1" applyBorder="1" applyAlignment="1">
      <alignment horizontal="left" vertical="top" wrapText="1"/>
    </xf>
    <xf numFmtId="0" fontId="31" fillId="3" borderId="17" xfId="0" applyFont="1" applyFill="1" applyBorder="1" applyAlignment="1">
      <alignment horizontal="left" vertical="top" wrapText="1"/>
    </xf>
    <xf numFmtId="0" fontId="31" fillId="3" borderId="18" xfId="0" applyFont="1" applyFill="1" applyBorder="1" applyAlignment="1">
      <alignment horizontal="left" vertical="top" wrapText="1"/>
    </xf>
    <xf numFmtId="0" fontId="31" fillId="3" borderId="19" xfId="0" applyFont="1" applyFill="1" applyBorder="1" applyAlignment="1">
      <alignment horizontal="left" vertical="top" wrapText="1"/>
    </xf>
    <xf numFmtId="0" fontId="39" fillId="7" borderId="18" xfId="0" applyFont="1" applyFill="1" applyBorder="1" applyAlignment="1">
      <alignment horizontal="left" vertical="top" wrapText="1"/>
    </xf>
    <xf numFmtId="0" fontId="39" fillId="7" borderId="19" xfId="0" applyFont="1" applyFill="1" applyBorder="1" applyAlignment="1">
      <alignment horizontal="left" vertical="top" wrapText="1"/>
    </xf>
    <xf numFmtId="0" fontId="13" fillId="4" borderId="14" xfId="0" applyFont="1" applyFill="1" applyBorder="1" applyAlignment="1">
      <alignment horizontal="left" vertical="top" wrapText="1"/>
    </xf>
    <xf numFmtId="0" fontId="27" fillId="0" borderId="0" xfId="0" applyFont="1" applyAlignment="1">
      <alignment horizontal="right" vertical="top" wrapText="1"/>
    </xf>
    <xf numFmtId="0" fontId="27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 vertical="top" wrapText="1"/>
    </xf>
    <xf numFmtId="0" fontId="80" fillId="0" borderId="0" xfId="0" applyFont="1" applyAlignment="1">
      <alignment horizontal="center" vertical="top" wrapText="1"/>
    </xf>
    <xf numFmtId="2" fontId="40" fillId="0" borderId="0" xfId="0" applyNumberFormat="1" applyFont="1" applyAlignment="1">
      <alignment horizontal="center" vertical="top" shrinkToFit="1"/>
    </xf>
    <xf numFmtId="0" fontId="0" fillId="6" borderId="25" xfId="0" applyFill="1" applyBorder="1" applyAlignment="1">
      <alignment horizontal="left" vertical="top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0" fillId="4" borderId="26" xfId="0" applyFill="1" applyBorder="1" applyAlignment="1">
      <alignment horizontal="left" vertical="top" wrapText="1"/>
    </xf>
    <xf numFmtId="0" fontId="0" fillId="4" borderId="27" xfId="0" applyFill="1" applyBorder="1" applyAlignment="1">
      <alignment horizontal="left" vertical="top" wrapText="1"/>
    </xf>
    <xf numFmtId="0" fontId="39" fillId="7" borderId="14" xfId="0" applyFont="1" applyFill="1" applyBorder="1" applyAlignment="1">
      <alignment horizontal="left" vertical="top" wrapText="1"/>
    </xf>
    <xf numFmtId="1" fontId="62" fillId="0" borderId="26" xfId="0" applyNumberFormat="1" applyFont="1" applyBorder="1" applyAlignment="1">
      <alignment horizontal="left" vertical="top" shrinkToFit="1"/>
    </xf>
    <xf numFmtId="1" fontId="62" fillId="0" borderId="27" xfId="0" applyNumberFormat="1" applyFont="1" applyBorder="1" applyAlignment="1">
      <alignment horizontal="left" vertical="top" shrinkToFit="1"/>
    </xf>
    <xf numFmtId="0" fontId="39" fillId="10" borderId="17" xfId="0" applyFont="1" applyFill="1" applyBorder="1" applyAlignment="1">
      <alignment horizontal="left" vertical="top" wrapText="1"/>
    </xf>
    <xf numFmtId="0" fontId="39" fillId="10" borderId="18" xfId="0" applyFont="1" applyFill="1" applyBorder="1" applyAlignment="1">
      <alignment horizontal="left" vertical="top" wrapText="1"/>
    </xf>
    <xf numFmtId="0" fontId="39" fillId="10" borderId="19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0" fontId="50" fillId="0" borderId="0" xfId="0" applyFont="1" applyAlignment="1">
      <alignment horizontal="left" vertical="top"/>
    </xf>
    <xf numFmtId="0" fontId="5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91" fillId="8" borderId="0" xfId="0" applyFont="1" applyFill="1" applyAlignment="1">
      <alignment horizontal="left" vertical="top"/>
    </xf>
    <xf numFmtId="0" fontId="49" fillId="8" borderId="0" xfId="0" applyFont="1" applyFill="1" applyAlignment="1">
      <alignment horizontal="left" vertical="top"/>
    </xf>
    <xf numFmtId="0" fontId="91" fillId="0" borderId="0" xfId="0" applyFont="1" applyAlignment="1">
      <alignment horizontal="left" vertical="top"/>
    </xf>
    <xf numFmtId="0" fontId="57" fillId="0" borderId="0" xfId="0" applyFont="1" applyAlignment="1">
      <alignment horizontal="center" vertical="top" wrapText="1"/>
    </xf>
  </cellXfs>
  <cellStyles count="3">
    <cellStyle name="Excel Built-in Normal" xfId="2" xr:uid="{3E989BDE-667D-4F6C-8D79-4B128E8F3D8F}"/>
    <cellStyle name="Normalno" xfId="0" builtinId="0"/>
    <cellStyle name="Zarez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opLeftCell="A4" zoomScale="96" zoomScaleNormal="96" workbookViewId="0">
      <selection activeCell="F23" sqref="F23"/>
    </sheetView>
  </sheetViews>
  <sheetFormatPr defaultRowHeight="12.75" x14ac:dyDescent="0.2"/>
  <cols>
    <col min="1" max="1" width="6.83203125" customWidth="1"/>
    <col min="2" max="2" width="9.83203125" customWidth="1"/>
    <col min="3" max="3" width="32.6640625" customWidth="1"/>
    <col min="4" max="4" width="9.83203125" customWidth="1"/>
    <col min="5" max="5" width="14.5" customWidth="1"/>
    <col min="6" max="6" width="13.83203125" customWidth="1"/>
    <col min="7" max="7" width="16.6640625" customWidth="1"/>
    <col min="8" max="8" width="14" customWidth="1"/>
    <col min="9" max="9" width="5.33203125" customWidth="1"/>
    <col min="10" max="10" width="5.1640625" customWidth="1"/>
    <col min="12" max="12" width="12.83203125" customWidth="1"/>
  </cols>
  <sheetData>
    <row r="1" spans="1:12" ht="40.5" customHeight="1" x14ac:dyDescent="0.2">
      <c r="A1" s="377" t="s">
        <v>345</v>
      </c>
      <c r="B1" s="377"/>
      <c r="C1" s="377"/>
      <c r="D1" s="377"/>
      <c r="E1" s="377"/>
      <c r="F1" s="377"/>
      <c r="G1" s="377"/>
      <c r="H1" s="377"/>
      <c r="I1" s="377"/>
      <c r="J1" s="377"/>
    </row>
    <row r="2" spans="1:12" ht="12.75" customHeight="1" x14ac:dyDescent="0.2">
      <c r="A2" s="378" t="s">
        <v>344</v>
      </c>
      <c r="B2" s="378"/>
      <c r="C2" s="378"/>
      <c r="D2" s="378"/>
      <c r="E2" s="378"/>
      <c r="F2" s="378"/>
      <c r="G2" s="378"/>
      <c r="H2" s="378"/>
      <c r="I2" s="378"/>
      <c r="J2" s="378"/>
    </row>
    <row r="3" spans="1:12" ht="19.5" customHeight="1" x14ac:dyDescent="0.2">
      <c r="A3" s="390" t="s">
        <v>277</v>
      </c>
      <c r="B3" s="390"/>
      <c r="C3" s="390"/>
      <c r="D3" s="390"/>
      <c r="E3" s="390"/>
      <c r="F3" s="390"/>
      <c r="G3" s="390"/>
      <c r="H3" s="390"/>
      <c r="I3" s="390"/>
      <c r="J3" s="390"/>
    </row>
    <row r="4" spans="1:12" ht="19.5" customHeight="1" x14ac:dyDescent="0.2">
      <c r="A4" s="392" t="s">
        <v>278</v>
      </c>
      <c r="B4" s="393"/>
      <c r="C4" s="393"/>
      <c r="D4" s="393"/>
      <c r="E4" s="393"/>
      <c r="F4" s="393"/>
      <c r="G4" s="393"/>
      <c r="H4" s="393"/>
      <c r="I4" s="393"/>
      <c r="J4" s="393"/>
    </row>
    <row r="5" spans="1:12" ht="19.5" customHeight="1" x14ac:dyDescent="0.2">
      <c r="A5" s="373"/>
      <c r="B5" s="374"/>
      <c r="C5" s="374"/>
      <c r="D5" s="374"/>
      <c r="E5" s="374"/>
      <c r="F5" s="374"/>
      <c r="G5" s="374"/>
      <c r="H5" s="374"/>
      <c r="I5" s="374"/>
      <c r="J5" s="374"/>
    </row>
    <row r="6" spans="1:12" ht="12.2" customHeight="1" x14ac:dyDescent="0.2">
      <c r="A6" s="380" t="s">
        <v>339</v>
      </c>
      <c r="B6" s="380"/>
      <c r="C6" s="380"/>
      <c r="D6" s="380"/>
      <c r="E6" s="380"/>
      <c r="F6" s="380"/>
      <c r="G6" s="380"/>
      <c r="H6" s="380"/>
      <c r="I6" s="380"/>
      <c r="J6" s="380"/>
    </row>
    <row r="7" spans="1:12" ht="17.25" customHeight="1" x14ac:dyDescent="0.2">
      <c r="A7" s="381" t="s">
        <v>279</v>
      </c>
      <c r="B7" s="381"/>
      <c r="C7" s="381"/>
      <c r="D7" s="381"/>
      <c r="E7" s="381"/>
      <c r="F7" s="381"/>
      <c r="G7" s="381"/>
      <c r="H7" s="381"/>
    </row>
    <row r="8" spans="1:12" ht="28.7" customHeight="1" x14ac:dyDescent="0.2">
      <c r="A8" s="343"/>
      <c r="B8" s="387"/>
      <c r="C8" s="387"/>
      <c r="D8" s="387"/>
      <c r="E8" s="344" t="s">
        <v>272</v>
      </c>
      <c r="F8" s="344" t="s">
        <v>271</v>
      </c>
      <c r="G8" s="294" t="s">
        <v>273</v>
      </c>
      <c r="H8" s="345" t="s">
        <v>274</v>
      </c>
      <c r="I8" s="295" t="s">
        <v>275</v>
      </c>
      <c r="J8" s="295" t="s">
        <v>276</v>
      </c>
    </row>
    <row r="9" spans="1:12" ht="12" customHeight="1" x14ac:dyDescent="0.2">
      <c r="A9" s="346"/>
      <c r="B9" s="388"/>
      <c r="C9" s="388"/>
      <c r="D9" s="388"/>
      <c r="E9" s="347" t="s">
        <v>194</v>
      </c>
      <c r="F9" s="347" t="s">
        <v>195</v>
      </c>
      <c r="G9" s="347" t="s">
        <v>196</v>
      </c>
      <c r="H9" s="347" t="s">
        <v>197</v>
      </c>
      <c r="I9" s="346"/>
      <c r="J9" s="346"/>
    </row>
    <row r="10" spans="1:12" ht="12.95" customHeight="1" x14ac:dyDescent="0.2">
      <c r="A10" s="389" t="s">
        <v>0</v>
      </c>
      <c r="B10" s="389"/>
      <c r="C10" s="389"/>
      <c r="D10" s="389"/>
      <c r="E10" s="346"/>
      <c r="F10" s="346"/>
      <c r="G10" s="346"/>
      <c r="H10" s="346"/>
      <c r="I10" s="346"/>
      <c r="J10" s="346"/>
    </row>
    <row r="11" spans="1:12" ht="12.2" customHeight="1" x14ac:dyDescent="0.2">
      <c r="A11" s="277">
        <v>6</v>
      </c>
      <c r="B11" s="385" t="s">
        <v>1</v>
      </c>
      <c r="C11" s="385"/>
      <c r="D11" s="385"/>
      <c r="E11" s="348">
        <f>'OPĆI DIO'!D6</f>
        <v>709656.10000000009</v>
      </c>
      <c r="F11" s="348">
        <f>'OPĆI DIO'!E6</f>
        <v>1141569</v>
      </c>
      <c r="G11" s="348">
        <f>'OPĆI DIO'!F6</f>
        <v>924048.55</v>
      </c>
      <c r="H11" s="348">
        <f>'OPĆI DIO'!G6</f>
        <v>870725.7</v>
      </c>
      <c r="I11" s="349">
        <f>H11/E11*100</f>
        <v>122.69685274318078</v>
      </c>
      <c r="J11" s="349">
        <f>H11/G11*100</f>
        <v>94.229431992507301</v>
      </c>
    </row>
    <row r="12" spans="1:12" ht="12.95" customHeight="1" x14ac:dyDescent="0.2">
      <c r="A12" s="277">
        <v>7</v>
      </c>
      <c r="B12" s="385" t="s">
        <v>2</v>
      </c>
      <c r="C12" s="385"/>
      <c r="D12" s="385"/>
      <c r="E12" s="348">
        <f>'OPĆI DIO'!D25</f>
        <v>0</v>
      </c>
      <c r="F12" s="348">
        <f>'OPĆI DIO'!E25</f>
        <v>591629</v>
      </c>
      <c r="G12" s="348">
        <f>'OPĆI DIO'!F25</f>
        <v>454126.45</v>
      </c>
      <c r="H12" s="348">
        <f>'OPĆI DIO'!G25</f>
        <v>454126.45</v>
      </c>
      <c r="I12" s="349">
        <v>0</v>
      </c>
      <c r="J12" s="349">
        <v>0</v>
      </c>
    </row>
    <row r="13" spans="1:12" ht="15" customHeight="1" x14ac:dyDescent="0.2">
      <c r="A13" s="350"/>
      <c r="B13" s="386" t="s">
        <v>3</v>
      </c>
      <c r="C13" s="386"/>
      <c r="D13" s="386"/>
      <c r="E13" s="351">
        <f>SUM(E11,E12)</f>
        <v>709656.10000000009</v>
      </c>
      <c r="F13" s="351">
        <f>SUM(F11,F12)</f>
        <v>1733198</v>
      </c>
      <c r="G13" s="351">
        <f>SUM(G11,G12)</f>
        <v>1378175</v>
      </c>
      <c r="H13" s="351">
        <f>SUM(H12,H11)</f>
        <v>1324852.1499999999</v>
      </c>
      <c r="I13" s="349">
        <f>H13/E13*100</f>
        <v>186.68932036235574</v>
      </c>
      <c r="J13" s="349">
        <f>H13/G13*100</f>
        <v>96.130908629165376</v>
      </c>
    </row>
    <row r="14" spans="1:12" ht="13.7" customHeight="1" x14ac:dyDescent="0.2">
      <c r="A14" s="277">
        <v>3</v>
      </c>
      <c r="B14" s="385" t="s">
        <v>4</v>
      </c>
      <c r="C14" s="385"/>
      <c r="D14" s="385"/>
      <c r="E14" s="348">
        <f>'OPĆI DIO'!D30</f>
        <v>328650.21000000002</v>
      </c>
      <c r="F14" s="348">
        <f>'OPĆI DIO'!E30</f>
        <v>571038</v>
      </c>
      <c r="G14" s="348">
        <f>'OPĆI DIO'!F30</f>
        <v>612709.46</v>
      </c>
      <c r="H14" s="348">
        <f>'OPĆI DIO'!G30</f>
        <v>359960.49</v>
      </c>
      <c r="I14" s="349">
        <f>H14/E14*100</f>
        <v>109.52693138397811</v>
      </c>
      <c r="J14" s="349">
        <f>H14/G14*100</f>
        <v>58.748968883228933</v>
      </c>
      <c r="L14" s="334"/>
    </row>
    <row r="15" spans="1:12" ht="13.7" customHeight="1" x14ac:dyDescent="0.2">
      <c r="A15" s="277">
        <v>4</v>
      </c>
      <c r="B15" s="385" t="s">
        <v>5</v>
      </c>
      <c r="C15" s="385"/>
      <c r="D15" s="385"/>
      <c r="E15" s="348">
        <f>'OPĆI DIO'!D57</f>
        <v>120832.03</v>
      </c>
      <c r="F15" s="348">
        <f>'OPĆI DIO'!E57</f>
        <v>1162160</v>
      </c>
      <c r="G15" s="348">
        <f>'OPĆI DIO'!F57</f>
        <v>1366190.91</v>
      </c>
      <c r="H15" s="348">
        <f>'OPĆI DIO'!G57</f>
        <v>343514.83</v>
      </c>
      <c r="I15" s="349">
        <f>H15/E15*100</f>
        <v>284.29120159613308</v>
      </c>
      <c r="J15" s="349">
        <f>H15/G15*100</f>
        <v>25.143984452363256</v>
      </c>
      <c r="L15" s="334"/>
    </row>
    <row r="16" spans="1:12" ht="15" customHeight="1" x14ac:dyDescent="0.2">
      <c r="A16" s="350"/>
      <c r="B16" s="386" t="s">
        <v>6</v>
      </c>
      <c r="C16" s="386"/>
      <c r="D16" s="386"/>
      <c r="E16" s="351">
        <f>SUM(E14,E15)</f>
        <v>449482.23999999999</v>
      </c>
      <c r="F16" s="351">
        <f>SUM(F14,F15)</f>
        <v>1733198</v>
      </c>
      <c r="G16" s="351">
        <f>SUM(G14,G15)</f>
        <v>1978900.3699999999</v>
      </c>
      <c r="H16" s="351">
        <f>SUM(H14,H15)</f>
        <v>703475.32000000007</v>
      </c>
      <c r="I16" s="349">
        <f>H16/E16*100</f>
        <v>156.50792342763089</v>
      </c>
      <c r="J16" s="349">
        <f>H16/G16*100</f>
        <v>35.548799255618924</v>
      </c>
      <c r="L16" s="334"/>
    </row>
    <row r="17" spans="1:12" ht="12.2" customHeight="1" x14ac:dyDescent="0.2">
      <c r="A17" s="346"/>
      <c r="B17" s="389" t="s">
        <v>7</v>
      </c>
      <c r="C17" s="389"/>
      <c r="D17" s="389"/>
      <c r="E17" s="352">
        <f>SUM(E13-E16)</f>
        <v>260173.8600000001</v>
      </c>
      <c r="F17" s="352">
        <f>SUM(F13-F16)</f>
        <v>0</v>
      </c>
      <c r="G17" s="352">
        <f>SUM(G13-G16)</f>
        <v>-600725.36999999988</v>
      </c>
      <c r="H17" s="352">
        <f>SUM(H13-H16)</f>
        <v>621376.82999999984</v>
      </c>
      <c r="I17" s="349">
        <f>H17/E17*100</f>
        <v>238.83138375238758</v>
      </c>
      <c r="J17" s="349">
        <f>H17/G17*100</f>
        <v>-103.43775392738948</v>
      </c>
    </row>
    <row r="18" spans="1:12" ht="12" customHeight="1" x14ac:dyDescent="0.2">
      <c r="A18" s="346"/>
      <c r="B18" s="388"/>
      <c r="C18" s="388"/>
      <c r="D18" s="388"/>
      <c r="E18" s="346"/>
      <c r="F18" s="346"/>
      <c r="G18" s="346"/>
      <c r="H18" s="346"/>
      <c r="I18" s="349"/>
      <c r="J18" s="349"/>
    </row>
    <row r="19" spans="1:12" ht="15.95" customHeight="1" x14ac:dyDescent="0.2">
      <c r="A19" s="389" t="s">
        <v>8</v>
      </c>
      <c r="B19" s="389"/>
      <c r="C19" s="389"/>
      <c r="D19" s="389"/>
      <c r="E19" s="346"/>
      <c r="F19" s="346"/>
      <c r="G19" s="346"/>
      <c r="H19" s="346"/>
      <c r="I19" s="349"/>
      <c r="J19" s="349"/>
    </row>
    <row r="20" spans="1:12" ht="12.2" customHeight="1" x14ac:dyDescent="0.2">
      <c r="A20" s="277">
        <v>8</v>
      </c>
      <c r="B20" s="385" t="s">
        <v>9</v>
      </c>
      <c r="C20" s="385"/>
      <c r="D20" s="385"/>
      <c r="E20" s="353">
        <v>12029.88</v>
      </c>
      <c r="F20" s="354">
        <v>0</v>
      </c>
      <c r="G20" s="283">
        <v>0</v>
      </c>
      <c r="H20" s="354">
        <v>0</v>
      </c>
      <c r="I20" s="349"/>
      <c r="J20" s="349"/>
    </row>
    <row r="21" spans="1:12" ht="12" customHeight="1" x14ac:dyDescent="0.2">
      <c r="A21" s="277">
        <v>5</v>
      </c>
      <c r="B21" s="385" t="s">
        <v>10</v>
      </c>
      <c r="C21" s="385"/>
      <c r="D21" s="385"/>
      <c r="E21" s="353">
        <v>11487.99</v>
      </c>
      <c r="F21" s="283">
        <v>0</v>
      </c>
      <c r="G21" s="283">
        <v>15000</v>
      </c>
      <c r="H21" s="283">
        <v>0</v>
      </c>
      <c r="I21" s="349"/>
      <c r="J21" s="349"/>
    </row>
    <row r="22" spans="1:12" ht="12.2" customHeight="1" x14ac:dyDescent="0.2">
      <c r="A22" s="350"/>
      <c r="B22" s="386" t="s">
        <v>11</v>
      </c>
      <c r="C22" s="386"/>
      <c r="D22" s="386"/>
      <c r="E22" s="355">
        <f>SUM(E21-E20)</f>
        <v>-541.88999999999942</v>
      </c>
      <c r="F22" s="351">
        <v>0</v>
      </c>
      <c r="G22" s="356">
        <v>-15000</v>
      </c>
      <c r="H22" s="357">
        <v>0</v>
      </c>
      <c r="I22" s="358"/>
      <c r="J22" s="359"/>
    </row>
    <row r="23" spans="1:12" ht="14.25" customHeight="1" x14ac:dyDescent="0.2">
      <c r="A23" s="346"/>
      <c r="B23" s="388"/>
      <c r="C23" s="388"/>
      <c r="D23" s="388"/>
      <c r="E23" s="346"/>
      <c r="F23" s="346"/>
      <c r="G23" s="360"/>
      <c r="H23" s="346"/>
      <c r="I23" s="349"/>
      <c r="J23" s="349"/>
    </row>
    <row r="24" spans="1:12" ht="18" customHeight="1" x14ac:dyDescent="0.2">
      <c r="A24" s="389" t="s">
        <v>12</v>
      </c>
      <c r="B24" s="389"/>
      <c r="C24" s="389"/>
      <c r="D24" s="389"/>
      <c r="E24" s="352">
        <v>356093.39</v>
      </c>
      <c r="F24" s="352">
        <v>0</v>
      </c>
      <c r="G24" s="352">
        <f>G25</f>
        <v>0</v>
      </c>
      <c r="H24" s="352">
        <v>615725.37</v>
      </c>
      <c r="I24" s="349"/>
      <c r="J24" s="349"/>
    </row>
    <row r="25" spans="1:12" ht="14.85" customHeight="1" x14ac:dyDescent="0.2">
      <c r="A25" s="361">
        <v>9</v>
      </c>
      <c r="B25" s="386" t="s">
        <v>13</v>
      </c>
      <c r="C25" s="386"/>
      <c r="D25" s="386"/>
      <c r="E25" s="351">
        <v>259631.98</v>
      </c>
      <c r="F25" s="351">
        <v>0</v>
      </c>
      <c r="G25" s="351">
        <v>0</v>
      </c>
      <c r="H25" s="362">
        <v>621376.82999999996</v>
      </c>
      <c r="I25" s="349">
        <f>H25/E25*100</f>
        <v>239.32985066015365</v>
      </c>
      <c r="J25" s="349">
        <v>0</v>
      </c>
      <c r="L25" s="334"/>
    </row>
    <row r="26" spans="1:12" ht="36.75" customHeight="1" x14ac:dyDescent="0.2">
      <c r="A26" s="363"/>
      <c r="B26" s="391" t="s">
        <v>14</v>
      </c>
      <c r="C26" s="391"/>
      <c r="D26" s="391"/>
      <c r="E26" s="364">
        <f>SUM(E24,E25)</f>
        <v>615725.37</v>
      </c>
      <c r="F26" s="364">
        <f>SUM(F17+F22+F25)</f>
        <v>0</v>
      </c>
      <c r="G26" s="365">
        <f>SUM(G17+G22+G25)</f>
        <v>-615725.36999999988</v>
      </c>
      <c r="H26" s="364">
        <f>SUM(H24+H25)</f>
        <v>1237102.2</v>
      </c>
      <c r="I26" s="366">
        <f>H26/E26*100</f>
        <v>200.91785401014093</v>
      </c>
      <c r="J26" s="366">
        <f>H26/G26*100</f>
        <v>-200.91785401014093</v>
      </c>
    </row>
    <row r="27" spans="1:12" s="31" customFormat="1" ht="14.25" customHeight="1" x14ac:dyDescent="0.2">
      <c r="A27" s="379"/>
      <c r="B27" s="379"/>
      <c r="C27" s="379"/>
      <c r="D27" s="379"/>
      <c r="E27" s="379"/>
      <c r="F27" s="379"/>
      <c r="G27" s="379"/>
      <c r="H27" s="379"/>
      <c r="I27" s="379"/>
      <c r="J27" s="379"/>
    </row>
    <row r="28" spans="1:12" ht="12.95" customHeight="1" x14ac:dyDescent="0.2">
      <c r="A28" s="382" t="s">
        <v>187</v>
      </c>
      <c r="B28" s="383"/>
      <c r="C28" s="383"/>
      <c r="D28" s="383"/>
      <c r="E28" s="383"/>
      <c r="F28" s="383"/>
      <c r="G28" s="383"/>
      <c r="H28" s="383"/>
      <c r="I28" s="383"/>
      <c r="J28" s="383"/>
    </row>
    <row r="29" spans="1:12" ht="24" customHeight="1" x14ac:dyDescent="0.2">
      <c r="A29" s="583" t="s">
        <v>280</v>
      </c>
      <c r="B29" s="583"/>
      <c r="C29" s="583"/>
      <c r="D29" s="583"/>
      <c r="E29" s="583"/>
      <c r="F29" s="583"/>
      <c r="G29" s="583"/>
      <c r="H29" s="583"/>
      <c r="I29" s="583"/>
      <c r="J29" s="583"/>
    </row>
    <row r="30" spans="1:12" x14ac:dyDescent="0.2">
      <c r="A30" s="376"/>
      <c r="B30" s="376"/>
      <c r="C30" s="376"/>
      <c r="D30" s="376"/>
      <c r="E30" s="376"/>
      <c r="F30" s="376"/>
      <c r="G30" s="376"/>
      <c r="H30" s="376"/>
      <c r="I30" s="376"/>
      <c r="J30" s="376"/>
    </row>
  </sheetData>
  <mergeCells count="29">
    <mergeCell ref="A4:J4"/>
    <mergeCell ref="B17:D17"/>
    <mergeCell ref="B18:D18"/>
    <mergeCell ref="A19:D19"/>
    <mergeCell ref="B14:D14"/>
    <mergeCell ref="B15:D15"/>
    <mergeCell ref="B16:D16"/>
    <mergeCell ref="B23:D23"/>
    <mergeCell ref="A24:D24"/>
    <mergeCell ref="B25:D25"/>
    <mergeCell ref="B20:D20"/>
    <mergeCell ref="B21:D21"/>
    <mergeCell ref="B22:D22"/>
    <mergeCell ref="A30:J30"/>
    <mergeCell ref="A1:J1"/>
    <mergeCell ref="A2:J2"/>
    <mergeCell ref="A27:J27"/>
    <mergeCell ref="A6:J6"/>
    <mergeCell ref="A7:H7"/>
    <mergeCell ref="A28:J28"/>
    <mergeCell ref="A29:J29"/>
    <mergeCell ref="B11:D11"/>
    <mergeCell ref="B12:D12"/>
    <mergeCell ref="B13:D13"/>
    <mergeCell ref="B8:D8"/>
    <mergeCell ref="B9:D9"/>
    <mergeCell ref="A10:D10"/>
    <mergeCell ref="A3:J3"/>
    <mergeCell ref="B26:D26"/>
  </mergeCells>
  <printOptions headings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6"/>
  <sheetViews>
    <sheetView topLeftCell="A28" workbookViewId="0">
      <selection activeCell="N60" sqref="N60"/>
    </sheetView>
  </sheetViews>
  <sheetFormatPr defaultRowHeight="12.75" x14ac:dyDescent="0.2"/>
  <cols>
    <col min="1" max="1" width="5.1640625" customWidth="1"/>
    <col min="2" max="2" width="25.5" customWidth="1"/>
    <col min="3" max="3" width="33.6640625" customWidth="1"/>
    <col min="4" max="4" width="14.1640625" customWidth="1"/>
    <col min="5" max="5" width="14.33203125" customWidth="1"/>
    <col min="6" max="6" width="20.6640625" customWidth="1"/>
    <col min="7" max="7" width="16.1640625" customWidth="1"/>
    <col min="8" max="9" width="6.1640625" customWidth="1"/>
    <col min="11" max="11" width="10.1640625" bestFit="1" customWidth="1"/>
  </cols>
  <sheetData>
    <row r="1" spans="1:12" ht="17.25" customHeight="1" x14ac:dyDescent="0.2">
      <c r="D1" s="296"/>
    </row>
    <row r="2" spans="1:12" ht="12.95" customHeight="1" x14ac:dyDescent="0.2">
      <c r="A2" s="419" t="s">
        <v>281</v>
      </c>
      <c r="B2" s="420"/>
      <c r="C2" s="420"/>
      <c r="D2" s="420"/>
      <c r="E2" s="420"/>
      <c r="F2" s="420"/>
      <c r="G2" s="420"/>
      <c r="H2" s="420"/>
      <c r="I2" s="420"/>
    </row>
    <row r="3" spans="1:12" ht="12.95" customHeight="1" x14ac:dyDescent="0.2">
      <c r="A3" s="320" t="s">
        <v>15</v>
      </c>
      <c r="B3" s="402"/>
      <c r="C3" s="402"/>
      <c r="D3" s="402"/>
      <c r="E3" s="402"/>
      <c r="F3" s="402"/>
      <c r="G3" s="402"/>
      <c r="H3" s="402"/>
      <c r="I3" s="402"/>
    </row>
    <row r="4" spans="1:12" ht="30.75" customHeight="1" x14ac:dyDescent="0.2">
      <c r="A4" s="289"/>
      <c r="B4" s="426"/>
      <c r="C4" s="427"/>
      <c r="D4" s="220" t="s">
        <v>272</v>
      </c>
      <c r="E4" s="220" t="s">
        <v>271</v>
      </c>
      <c r="F4" s="133" t="s">
        <v>273</v>
      </c>
      <c r="G4" s="285" t="s">
        <v>274</v>
      </c>
      <c r="H4" s="286" t="s">
        <v>275</v>
      </c>
      <c r="I4" s="286" t="s">
        <v>276</v>
      </c>
    </row>
    <row r="5" spans="1:12" ht="12" customHeight="1" x14ac:dyDescent="0.2">
      <c r="A5" s="287"/>
      <c r="B5" s="410"/>
      <c r="C5" s="411"/>
      <c r="D5" s="288" t="s">
        <v>194</v>
      </c>
      <c r="E5" s="288" t="s">
        <v>195</v>
      </c>
      <c r="F5" s="288" t="s">
        <v>196</v>
      </c>
      <c r="G5" s="288" t="s">
        <v>197</v>
      </c>
      <c r="H5" s="287"/>
      <c r="I5" s="287"/>
    </row>
    <row r="6" spans="1:12" s="158" customFormat="1" ht="19.5" customHeight="1" x14ac:dyDescent="0.2">
      <c r="A6" s="290">
        <v>6</v>
      </c>
      <c r="B6" s="404" t="s">
        <v>16</v>
      </c>
      <c r="C6" s="405"/>
      <c r="D6" s="292">
        <f>SUM(D7,D11,D15,D18,D22)</f>
        <v>709656.10000000009</v>
      </c>
      <c r="E6" s="292">
        <f>SUM(E7,E11,E15,E18)</f>
        <v>1141569</v>
      </c>
      <c r="F6" s="292">
        <f>SUM(F7,F11,F15,F18)</f>
        <v>924048.55</v>
      </c>
      <c r="G6" s="292">
        <f>SUM(G7,G11,G15,G18)</f>
        <v>870725.7</v>
      </c>
      <c r="H6" s="293">
        <f t="shared" ref="H6:H12" si="0">G6/D6*100</f>
        <v>122.69685274318078</v>
      </c>
      <c r="I6" s="293">
        <f t="shared" ref="I6:I13" si="1">G6/F6*100</f>
        <v>94.229431992507301</v>
      </c>
    </row>
    <row r="7" spans="1:12" ht="12" customHeight="1" x14ac:dyDescent="0.2">
      <c r="A7" s="6">
        <v>61</v>
      </c>
      <c r="B7" s="396" t="s">
        <v>17</v>
      </c>
      <c r="C7" s="397"/>
      <c r="D7" s="4">
        <f>SUM(D8,D9,D10)</f>
        <v>176078.63</v>
      </c>
      <c r="E7" s="4">
        <f>SUM(E8,E9,E10)</f>
        <v>167669</v>
      </c>
      <c r="F7" s="4">
        <f>SUM(F8,F9,F10)</f>
        <v>257770</v>
      </c>
      <c r="G7" s="4">
        <f>SUM(G8,G9,G10)</f>
        <v>249984.08000000002</v>
      </c>
      <c r="H7" s="34">
        <f t="shared" si="0"/>
        <v>141.97298104829642</v>
      </c>
      <c r="I7" s="34">
        <f t="shared" si="1"/>
        <v>96.979508864491606</v>
      </c>
    </row>
    <row r="8" spans="1:12" ht="12" customHeight="1" x14ac:dyDescent="0.2">
      <c r="A8" s="1">
        <v>611</v>
      </c>
      <c r="B8" s="394" t="s">
        <v>18</v>
      </c>
      <c r="C8" s="395"/>
      <c r="D8" s="2">
        <v>157201.94</v>
      </c>
      <c r="E8" s="2">
        <v>146169</v>
      </c>
      <c r="F8" s="2">
        <v>230200</v>
      </c>
      <c r="G8" s="2">
        <v>216785.14</v>
      </c>
      <c r="H8" s="34">
        <f t="shared" si="0"/>
        <v>137.90233123077235</v>
      </c>
      <c r="I8" s="34">
        <f t="shared" si="1"/>
        <v>94.172519548218943</v>
      </c>
    </row>
    <row r="9" spans="1:12" ht="12" customHeight="1" x14ac:dyDescent="0.2">
      <c r="A9" s="1">
        <v>613</v>
      </c>
      <c r="B9" s="394" t="s">
        <v>19</v>
      </c>
      <c r="C9" s="395"/>
      <c r="D9" s="2">
        <v>17771.64</v>
      </c>
      <c r="E9" s="2">
        <v>20000</v>
      </c>
      <c r="F9" s="2">
        <v>26070</v>
      </c>
      <c r="G9" s="2">
        <v>31818.05</v>
      </c>
      <c r="H9" s="34">
        <f t="shared" si="0"/>
        <v>179.03834423834832</v>
      </c>
      <c r="I9" s="34">
        <f t="shared" si="1"/>
        <v>122.04852320675106</v>
      </c>
      <c r="J9" s="31"/>
    </row>
    <row r="10" spans="1:12" ht="12" customHeight="1" x14ac:dyDescent="0.2">
      <c r="A10" s="1">
        <v>614</v>
      </c>
      <c r="B10" s="394" t="s">
        <v>20</v>
      </c>
      <c r="C10" s="395"/>
      <c r="D10" s="2">
        <v>1105.05</v>
      </c>
      <c r="E10" s="2">
        <v>1500</v>
      </c>
      <c r="F10" s="2">
        <v>1500</v>
      </c>
      <c r="G10" s="2">
        <v>1380.89</v>
      </c>
      <c r="H10" s="34">
        <f t="shared" si="0"/>
        <v>124.96176643590789</v>
      </c>
      <c r="I10" s="34">
        <f t="shared" si="1"/>
        <v>92.059333333333342</v>
      </c>
      <c r="J10" s="31"/>
    </row>
    <row r="11" spans="1:12" ht="12" customHeight="1" x14ac:dyDescent="0.2">
      <c r="A11" s="6">
        <v>63</v>
      </c>
      <c r="B11" s="396" t="s">
        <v>21</v>
      </c>
      <c r="C11" s="397"/>
      <c r="D11" s="4">
        <f>SUM(D12,D13,D14)</f>
        <v>386064.51</v>
      </c>
      <c r="E11" s="4">
        <f>SUM(E12,E13,E14)</f>
        <v>786000</v>
      </c>
      <c r="F11" s="4">
        <f>SUM(F12,F13)</f>
        <v>394561.59</v>
      </c>
      <c r="G11" s="4">
        <f>SUM(G12,G13)</f>
        <v>356529.92000000004</v>
      </c>
      <c r="H11" s="34">
        <f t="shared" si="0"/>
        <v>92.349830343120644</v>
      </c>
      <c r="I11" s="34">
        <f t="shared" si="1"/>
        <v>90.361030834248211</v>
      </c>
      <c r="J11" s="31"/>
      <c r="K11" s="139"/>
    </row>
    <row r="12" spans="1:12" ht="12" customHeight="1" x14ac:dyDescent="0.2">
      <c r="A12" s="1">
        <v>633</v>
      </c>
      <c r="B12" s="394" t="s">
        <v>22</v>
      </c>
      <c r="C12" s="395"/>
      <c r="D12" s="2">
        <v>380475.43</v>
      </c>
      <c r="E12" s="2">
        <v>780000</v>
      </c>
      <c r="F12" s="2">
        <v>386850</v>
      </c>
      <c r="G12" s="2">
        <v>348818.33</v>
      </c>
      <c r="H12" s="34">
        <f t="shared" si="0"/>
        <v>91.679594133056113</v>
      </c>
      <c r="I12" s="34">
        <f t="shared" si="1"/>
        <v>90.168884580586791</v>
      </c>
      <c r="J12" s="31"/>
      <c r="K12" s="139"/>
      <c r="L12" s="42"/>
    </row>
    <row r="13" spans="1:12" ht="12" customHeight="1" x14ac:dyDescent="0.2">
      <c r="A13" s="1">
        <v>634</v>
      </c>
      <c r="B13" s="394" t="s">
        <v>23</v>
      </c>
      <c r="C13" s="395"/>
      <c r="D13" s="2">
        <v>5589.08</v>
      </c>
      <c r="E13" s="2">
        <v>6000</v>
      </c>
      <c r="F13" s="2">
        <v>7711.59</v>
      </c>
      <c r="G13" s="2">
        <v>7711.59</v>
      </c>
      <c r="H13" s="34">
        <v>0</v>
      </c>
      <c r="I13" s="34">
        <f t="shared" si="1"/>
        <v>100</v>
      </c>
      <c r="J13" s="31"/>
      <c r="K13" s="139"/>
      <c r="L13" s="42"/>
    </row>
    <row r="14" spans="1:12" ht="12" customHeight="1" x14ac:dyDescent="0.2">
      <c r="A14" s="1">
        <v>638</v>
      </c>
      <c r="B14" s="421" t="s">
        <v>235</v>
      </c>
      <c r="C14" s="422"/>
      <c r="D14" s="2">
        <v>0</v>
      </c>
      <c r="E14" s="2">
        <v>0</v>
      </c>
      <c r="F14" s="2">
        <v>0</v>
      </c>
      <c r="G14" s="2">
        <v>0</v>
      </c>
      <c r="H14" s="34">
        <v>0</v>
      </c>
      <c r="I14" s="34">
        <v>0</v>
      </c>
      <c r="J14" s="31"/>
      <c r="K14" s="139"/>
      <c r="L14" s="42"/>
    </row>
    <row r="15" spans="1:12" ht="12" customHeight="1" x14ac:dyDescent="0.2">
      <c r="A15" s="6">
        <v>64</v>
      </c>
      <c r="B15" s="396" t="s">
        <v>24</v>
      </c>
      <c r="C15" s="397"/>
      <c r="D15" s="4">
        <f>SUM(D17,D16)</f>
        <v>94236.03</v>
      </c>
      <c r="E15" s="4">
        <f>SUM(E17,E16)</f>
        <v>118100</v>
      </c>
      <c r="F15" s="4">
        <f>SUM(F17,F16)</f>
        <v>118100</v>
      </c>
      <c r="G15" s="4">
        <f>SUM(G17,G16)</f>
        <v>111791.45</v>
      </c>
      <c r="H15" s="34">
        <f>G15/D15*100</f>
        <v>118.62920159094139</v>
      </c>
      <c r="I15" s="34">
        <f t="shared" ref="I15:I21" si="2">G15/F15*100</f>
        <v>94.658298052497884</v>
      </c>
      <c r="J15" s="31"/>
      <c r="K15" s="139"/>
      <c r="L15" s="42"/>
    </row>
    <row r="16" spans="1:12" ht="12" customHeight="1" x14ac:dyDescent="0.2">
      <c r="A16" s="1">
        <v>641</v>
      </c>
      <c r="B16" s="394" t="s">
        <v>25</v>
      </c>
      <c r="C16" s="395"/>
      <c r="D16" s="2">
        <v>128.04</v>
      </c>
      <c r="E16" s="2">
        <v>150</v>
      </c>
      <c r="F16" s="2">
        <v>150</v>
      </c>
      <c r="G16" s="2">
        <v>12.62</v>
      </c>
      <c r="H16" s="34">
        <f>G16/D16*100</f>
        <v>9.8562949078412991</v>
      </c>
      <c r="I16" s="34">
        <f t="shared" si="2"/>
        <v>8.4133333333333322</v>
      </c>
      <c r="J16" s="31"/>
    </row>
    <row r="17" spans="1:11" ht="12" customHeight="1" x14ac:dyDescent="0.2">
      <c r="A17" s="1">
        <v>642</v>
      </c>
      <c r="B17" s="394" t="s">
        <v>26</v>
      </c>
      <c r="C17" s="395"/>
      <c r="D17" s="2">
        <v>94107.99</v>
      </c>
      <c r="E17" s="2">
        <v>117950</v>
      </c>
      <c r="F17" s="2">
        <v>117950</v>
      </c>
      <c r="G17" s="2">
        <v>111778.83</v>
      </c>
      <c r="H17" s="34">
        <f>G17/D17*100</f>
        <v>118.77719415747801</v>
      </c>
      <c r="I17" s="34">
        <f t="shared" si="2"/>
        <v>94.767977956761342</v>
      </c>
      <c r="J17" s="31"/>
      <c r="K17" s="232"/>
    </row>
    <row r="18" spans="1:11" ht="12" customHeight="1" x14ac:dyDescent="0.2">
      <c r="A18" s="6">
        <v>65</v>
      </c>
      <c r="B18" s="396" t="s">
        <v>27</v>
      </c>
      <c r="C18" s="397"/>
      <c r="D18" s="4">
        <f>SUM(D21,D20,D19)</f>
        <v>53243.749999999993</v>
      </c>
      <c r="E18" s="4">
        <f>SUM(E21,E20,E19)</f>
        <v>69800</v>
      </c>
      <c r="F18" s="4">
        <f>SUM(F21,F20,F19)</f>
        <v>153616.95999999999</v>
      </c>
      <c r="G18" s="4">
        <f>SUM(G21,G20,G19)</f>
        <v>152420.25</v>
      </c>
      <c r="H18" s="34">
        <f>G18/D18*100</f>
        <v>286.26881089329737</v>
      </c>
      <c r="I18" s="34">
        <f t="shared" si="2"/>
        <v>99.220977944102003</v>
      </c>
    </row>
    <row r="19" spans="1:11" ht="12" customHeight="1" x14ac:dyDescent="0.2">
      <c r="A19" s="1">
        <v>651</v>
      </c>
      <c r="B19" s="412" t="s">
        <v>173</v>
      </c>
      <c r="C19" s="413"/>
      <c r="D19" s="2">
        <v>437.99</v>
      </c>
      <c r="E19" s="2">
        <v>200</v>
      </c>
      <c r="F19" s="2">
        <v>200</v>
      </c>
      <c r="G19" s="2">
        <v>373.2</v>
      </c>
      <c r="H19" s="34">
        <v>0</v>
      </c>
      <c r="I19" s="34">
        <f t="shared" si="2"/>
        <v>186.6</v>
      </c>
    </row>
    <row r="20" spans="1:11" ht="12" customHeight="1" x14ac:dyDescent="0.2">
      <c r="A20" s="1">
        <v>652</v>
      </c>
      <c r="B20" s="394" t="s">
        <v>28</v>
      </c>
      <c r="C20" s="395"/>
      <c r="D20" s="2">
        <v>38390.519999999997</v>
      </c>
      <c r="E20" s="2">
        <v>55000</v>
      </c>
      <c r="F20" s="2">
        <v>138816.95999999999</v>
      </c>
      <c r="G20" s="2">
        <v>137228.72</v>
      </c>
      <c r="H20" s="34">
        <f>G20/D20*100</f>
        <v>357.45470496362123</v>
      </c>
      <c r="I20" s="34">
        <f t="shared" si="2"/>
        <v>98.855874671221727</v>
      </c>
    </row>
    <row r="21" spans="1:11" ht="12" customHeight="1" x14ac:dyDescent="0.2">
      <c r="A21" s="276">
        <v>653</v>
      </c>
      <c r="B21" s="423" t="s">
        <v>29</v>
      </c>
      <c r="C21" s="424"/>
      <c r="D21" s="2">
        <v>14415.24</v>
      </c>
      <c r="E21" s="280">
        <v>14600</v>
      </c>
      <c r="F21" s="280">
        <v>14600</v>
      </c>
      <c r="G21" s="280">
        <v>14818.33</v>
      </c>
      <c r="H21" s="34">
        <f>G21/D21*100</f>
        <v>102.79627671825095</v>
      </c>
      <c r="I21" s="34">
        <f t="shared" si="2"/>
        <v>101.4954109589041</v>
      </c>
    </row>
    <row r="22" spans="1:11" ht="12" customHeight="1" x14ac:dyDescent="0.2">
      <c r="A22" s="278">
        <v>68</v>
      </c>
      <c r="B22" s="425" t="s">
        <v>269</v>
      </c>
      <c r="C22" s="425"/>
      <c r="D22" s="279">
        <f>D23</f>
        <v>33.18</v>
      </c>
      <c r="E22" s="281">
        <v>0</v>
      </c>
      <c r="F22" s="281">
        <v>0</v>
      </c>
      <c r="G22" s="281"/>
      <c r="H22" s="282"/>
      <c r="I22" s="282"/>
    </row>
    <row r="23" spans="1:11" ht="12" customHeight="1" x14ac:dyDescent="0.2">
      <c r="A23" s="277">
        <v>683</v>
      </c>
      <c r="B23" s="385" t="s">
        <v>270</v>
      </c>
      <c r="C23" s="385"/>
      <c r="D23" s="275">
        <v>33.18</v>
      </c>
      <c r="E23" s="283">
        <v>0</v>
      </c>
      <c r="F23" s="283">
        <v>0</v>
      </c>
      <c r="G23" s="283"/>
      <c r="H23" s="284"/>
      <c r="I23" s="284"/>
    </row>
    <row r="24" spans="1:11" ht="12" customHeight="1" x14ac:dyDescent="0.2">
      <c r="A24" s="401"/>
      <c r="B24" s="402"/>
      <c r="C24" s="402"/>
      <c r="D24" s="403"/>
      <c r="E24" s="402"/>
      <c r="F24" s="402"/>
      <c r="G24" s="402"/>
      <c r="H24" s="402"/>
      <c r="I24" s="402"/>
    </row>
    <row r="25" spans="1:11" ht="24.75" customHeight="1" x14ac:dyDescent="0.2">
      <c r="A25" s="290">
        <v>7</v>
      </c>
      <c r="B25" s="404" t="s">
        <v>30</v>
      </c>
      <c r="C25" s="405"/>
      <c r="D25" s="291">
        <v>0</v>
      </c>
      <c r="E25" s="292">
        <f t="shared" ref="E25:G25" si="3">E26</f>
        <v>591629</v>
      </c>
      <c r="F25" s="292">
        <f t="shared" si="3"/>
        <v>454126.45</v>
      </c>
      <c r="G25" s="292">
        <f t="shared" si="3"/>
        <v>454126.45</v>
      </c>
      <c r="H25" s="293">
        <v>0</v>
      </c>
      <c r="I25" s="293">
        <f>G25/F25*100</f>
        <v>100</v>
      </c>
    </row>
    <row r="26" spans="1:11" ht="12" customHeight="1" x14ac:dyDescent="0.2">
      <c r="A26" s="6">
        <v>71</v>
      </c>
      <c r="B26" s="396" t="s">
        <v>31</v>
      </c>
      <c r="C26" s="397"/>
      <c r="D26" s="5">
        <v>0</v>
      </c>
      <c r="E26" s="4">
        <f>SUM(E28,E27)</f>
        <v>591629</v>
      </c>
      <c r="F26" s="4">
        <f>SUM(F28,F27)</f>
        <v>454126.45</v>
      </c>
      <c r="G26" s="4">
        <f>SUM(G28,G27)</f>
        <v>454126.45</v>
      </c>
      <c r="H26" s="34">
        <v>0</v>
      </c>
      <c r="I26" s="34">
        <f>G26/F26*100</f>
        <v>100</v>
      </c>
    </row>
    <row r="27" spans="1:11" ht="12" customHeight="1" x14ac:dyDescent="0.2">
      <c r="A27" s="1">
        <v>711</v>
      </c>
      <c r="B27" s="394" t="s">
        <v>32</v>
      </c>
      <c r="C27" s="395"/>
      <c r="D27" s="3">
        <v>0</v>
      </c>
      <c r="E27" s="2">
        <v>591629</v>
      </c>
      <c r="F27" s="2">
        <v>454126.45</v>
      </c>
      <c r="G27" s="2">
        <v>454126.45</v>
      </c>
      <c r="H27" s="34">
        <v>0</v>
      </c>
      <c r="I27" s="34">
        <f>G27/F27*100</f>
        <v>100</v>
      </c>
    </row>
    <row r="28" spans="1:11" ht="12" customHeight="1" x14ac:dyDescent="0.2">
      <c r="A28" s="1">
        <v>721</v>
      </c>
      <c r="B28" s="398" t="s">
        <v>207</v>
      </c>
      <c r="C28" s="395"/>
      <c r="D28" s="3">
        <v>0</v>
      </c>
      <c r="E28" s="2">
        <v>0</v>
      </c>
      <c r="F28" s="2">
        <v>0</v>
      </c>
      <c r="G28" s="3">
        <v>0</v>
      </c>
      <c r="H28" s="34">
        <v>0</v>
      </c>
      <c r="I28" s="34">
        <v>0</v>
      </c>
    </row>
    <row r="29" spans="1:11" ht="26.25" customHeight="1" x14ac:dyDescent="0.2">
      <c r="A29" s="414"/>
      <c r="B29" s="403"/>
      <c r="C29" s="403"/>
      <c r="D29" s="403"/>
      <c r="E29" s="403"/>
      <c r="F29" s="403"/>
      <c r="G29" s="403"/>
      <c r="H29" s="403"/>
      <c r="I29" s="403"/>
    </row>
    <row r="30" spans="1:11" s="158" customFormat="1" ht="22.5" customHeight="1" x14ac:dyDescent="0.2">
      <c r="A30" s="290">
        <v>3</v>
      </c>
      <c r="B30" s="404" t="s">
        <v>33</v>
      </c>
      <c r="C30" s="405"/>
      <c r="D30" s="292">
        <f>SUM(D50,D48,D45,D43,D41,D35,D31)</f>
        <v>328650.21000000002</v>
      </c>
      <c r="E30" s="292">
        <f>SUM(E50,E48,E45,E43,E41,E35,E31)</f>
        <v>571038</v>
      </c>
      <c r="F30" s="292">
        <f>SUM(F50,F48,F45,F43,F41,F35,F31)</f>
        <v>612709.46</v>
      </c>
      <c r="G30" s="292">
        <f>SUM(G50,G48,G45,G43,G41,G35,G31)</f>
        <v>359960.49</v>
      </c>
      <c r="H30" s="293">
        <f t="shared" ref="H30:H38" si="4">G30/D30*100</f>
        <v>109.52693138397811</v>
      </c>
      <c r="I30" s="293">
        <f t="shared" ref="I30:I38" si="5">G30/F30*100</f>
        <v>58.748968883228933</v>
      </c>
      <c r="K30" s="333"/>
    </row>
    <row r="31" spans="1:11" ht="12" customHeight="1" x14ac:dyDescent="0.2">
      <c r="A31" s="6">
        <v>31</v>
      </c>
      <c r="B31" s="396" t="s">
        <v>34</v>
      </c>
      <c r="C31" s="397"/>
      <c r="D31" s="4">
        <f>SUM(D32,D33,D34)</f>
        <v>63928.44</v>
      </c>
      <c r="E31" s="4">
        <f>SUM(E32,E33,E34)</f>
        <v>92050</v>
      </c>
      <c r="F31" s="4">
        <f>SUM(F32,F33,F34)</f>
        <v>92100</v>
      </c>
      <c r="G31" s="4">
        <f>SUM(G32,G33,G34)</f>
        <v>81552.66</v>
      </c>
      <c r="H31" s="34">
        <f t="shared" si="4"/>
        <v>127.56866896798984</v>
      </c>
      <c r="I31" s="34">
        <f t="shared" si="5"/>
        <v>88.547947882736153</v>
      </c>
      <c r="K31" s="334"/>
    </row>
    <row r="32" spans="1:11" ht="12" customHeight="1" x14ac:dyDescent="0.2">
      <c r="A32" s="7">
        <v>311</v>
      </c>
      <c r="B32" s="399" t="s">
        <v>35</v>
      </c>
      <c r="C32" s="400"/>
      <c r="D32" s="2">
        <f>POS.DIO!D45+POS.DIO!D96</f>
        <v>53793.06</v>
      </c>
      <c r="E32" s="2">
        <f>POS.DIO!E45+POS.DIO!E96</f>
        <v>75650</v>
      </c>
      <c r="F32" s="2">
        <f>POS.DIO!F45+POS.DIO!F96</f>
        <v>77050</v>
      </c>
      <c r="G32" s="2">
        <f>POS.DIO!G45+POS.DIO!G96</f>
        <v>68277.069999999992</v>
      </c>
      <c r="H32" s="34">
        <f t="shared" si="4"/>
        <v>126.92542495258681</v>
      </c>
      <c r="I32" s="34">
        <f t="shared" si="5"/>
        <v>88.613977936404922</v>
      </c>
      <c r="K32" s="334"/>
    </row>
    <row r="33" spans="1:15" ht="12" customHeight="1" x14ac:dyDescent="0.2">
      <c r="A33" s="1">
        <v>312</v>
      </c>
      <c r="B33" s="394" t="s">
        <v>36</v>
      </c>
      <c r="C33" s="395"/>
      <c r="D33" s="2">
        <f>POS.DIO!D46</f>
        <v>1260.8699999999999</v>
      </c>
      <c r="E33" s="2">
        <f>POS.DIO!E46</f>
        <v>1600</v>
      </c>
      <c r="F33" s="2">
        <f>POS.DIO!F46</f>
        <v>2250</v>
      </c>
      <c r="G33" s="2">
        <f>POS.DIO!G46</f>
        <v>2096.63</v>
      </c>
      <c r="H33" s="34">
        <f t="shared" si="4"/>
        <v>166.28439093641694</v>
      </c>
      <c r="I33" s="34">
        <f t="shared" si="5"/>
        <v>93.183555555555557</v>
      </c>
      <c r="K33" s="334"/>
    </row>
    <row r="34" spans="1:15" ht="12" customHeight="1" x14ac:dyDescent="0.2">
      <c r="A34" s="1">
        <v>313</v>
      </c>
      <c r="B34" s="398" t="s">
        <v>172</v>
      </c>
      <c r="C34" s="395"/>
      <c r="D34" s="2">
        <f>POS.DIO!D47+POS.DIO!D97</f>
        <v>8874.51</v>
      </c>
      <c r="E34" s="2">
        <f>POS.DIO!E47+POS.DIO!E97</f>
        <v>14800</v>
      </c>
      <c r="F34" s="2">
        <f>POS.DIO!F47+POS.DIO!F97</f>
        <v>12800</v>
      </c>
      <c r="G34" s="2">
        <f>POS.DIO!G47+POS.DIO!G97</f>
        <v>11178.960000000001</v>
      </c>
      <c r="H34" s="34">
        <f t="shared" si="4"/>
        <v>125.96706747752835</v>
      </c>
      <c r="I34" s="34">
        <f t="shared" si="5"/>
        <v>87.335625000000007</v>
      </c>
      <c r="K34" s="334"/>
    </row>
    <row r="35" spans="1:15" ht="12" customHeight="1" x14ac:dyDescent="0.2">
      <c r="A35" s="6">
        <v>32</v>
      </c>
      <c r="B35" s="396" t="s">
        <v>37</v>
      </c>
      <c r="C35" s="397"/>
      <c r="D35" s="4">
        <f>SUM(D36,D37,D38,D39,D40)</f>
        <v>130405.52000000003</v>
      </c>
      <c r="E35" s="4">
        <f>SUM(E36,E37,E38,E39,E40)</f>
        <v>308625</v>
      </c>
      <c r="F35" s="4">
        <f>SUM(F36,F37,F38,F39,F40)</f>
        <v>352464</v>
      </c>
      <c r="G35" s="4">
        <f>SUM(G36,G37,G38,G39,G40)</f>
        <v>157415.03999999998</v>
      </c>
      <c r="H35" s="34">
        <f t="shared" si="4"/>
        <v>120.71194532255991</v>
      </c>
      <c r="I35" s="34">
        <f t="shared" si="5"/>
        <v>44.661310091243358</v>
      </c>
      <c r="K35" s="319"/>
    </row>
    <row r="36" spans="1:15" ht="12" customHeight="1" x14ac:dyDescent="0.2">
      <c r="A36" s="1">
        <v>321</v>
      </c>
      <c r="B36" s="394" t="s">
        <v>38</v>
      </c>
      <c r="C36" s="395"/>
      <c r="D36" s="2">
        <f>POS.DIO!D49+POS.DIO!D99</f>
        <v>3026.79</v>
      </c>
      <c r="E36" s="2">
        <f>POS.DIO!E49+POS.DIO!E99</f>
        <v>3700</v>
      </c>
      <c r="F36" s="2">
        <f>POS.DIO!F49+POS.DIO!F99</f>
        <v>4407</v>
      </c>
      <c r="G36" s="2">
        <f>POS.DIO!G49+POS.DIO!G99</f>
        <v>4340.16</v>
      </c>
      <c r="H36" s="34">
        <f t="shared" si="4"/>
        <v>143.39151378192739</v>
      </c>
      <c r="I36" s="34">
        <f t="shared" si="5"/>
        <v>98.483321987746763</v>
      </c>
      <c r="K36" s="319"/>
    </row>
    <row r="37" spans="1:15" ht="12" customHeight="1" x14ac:dyDescent="0.2">
      <c r="A37" s="1">
        <v>322</v>
      </c>
      <c r="B37" s="394" t="s">
        <v>39</v>
      </c>
      <c r="C37" s="395"/>
      <c r="D37" s="2">
        <f>POS.DIO!D50+POS.DIO!D100+POS.DIO!D143+POS.DIO!D151+POS.DIO!D159+POS.DIO!D167+POS.DIO!D173+POS.DIO!D329+POS.DIO!D435+POS.DIO!D451+POS.DIO!D477+POS.DIO!D478</f>
        <v>34465.319999999992</v>
      </c>
      <c r="E37" s="2">
        <f>POS.DIO!E50+POS.DIO!E100+POS.DIO!E143+POS.DIO!E151+POS.DIO!E159+POS.DIO!E167+POS.DIO!E173+POS.DIO!E329+POS.DIO!E435+POS.DIO!E451+POS.DIO!E477+POS.DIO!E478</f>
        <v>47050</v>
      </c>
      <c r="F37" s="2">
        <f>POS.DIO!F50+POS.DIO!F100+POS.DIO!F143+POS.DIO!F151+POS.DIO!F159+POS.DIO!F167+POS.DIO!F173+POS.DIO!F329+POS.DIO!F435+POS.DIO!F451+POS.DIO!F477+POS.DIO!F478</f>
        <v>51742</v>
      </c>
      <c r="G37" s="2">
        <f>POS.DIO!G50+POS.DIO!G100+POS.DIO!G143+POS.DIO!G151+POS.DIO!G159+POS.DIO!G167+POS.DIO!G173+POS.DIO!G329+POS.DIO!G435+POS.DIO!G451+POS.DIO!G477</f>
        <v>31477.589999999997</v>
      </c>
      <c r="H37" s="34">
        <f t="shared" si="4"/>
        <v>91.331199013965346</v>
      </c>
      <c r="I37" s="34">
        <f t="shared" si="5"/>
        <v>60.835665416876026</v>
      </c>
      <c r="K37" s="319"/>
    </row>
    <row r="38" spans="1:15" ht="12" customHeight="1" x14ac:dyDescent="0.2">
      <c r="A38" s="1">
        <v>323</v>
      </c>
      <c r="B38" s="394" t="s">
        <v>40</v>
      </c>
      <c r="C38" s="395"/>
      <c r="D38" s="2">
        <f>POS.DIO!D51+POS.DIO!D74+POS.DIO!D86+POS.DIO!D101+POS.DIO!D120+POS.DIO!D142+POS.DIO!D150+POS.DIO!D160+POS.DIO!D166+POS.DIO!D174+POS.DIO!D180+POS.DIO!D187+POS.DIO!D231+POS.DIO!D285+POS.DIO!D304+POS.DIO!D312+POS.DIO!D330+POS.DIO!D342+POS.DIO!D524</f>
        <v>73853.890000000029</v>
      </c>
      <c r="E38" s="2">
        <f>POS.DIO!E51+POS.DIO!E74+POS.DIO!E86+POS.DIO!E101+POS.DIO!E120+POS.DIO!E142+POS.DIO!E150+POS.DIO!E160+POS.DIO!E166+POS.DIO!E174+POS.DIO!E180+POS.DIO!E187+POS.DIO!E231+POS.DIO!E285+POS.DIO!E304+POS.DIO!E312+POS.DIO!E330+POS.DIO!E342+POS.DIO!E524</f>
        <v>243275</v>
      </c>
      <c r="F38" s="2">
        <f>POS.DIO!F51+POS.DIO!F74+POS.DIO!F86+POS.DIO!F101+POS.DIO!F120+POS.DIO!F142+POS.DIO!F150+POS.DIO!F160+POS.DIO!F166+POS.DIO!F174+POS.DIO!F180+POS.DIO!F187+POS.DIO!F231+POS.DIO!F256+POS.DIO!F285+POS.DIO!F304+POS.DIO!F312+POS.DIO!F330+POS.DIO!F342+POS.DIO!F524</f>
        <v>270315</v>
      </c>
      <c r="G38" s="375">
        <f>POS.DIO!G51+POS.DIO!G74+POS.DIO!G86+POS.DIO!G101+POS.DIO!G120+POS.DIO!G142+POS.DIO!G150+POS.DIO!G160+POS.DIO!G166+POS.DIO!G174+POS.DIO!G180+POS.DIO!G187+POS.DIO!G231+POS.DIO!G256+POS.DIO!G285+POS.DIO!G295+POS.DIO!G304+POS.DIO!G312+POS.DIO!G330+POS.DIO!G342+POS.DIO!G415+POS.DIO!G478+POS.DIO!G524</f>
        <v>101771.17</v>
      </c>
      <c r="H38" s="34">
        <f t="shared" si="4"/>
        <v>137.80068998396692</v>
      </c>
      <c r="I38" s="34">
        <f t="shared" si="5"/>
        <v>37.649101973623367</v>
      </c>
      <c r="J38" s="31"/>
      <c r="K38" s="319"/>
      <c r="M38" s="139"/>
      <c r="O38" s="42"/>
    </row>
    <row r="39" spans="1:15" ht="12" customHeight="1" x14ac:dyDescent="0.2">
      <c r="A39" s="1">
        <v>324</v>
      </c>
      <c r="B39" s="399" t="s">
        <v>41</v>
      </c>
      <c r="C39" s="400"/>
      <c r="D39" s="2">
        <f>POS.DIO!D52</f>
        <v>0</v>
      </c>
      <c r="E39" s="2">
        <f>POS.DIO!E52</f>
        <v>0</v>
      </c>
      <c r="F39" s="2">
        <f>POS.DIO!F52</f>
        <v>0</v>
      </c>
      <c r="G39" s="2">
        <f>POS.DIO!G52</f>
        <v>0</v>
      </c>
      <c r="H39" s="34">
        <v>0</v>
      </c>
      <c r="I39" s="34">
        <v>0</v>
      </c>
      <c r="K39" s="319"/>
      <c r="M39" s="139"/>
    </row>
    <row r="40" spans="1:15" ht="12" customHeight="1" x14ac:dyDescent="0.2">
      <c r="A40" s="1">
        <v>329</v>
      </c>
      <c r="B40" s="394" t="s">
        <v>42</v>
      </c>
      <c r="C40" s="395"/>
      <c r="D40" s="2">
        <f>POS.DIO!D18+POS.DIO!D53</f>
        <v>19059.52</v>
      </c>
      <c r="E40" s="2">
        <f>POS.DIO!E18+POS.DIO!E26+POS.DIO!E53</f>
        <v>14600</v>
      </c>
      <c r="F40" s="2">
        <f>POS.DIO!F18+POS.DIO!F26+POS.DIO!F53+POS.DIO!F271</f>
        <v>26000</v>
      </c>
      <c r="G40" s="375">
        <f>POS.DIO!G18+POS.DIO!G26+POS.DIO!G53+POS.DIO!G271</f>
        <v>19826.12</v>
      </c>
      <c r="H40" s="34">
        <f t="shared" ref="H40:H46" si="6">G40/D40*100</f>
        <v>104.02213696882188</v>
      </c>
      <c r="I40" s="34">
        <f t="shared" ref="I40:I46" si="7">G40/F40*100</f>
        <v>76.254307692307691</v>
      </c>
      <c r="J40" s="31"/>
      <c r="K40" s="319"/>
      <c r="M40" s="139"/>
    </row>
    <row r="41" spans="1:15" ht="12" customHeight="1" x14ac:dyDescent="0.2">
      <c r="A41" s="6">
        <v>34</v>
      </c>
      <c r="B41" s="396" t="s">
        <v>43</v>
      </c>
      <c r="C41" s="397"/>
      <c r="D41" s="4">
        <f>D42</f>
        <v>1146.02</v>
      </c>
      <c r="E41" s="4">
        <f>E42</f>
        <v>1330</v>
      </c>
      <c r="F41" s="4">
        <f>F42</f>
        <v>1510</v>
      </c>
      <c r="G41" s="4">
        <f>G42</f>
        <v>1509.23</v>
      </c>
      <c r="H41" s="34">
        <f t="shared" si="6"/>
        <v>131.6931641681646</v>
      </c>
      <c r="I41" s="34">
        <f t="shared" si="7"/>
        <v>99.949006622516549</v>
      </c>
      <c r="K41" s="334"/>
      <c r="M41" s="139"/>
    </row>
    <row r="42" spans="1:15" ht="12" customHeight="1" x14ac:dyDescent="0.2">
      <c r="A42" s="1">
        <v>343</v>
      </c>
      <c r="B42" s="394" t="s">
        <v>44</v>
      </c>
      <c r="C42" s="395"/>
      <c r="D42" s="2">
        <f>POS.DIO!D55</f>
        <v>1146.02</v>
      </c>
      <c r="E42" s="2">
        <f>POS.DIO!E55</f>
        <v>1330</v>
      </c>
      <c r="F42" s="2">
        <f>POS.DIO!F55</f>
        <v>1510</v>
      </c>
      <c r="G42" s="2">
        <f>POS.DIO!G55</f>
        <v>1509.23</v>
      </c>
      <c r="H42" s="34">
        <f t="shared" si="6"/>
        <v>131.6931641681646</v>
      </c>
      <c r="I42" s="34">
        <f t="shared" si="7"/>
        <v>99.949006622516549</v>
      </c>
      <c r="K42" s="334"/>
    </row>
    <row r="43" spans="1:15" ht="12" customHeight="1" x14ac:dyDescent="0.2">
      <c r="A43" s="6">
        <v>35</v>
      </c>
      <c r="B43" s="406" t="s">
        <v>45</v>
      </c>
      <c r="C43" s="407"/>
      <c r="D43" s="4">
        <f>D44</f>
        <v>3178.31</v>
      </c>
      <c r="E43" s="4">
        <f>E44</f>
        <v>8000</v>
      </c>
      <c r="F43" s="4">
        <f>F44</f>
        <v>5500</v>
      </c>
      <c r="G43" s="4">
        <f>G44</f>
        <v>1352.34</v>
      </c>
      <c r="H43" s="34">
        <f t="shared" si="6"/>
        <v>42.54902762789029</v>
      </c>
      <c r="I43" s="34">
        <f t="shared" si="7"/>
        <v>24.587999999999997</v>
      </c>
      <c r="K43" s="334"/>
    </row>
    <row r="44" spans="1:15" ht="12" customHeight="1" x14ac:dyDescent="0.2">
      <c r="A44" s="1">
        <v>352</v>
      </c>
      <c r="B44" s="394" t="s">
        <v>46</v>
      </c>
      <c r="C44" s="395"/>
      <c r="D44" s="2">
        <f>POS.DIO!D293+POS.DIO!D422</f>
        <v>3178.31</v>
      </c>
      <c r="E44" s="2">
        <f>POS.DIO!E293+POS.DIO!E422</f>
        <v>8000</v>
      </c>
      <c r="F44" s="2">
        <f>POS.DIO!F293+POS.DIO!F422</f>
        <v>5500</v>
      </c>
      <c r="G44" s="2">
        <f>POS.DIO!G293+POS.DIO!G422</f>
        <v>1352.34</v>
      </c>
      <c r="H44" s="34">
        <f t="shared" si="6"/>
        <v>42.54902762789029</v>
      </c>
      <c r="I44" s="34">
        <f t="shared" si="7"/>
        <v>24.587999999999997</v>
      </c>
      <c r="K44" s="334"/>
    </row>
    <row r="45" spans="1:15" ht="12" customHeight="1" x14ac:dyDescent="0.2">
      <c r="A45" s="8">
        <v>36</v>
      </c>
      <c r="B45" s="396" t="s">
        <v>47</v>
      </c>
      <c r="C45" s="397"/>
      <c r="D45" s="4">
        <f>SUM(D46,D47)</f>
        <v>65587.56</v>
      </c>
      <c r="E45" s="4">
        <f>SUM(E46,E47)</f>
        <v>77760</v>
      </c>
      <c r="F45" s="4">
        <f>SUM(F46,F47)</f>
        <v>72760</v>
      </c>
      <c r="G45" s="4">
        <f>SUM(G46,G47)</f>
        <v>68383.740000000005</v>
      </c>
      <c r="H45" s="34">
        <f t="shared" si="6"/>
        <v>104.26327797527459</v>
      </c>
      <c r="I45" s="34">
        <f t="shared" si="7"/>
        <v>93.985349092908194</v>
      </c>
      <c r="K45" s="334"/>
    </row>
    <row r="46" spans="1:15" ht="12" customHeight="1" x14ac:dyDescent="0.2">
      <c r="A46" s="7">
        <v>363</v>
      </c>
      <c r="B46" s="399" t="s">
        <v>48</v>
      </c>
      <c r="C46" s="400"/>
      <c r="D46" s="2">
        <f>POS.DIO!D57+POS.DIO!D80+POS.DIO!D273+POS.DIO!D320+POS.DIO!D332+POS.DIO!D355</f>
        <v>65587.56</v>
      </c>
      <c r="E46" s="2">
        <f>POS.DIO!E57+POS.DIO!E80+POS.DIO!E273+POS.DIO!E320+POS.DIO!E332+POS.DIO!E355</f>
        <v>73760</v>
      </c>
      <c r="F46" s="2">
        <f>POS.DIO!F57+POS.DIO!F80+POS.DIO!F273+POS.DIO!F320+POS.DIO!F332+POS.DIO!F355</f>
        <v>72760</v>
      </c>
      <c r="G46" s="2">
        <f>POS.DIO!G57+POS.DIO!G80+POS.DIO!G273+POS.DIO!G320+POS.DIO!G332+POS.DIO!G355</f>
        <v>68383.740000000005</v>
      </c>
      <c r="H46" s="34">
        <f t="shared" si="6"/>
        <v>104.26327797527459</v>
      </c>
      <c r="I46" s="34">
        <f t="shared" si="7"/>
        <v>93.985349092908194</v>
      </c>
      <c r="K46" s="334"/>
    </row>
    <row r="47" spans="1:15" ht="12" customHeight="1" x14ac:dyDescent="0.2">
      <c r="A47" s="7">
        <v>366</v>
      </c>
      <c r="B47" s="408" t="s">
        <v>171</v>
      </c>
      <c r="C47" s="409"/>
      <c r="D47" s="2">
        <f>POS.DIO!D535</f>
        <v>0</v>
      </c>
      <c r="E47" s="2">
        <f>POS.DIO!E535</f>
        <v>4000</v>
      </c>
      <c r="F47" s="2">
        <f>POS.DIO!F535</f>
        <v>0</v>
      </c>
      <c r="G47" s="2">
        <f>POS.DIO!G535</f>
        <v>0</v>
      </c>
      <c r="H47" s="34">
        <v>0</v>
      </c>
      <c r="I47" s="34">
        <f>F47/E47*100</f>
        <v>0</v>
      </c>
      <c r="K47" s="334"/>
    </row>
    <row r="48" spans="1:15" ht="12" customHeight="1" x14ac:dyDescent="0.2">
      <c r="A48" s="6">
        <v>37</v>
      </c>
      <c r="B48" s="396" t="s">
        <v>49</v>
      </c>
      <c r="C48" s="397"/>
      <c r="D48" s="4">
        <f>D49</f>
        <v>24310.98</v>
      </c>
      <c r="E48" s="4">
        <f>E49</f>
        <v>38600</v>
      </c>
      <c r="F48" s="4">
        <f>F49</f>
        <v>40655.64</v>
      </c>
      <c r="G48" s="4">
        <f>G49</f>
        <v>27371.199999999997</v>
      </c>
      <c r="H48" s="34">
        <f>G48/D48*100</f>
        <v>112.58781011707467</v>
      </c>
      <c r="I48" s="34">
        <f>G48/F48*100</f>
        <v>67.324484376583413</v>
      </c>
      <c r="K48" s="334"/>
    </row>
    <row r="49" spans="1:14" ht="12" customHeight="1" x14ac:dyDescent="0.2">
      <c r="A49" s="1">
        <v>372</v>
      </c>
      <c r="B49" s="394" t="s">
        <v>50</v>
      </c>
      <c r="C49" s="395"/>
      <c r="D49" s="2">
        <f>POS.DIO!D361+POS.DIO!D369+POS.DIO!D385+POS.DIO!D490+POS.DIO!D499+POS.DIO!D513</f>
        <v>24310.98</v>
      </c>
      <c r="E49" s="2">
        <f>POS.DIO!E361+POS.DIO!E369+POS.DIO!E385+POS.DIO!E490+POS.DIO!E499+POS.DIO!E513</f>
        <v>38600</v>
      </c>
      <c r="F49" s="2">
        <f>POS.DIO!F361+POS.DIO!F369+POS.DIO!F385+POS.DIO!F490+POS.DIO!F499+POS.DIO!F513</f>
        <v>40655.64</v>
      </c>
      <c r="G49" s="2">
        <f>POS.DIO!G361+POS.DIO!G369+POS.DIO!G385+POS.DIO!G490+POS.DIO!G499+POS.DIO!G513</f>
        <v>27371.199999999997</v>
      </c>
      <c r="H49" s="34">
        <f>G49/D49*100</f>
        <v>112.58781011707467</v>
      </c>
      <c r="I49" s="34">
        <f>G49/F49*100</f>
        <v>67.324484376583413</v>
      </c>
      <c r="K49" s="334"/>
    </row>
    <row r="50" spans="1:14" ht="12" customHeight="1" x14ac:dyDescent="0.2">
      <c r="A50" s="6">
        <v>38</v>
      </c>
      <c r="B50" s="396" t="s">
        <v>51</v>
      </c>
      <c r="C50" s="397"/>
      <c r="D50" s="4">
        <f>SUM(D51,D52,D53,D54,D55)</f>
        <v>40093.379999999997</v>
      </c>
      <c r="E50" s="4">
        <f>SUM(E51,E52,E53,E54,E55)</f>
        <v>44673</v>
      </c>
      <c r="F50" s="4">
        <f>SUM(F51,F52,F53,F54,F55)</f>
        <v>47719.82</v>
      </c>
      <c r="G50" s="4">
        <f>SUM(G51,G52,G53,G54,G55)</f>
        <v>22376.28</v>
      </c>
      <c r="H50" s="34">
        <f>G50/D50*100</f>
        <v>55.810410596462553</v>
      </c>
      <c r="I50" s="322">
        <f>G50/F50*100</f>
        <v>46.890956420204432</v>
      </c>
      <c r="J50" s="321"/>
      <c r="K50" s="334"/>
    </row>
    <row r="51" spans="1:14" ht="12" customHeight="1" x14ac:dyDescent="0.2">
      <c r="A51" s="1">
        <v>381</v>
      </c>
      <c r="B51" s="394" t="s">
        <v>52</v>
      </c>
      <c r="C51" s="395"/>
      <c r="D51" s="2">
        <f>POS.DIO!D24+POS.DIO!D33+POS.DIO!D394+POS.DIO!D401+POS.DIO!D407+POS.DIO!D424+POS.DIO!D433+POS.DIO!D449+POS.DIO!D480+POS.DIO!D492+POS.DIO!D506</f>
        <v>20798.989999999998</v>
      </c>
      <c r="E51" s="2">
        <f>POS.DIO!E24+POS.DIO!E33+POS.DIO!E394+POS.DIO!E401+POS.DIO!E407+POS.DIO!E424+POS.DIO!E433+POS.DIO!E449+POS.DIO!E480+POS.DIO!E492+POS.DIO!E506</f>
        <v>22402</v>
      </c>
      <c r="F51" s="2">
        <f>POS.DIO!F24+POS.DIO!F33+POS.DIO!F394+POS.DIO!F401+POS.DIO!F407+POS.DIO!F424+POS.DIO!F433+POS.DIO!F449+POS.DIO!F480+POS.DIO!F492+POS.DIO!F506</f>
        <v>23162</v>
      </c>
      <c r="G51" s="2">
        <f>POS.DIO!G24+POS.DIO!G33+POS.DIO!G394+POS.DIO!G401+POS.DIO!G407+POS.DIO!G424+POS.DIO!G433+POS.DIO!G449+POS.DIO!G480+POS.DIO!G492+POS.DIO!G506</f>
        <v>16890.28</v>
      </c>
      <c r="H51" s="34">
        <f>G51/D51*100</f>
        <v>81.207212465605309</v>
      </c>
      <c r="I51" s="322">
        <f>G51/F51*100</f>
        <v>72.922372852085303</v>
      </c>
      <c r="J51" s="321"/>
      <c r="K51" s="334"/>
    </row>
    <row r="52" spans="1:14" ht="12" customHeight="1" x14ac:dyDescent="0.2">
      <c r="A52" s="1">
        <v>382</v>
      </c>
      <c r="B52" s="394" t="s">
        <v>53</v>
      </c>
      <c r="C52" s="395"/>
      <c r="D52" s="2">
        <f>POS.DIO!D414+POS.DIO!D457</f>
        <v>15565.06</v>
      </c>
      <c r="E52" s="2">
        <f>POS.DIO!E414+POS.DIO!E457</f>
        <v>9500</v>
      </c>
      <c r="F52" s="2">
        <f>POS.DIO!F414+POS.DIO!F457</f>
        <v>9500</v>
      </c>
      <c r="G52" s="2">
        <f>POS.DIO!G414+POS.DIO!G457</f>
        <v>5486</v>
      </c>
      <c r="H52" s="34">
        <f>G52/D52*100</f>
        <v>35.245607790782692</v>
      </c>
      <c r="I52" s="34">
        <f>G52/F52*100</f>
        <v>57.747368421052634</v>
      </c>
    </row>
    <row r="53" spans="1:14" ht="12" customHeight="1" x14ac:dyDescent="0.2">
      <c r="A53" s="1">
        <v>383</v>
      </c>
      <c r="B53" s="399" t="s">
        <v>54</v>
      </c>
      <c r="C53" s="400"/>
      <c r="D53" s="3">
        <f>POS.DIO!D59+POS.DIO!D295</f>
        <v>0</v>
      </c>
      <c r="E53" s="3">
        <f>POS.DIO!E59+POS.DIO!E295</f>
        <v>0</v>
      </c>
      <c r="F53" s="3">
        <f>POS.DIO!F59+POS.DIO!F295</f>
        <v>0</v>
      </c>
      <c r="G53" s="3">
        <f>POS.DIO!G59</f>
        <v>0</v>
      </c>
      <c r="H53" s="34">
        <v>0</v>
      </c>
      <c r="I53" s="34">
        <v>0</v>
      </c>
    </row>
    <row r="54" spans="1:14" ht="12" customHeight="1" x14ac:dyDescent="0.2">
      <c r="A54" s="1">
        <v>385</v>
      </c>
      <c r="B54" s="394" t="s">
        <v>55</v>
      </c>
      <c r="C54" s="395"/>
      <c r="D54" s="2">
        <f>POS.DIO!D68</f>
        <v>0</v>
      </c>
      <c r="E54" s="2">
        <f>POS.DIO!E68</f>
        <v>2008</v>
      </c>
      <c r="F54" s="2">
        <f>POS.DIO!F68</f>
        <v>4294.82</v>
      </c>
      <c r="G54" s="2">
        <f>POS.DIO!G68</f>
        <v>0</v>
      </c>
      <c r="H54" s="34">
        <v>0</v>
      </c>
      <c r="I54" s="322">
        <f>G54/F54*100</f>
        <v>0</v>
      </c>
      <c r="J54" s="323"/>
    </row>
    <row r="55" spans="1:14" ht="12" customHeight="1" x14ac:dyDescent="0.2">
      <c r="A55" s="1">
        <v>386</v>
      </c>
      <c r="B55" s="398" t="s">
        <v>183</v>
      </c>
      <c r="C55" s="395"/>
      <c r="D55" s="2">
        <f>POS.DIO!D258+POS.DIO!D275</f>
        <v>3729.33</v>
      </c>
      <c r="E55" s="2">
        <f>POS.DIO!E258+POS.DIO!E275</f>
        <v>10763</v>
      </c>
      <c r="F55" s="2">
        <f>POS.DIO!F258+POS.DIO!F275</f>
        <v>10763</v>
      </c>
      <c r="G55" s="2">
        <f>POS.DIO!G258+POS.DIO!G275</f>
        <v>0</v>
      </c>
      <c r="H55" s="34">
        <v>0</v>
      </c>
      <c r="I55" s="34">
        <f>G55/F55*100</f>
        <v>0</v>
      </c>
    </row>
    <row r="56" spans="1:14" ht="14.25" customHeight="1" x14ac:dyDescent="0.2">
      <c r="A56" s="414"/>
      <c r="B56" s="403"/>
      <c r="C56" s="403"/>
      <c r="D56" s="403"/>
      <c r="E56" s="403"/>
      <c r="F56" s="403"/>
      <c r="G56" s="403"/>
      <c r="H56" s="403"/>
      <c r="I56" s="403"/>
    </row>
    <row r="57" spans="1:14" ht="19.5" customHeight="1" x14ac:dyDescent="0.2">
      <c r="A57" s="290">
        <v>4</v>
      </c>
      <c r="B57" s="404" t="s">
        <v>56</v>
      </c>
      <c r="C57" s="405"/>
      <c r="D57" s="292">
        <f>SUM(D58,D60,D64)</f>
        <v>120832.03</v>
      </c>
      <c r="E57" s="292">
        <f>SUM(E58,E60,E64)</f>
        <v>1162160</v>
      </c>
      <c r="F57" s="292">
        <f>SUM(F58,F60,F64)</f>
        <v>1366190.91</v>
      </c>
      <c r="G57" s="292">
        <f>SUM(G58,G60,G64)</f>
        <v>343514.83</v>
      </c>
      <c r="H57" s="293">
        <f>G57/D57*100</f>
        <v>284.29120159613308</v>
      </c>
      <c r="I57" s="293">
        <f>G57/F57*100</f>
        <v>25.143984452363256</v>
      </c>
    </row>
    <row r="58" spans="1:14" s="31" customFormat="1" ht="12.95" customHeight="1" x14ac:dyDescent="0.2">
      <c r="A58" s="33">
        <v>41</v>
      </c>
      <c r="B58" s="417" t="s">
        <v>182</v>
      </c>
      <c r="C58" s="418"/>
      <c r="D58" s="57">
        <f>D59</f>
        <v>0</v>
      </c>
      <c r="E58" s="57">
        <f>E59</f>
        <v>0</v>
      </c>
      <c r="F58" s="57">
        <f>F59</f>
        <v>0</v>
      </c>
      <c r="G58" s="57">
        <v>0</v>
      </c>
      <c r="H58" s="34">
        <v>0</v>
      </c>
      <c r="I58" s="34">
        <v>0</v>
      </c>
    </row>
    <row r="59" spans="1:14" s="31" customFormat="1" ht="12.95" customHeight="1" x14ac:dyDescent="0.2">
      <c r="A59" s="35">
        <v>411</v>
      </c>
      <c r="B59" s="415" t="s">
        <v>181</v>
      </c>
      <c r="C59" s="416"/>
      <c r="D59" s="36">
        <f>POS.DIO!D198</f>
        <v>0</v>
      </c>
      <c r="E59" s="36">
        <f>POS.DIO!E198</f>
        <v>0</v>
      </c>
      <c r="F59" s="36">
        <f>POS.DIO!F198</f>
        <v>0</v>
      </c>
      <c r="G59" s="36">
        <f>POS.DIO!G198</f>
        <v>0</v>
      </c>
      <c r="H59" s="34">
        <v>0</v>
      </c>
      <c r="I59" s="34">
        <v>0</v>
      </c>
    </row>
    <row r="60" spans="1:14" ht="12" customHeight="1" x14ac:dyDescent="0.2">
      <c r="A60" s="6">
        <v>42</v>
      </c>
      <c r="B60" s="396" t="s">
        <v>57</v>
      </c>
      <c r="C60" s="397"/>
      <c r="D60" s="4">
        <f>SUM(D63,D62,D61)</f>
        <v>120690.99</v>
      </c>
      <c r="E60" s="4">
        <f>SUM(E63,E62,E61)</f>
        <v>1162160</v>
      </c>
      <c r="F60" s="4">
        <f>SUM(F63,F62,F61)</f>
        <v>1354940.91</v>
      </c>
      <c r="G60" s="4">
        <f>SUM(G63,G62,G61)</f>
        <v>332282.98000000004</v>
      </c>
      <c r="H60" s="34">
        <f>G60/D60*100</f>
        <v>275.3171384210205</v>
      </c>
      <c r="I60" s="34">
        <f t="shared" ref="I60:I65" si="8">G60/F60*100</f>
        <v>24.523798606095674</v>
      </c>
      <c r="N60" s="42"/>
    </row>
    <row r="61" spans="1:14" ht="12" customHeight="1" x14ac:dyDescent="0.2">
      <c r="A61" s="1">
        <v>421</v>
      </c>
      <c r="B61" s="394" t="s">
        <v>58</v>
      </c>
      <c r="C61" s="395"/>
      <c r="D61" s="2">
        <f>POS.DIO!D131+POS.DIO!D200+POS.DIO!D212+POS.DIO!D220+POS.DIO!D234+POS.DIO!D247+POS.DIO!D261+POS.DIO!D345+POS.DIO!D378+POS.DIO!D441+POS.DIO!D464+POS.DIO!D527</f>
        <v>101520.64</v>
      </c>
      <c r="E61" s="2">
        <f>POS.DIO!E131+POS.DIO!E200+POS.DIO!E212+POS.DIO!E220+POS.DIO!E234+POS.DIO!E247+POS.DIO!E261+POS.DIO!E345+POS.DIO!E378+POS.DIO!E441+POS.DIO!E464+POS.DIO!E527</f>
        <v>1128500</v>
      </c>
      <c r="F61" s="2">
        <f>POS.DIO!F131+POS.DIO!F200+POS.DIO!F212+POS.DIO!F220+POS.DIO!F234+POS.DIO!F247+POS.DIO!F261+POS.DIO!F345+POS.DIO!F378+POS.DIO!F441+POS.DIO!F464+POS.DIO!F527</f>
        <v>1324022.96</v>
      </c>
      <c r="G61" s="2">
        <f>POS.DIO!G131+POS.DIO!G200+POS.DIO!G212+POS.DIO!G220+POS.DIO!G234+POS.DIO!G247+POS.DIO!G261+POS.DIO!G345+POS.DIO!G378+POS.DIO!G441+POS.DIO!G464+POS.DIO!G527</f>
        <v>315367.53000000003</v>
      </c>
      <c r="H61" s="34">
        <f>G61/D61*100</f>
        <v>310.64375677694704</v>
      </c>
      <c r="I61" s="34">
        <f t="shared" si="8"/>
        <v>23.818886796343776</v>
      </c>
    </row>
    <row r="62" spans="1:14" ht="12" customHeight="1" x14ac:dyDescent="0.2">
      <c r="A62" s="1">
        <v>422</v>
      </c>
      <c r="B62" s="394" t="s">
        <v>59</v>
      </c>
      <c r="C62" s="395"/>
      <c r="D62" s="2">
        <f>POS.DIO!D104+POS.DIO!D110+POS.DIO!D202+POS.DIO!D213+POS.DIO!D268+POS.DIO!D346</f>
        <v>4321.9800000000005</v>
      </c>
      <c r="E62" s="2">
        <f>POS.DIO!E104+POS.DIO!E110+POS.DIO!E202+POS.DIO!E213+POS.DIO!E268+POS.DIO!E346</f>
        <v>9160</v>
      </c>
      <c r="F62" s="2">
        <f>POS.DIO!F104+POS.DIO!F110+POS.DIO!F202+POS.DIO!F213+POS.DIO!F268+POS.DIO!F346</f>
        <v>11417.95</v>
      </c>
      <c r="G62" s="2">
        <f>POS.DIO!G104+POS.DIO!G110+POS.DIO!G202+POS.DIO!G213+POS.DIO!G268+POS.DIO!G346</f>
        <v>5757.95</v>
      </c>
      <c r="H62" s="34">
        <f>G62/D62*100</f>
        <v>133.22481825459624</v>
      </c>
      <c r="I62" s="34">
        <f t="shared" si="8"/>
        <v>50.428929886713462</v>
      </c>
    </row>
    <row r="63" spans="1:14" ht="12" customHeight="1" x14ac:dyDescent="0.2">
      <c r="A63" s="1">
        <v>426</v>
      </c>
      <c r="B63" s="394" t="s">
        <v>60</v>
      </c>
      <c r="C63" s="395"/>
      <c r="D63" s="2">
        <f>POS.DIO!D111+POS.DIO!D125+POS.DIO!D201+POS.DIO!D235+POS.DIO!D347+POS.DIO!D470+POS.DIO!D528+POS.DIO!D544</f>
        <v>14848.37</v>
      </c>
      <c r="E63" s="2">
        <f>POS.DIO!E111+POS.DIO!E125+POS.DIO!E201+POS.DIO!E235+POS.DIO!E347+POS.DIO!E470+POS.DIO!E528+POS.DIO!E544</f>
        <v>24500</v>
      </c>
      <c r="F63" s="2">
        <f>POS.DIO!F111+POS.DIO!F125+POS.DIO!F201+POS.DIO!F235+POS.DIO!F347+POS.DIO!F470+POS.DIO!F528+POS.DIO!F544</f>
        <v>19500</v>
      </c>
      <c r="G63" s="2">
        <f>POS.DIO!G111+POS.DIO!G125+POS.DIO!G201+POS.DIO!G235+POS.DIO!G347+POS.DIO!G470+POS.DIO!G528+POS.DIO!G544</f>
        <v>11157.5</v>
      </c>
      <c r="H63" s="34">
        <f>G63/D63*100</f>
        <v>75.142928146321779</v>
      </c>
      <c r="I63" s="34">
        <f t="shared" si="8"/>
        <v>57.217948717948715</v>
      </c>
    </row>
    <row r="64" spans="1:14" ht="12" customHeight="1" x14ac:dyDescent="0.2">
      <c r="A64" s="6">
        <v>45</v>
      </c>
      <c r="B64" s="396" t="s">
        <v>61</v>
      </c>
      <c r="C64" s="397"/>
      <c r="D64" s="4">
        <f>SUM(D65,D66)</f>
        <v>141.04</v>
      </c>
      <c r="E64" s="4">
        <f>SUM(E65,E66)</f>
        <v>0</v>
      </c>
      <c r="F64" s="4">
        <f>F65</f>
        <v>11250</v>
      </c>
      <c r="G64" s="4">
        <f>G65</f>
        <v>11231.85</v>
      </c>
      <c r="H64" s="34">
        <f>G64/D64*100</f>
        <v>7963.5918888258657</v>
      </c>
      <c r="I64" s="34">
        <f t="shared" si="8"/>
        <v>99.838666666666668</v>
      </c>
    </row>
    <row r="65" spans="1:9" ht="12" customHeight="1" x14ac:dyDescent="0.2">
      <c r="A65" s="1">
        <v>451</v>
      </c>
      <c r="B65" s="394" t="s">
        <v>62</v>
      </c>
      <c r="C65" s="395"/>
      <c r="D65" s="2">
        <f>POS.DIO!D123</f>
        <v>141.04</v>
      </c>
      <c r="E65" s="2">
        <f>POS.DIO!E123</f>
        <v>0</v>
      </c>
      <c r="F65" s="2">
        <f>POS.DIO!F123</f>
        <v>11250</v>
      </c>
      <c r="G65" s="2">
        <f>POS.DIO!G123</f>
        <v>11231.85</v>
      </c>
      <c r="H65" s="34">
        <v>0</v>
      </c>
      <c r="I65" s="34">
        <f t="shared" si="8"/>
        <v>99.838666666666668</v>
      </c>
    </row>
    <row r="66" spans="1:9" ht="12" customHeight="1" x14ac:dyDescent="0.2">
      <c r="A66" s="1">
        <v>452</v>
      </c>
      <c r="B66" s="394" t="s">
        <v>237</v>
      </c>
      <c r="C66" s="395"/>
      <c r="D66" s="2">
        <f>POS.DIO!D62</f>
        <v>0</v>
      </c>
      <c r="E66" s="2">
        <f>POS.DIO!E62</f>
        <v>0</v>
      </c>
      <c r="F66" s="2">
        <f>POS.DIO!F62</f>
        <v>0</v>
      </c>
      <c r="G66" s="2">
        <f>POS.DIO!G62</f>
        <v>0</v>
      </c>
      <c r="H66" s="34">
        <v>0</v>
      </c>
      <c r="I66" s="34">
        <v>0</v>
      </c>
    </row>
  </sheetData>
  <mergeCells count="65">
    <mergeCell ref="A2:I2"/>
    <mergeCell ref="B14:C14"/>
    <mergeCell ref="B31:C31"/>
    <mergeCell ref="B28:C28"/>
    <mergeCell ref="B21:C21"/>
    <mergeCell ref="B27:C27"/>
    <mergeCell ref="A29:I29"/>
    <mergeCell ref="B30:C30"/>
    <mergeCell ref="B22:C22"/>
    <mergeCell ref="B23:C23"/>
    <mergeCell ref="B3:I3"/>
    <mergeCell ref="B4:C4"/>
    <mergeCell ref="B65:C65"/>
    <mergeCell ref="B52:C52"/>
    <mergeCell ref="B53:C53"/>
    <mergeCell ref="B55:C55"/>
    <mergeCell ref="A56:I56"/>
    <mergeCell ref="B57:C57"/>
    <mergeCell ref="B60:C60"/>
    <mergeCell ref="B61:C61"/>
    <mergeCell ref="B62:C62"/>
    <mergeCell ref="B63:C63"/>
    <mergeCell ref="B64:C64"/>
    <mergeCell ref="B59:C59"/>
    <mergeCell ref="B58:C58"/>
    <mergeCell ref="B54:C54"/>
    <mergeCell ref="B33:C33"/>
    <mergeCell ref="B15:C15"/>
    <mergeCell ref="B5:C5"/>
    <mergeCell ref="B6:C6"/>
    <mergeCell ref="B7:C7"/>
    <mergeCell ref="B8:C8"/>
    <mergeCell ref="B16:C16"/>
    <mergeCell ref="B17:C17"/>
    <mergeCell ref="B18:C18"/>
    <mergeCell ref="B19:C19"/>
    <mergeCell ref="B9:C9"/>
    <mergeCell ref="B51:C51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66:C66"/>
    <mergeCell ref="B10:C10"/>
    <mergeCell ref="B11:C11"/>
    <mergeCell ref="B12:C12"/>
    <mergeCell ref="B13:C13"/>
    <mergeCell ref="B49:C49"/>
    <mergeCell ref="B36:C36"/>
    <mergeCell ref="B37:C37"/>
    <mergeCell ref="B34:C34"/>
    <mergeCell ref="B35:C35"/>
    <mergeCell ref="B32:C32"/>
    <mergeCell ref="B20:C20"/>
    <mergeCell ref="A24:I24"/>
    <mergeCell ref="B25:C25"/>
    <mergeCell ref="B26:C26"/>
    <mergeCell ref="B50:C50"/>
  </mergeCells>
  <printOptions heading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44"/>
  <sheetViews>
    <sheetView tabSelected="1" zoomScale="96" zoomScaleNormal="96" workbookViewId="0">
      <selection activeCell="G563" sqref="G563"/>
    </sheetView>
  </sheetViews>
  <sheetFormatPr defaultRowHeight="15" x14ac:dyDescent="0.2"/>
  <cols>
    <col min="1" max="1" width="5" customWidth="1"/>
    <col min="2" max="2" width="7.83203125" customWidth="1"/>
    <col min="3" max="3" width="71" customWidth="1"/>
    <col min="4" max="4" width="15.6640625" customWidth="1"/>
    <col min="5" max="6" width="15.1640625" style="91" customWidth="1"/>
    <col min="7" max="7" width="21.33203125" style="91" customWidth="1"/>
    <col min="8" max="8" width="7.1640625" customWidth="1"/>
    <col min="9" max="9" width="7.83203125" customWidth="1"/>
    <col min="10" max="10" width="9.33203125" style="328"/>
    <col min="11" max="11" width="14.1640625" customWidth="1"/>
  </cols>
  <sheetData>
    <row r="1" spans="1:10" ht="18" customHeight="1" x14ac:dyDescent="0.2">
      <c r="B1" s="536" t="s">
        <v>234</v>
      </c>
      <c r="C1" s="536"/>
    </row>
    <row r="2" spans="1:10" ht="15.75" customHeight="1" x14ac:dyDescent="0.2">
      <c r="B2" s="537" t="s">
        <v>338</v>
      </c>
      <c r="C2" s="537"/>
      <c r="D2" s="537"/>
      <c r="E2" s="537"/>
      <c r="F2" s="537"/>
      <c r="G2" s="537"/>
      <c r="H2" s="537"/>
    </row>
    <row r="3" spans="1:10" ht="15.75" customHeight="1" x14ac:dyDescent="0.2">
      <c r="B3" s="376" t="s">
        <v>63</v>
      </c>
      <c r="C3" s="376"/>
    </row>
    <row r="4" spans="1:10" ht="15.75" customHeight="1" x14ac:dyDescent="0.2">
      <c r="B4" s="551" t="s">
        <v>340</v>
      </c>
      <c r="C4" s="551"/>
      <c r="D4" s="551"/>
      <c r="E4" s="551"/>
      <c r="F4" s="551"/>
      <c r="G4" s="551"/>
      <c r="H4" s="551"/>
      <c r="I4" s="551"/>
    </row>
    <row r="5" spans="1:10" ht="27.75" customHeight="1" x14ac:dyDescent="0.2">
      <c r="B5" s="538"/>
      <c r="C5" s="538"/>
      <c r="D5" s="538"/>
      <c r="E5" s="538"/>
      <c r="F5" s="538"/>
      <c r="G5" s="538"/>
      <c r="H5" s="538"/>
      <c r="I5" s="538"/>
    </row>
    <row r="6" spans="1:10" ht="26.1" customHeight="1" x14ac:dyDescent="0.2">
      <c r="A6" s="125"/>
      <c r="B6" s="185" t="s">
        <v>64</v>
      </c>
      <c r="C6" s="186" t="s">
        <v>65</v>
      </c>
      <c r="D6" s="201" t="s">
        <v>264</v>
      </c>
      <c r="E6" s="247" t="s">
        <v>266</v>
      </c>
      <c r="F6" s="247" t="s">
        <v>267</v>
      </c>
      <c r="G6" s="200" t="s">
        <v>268</v>
      </c>
      <c r="H6" s="159" t="s">
        <v>66</v>
      </c>
      <c r="I6" s="342" t="s">
        <v>310</v>
      </c>
    </row>
    <row r="7" spans="1:10" ht="11.25" customHeight="1" x14ac:dyDescent="0.2">
      <c r="A7" s="548"/>
      <c r="B7" s="549"/>
      <c r="C7" s="550"/>
      <c r="D7" s="340" t="s">
        <v>194</v>
      </c>
      <c r="E7" s="341" t="s">
        <v>195</v>
      </c>
      <c r="F7" s="341" t="s">
        <v>196</v>
      </c>
      <c r="G7" s="341" t="s">
        <v>197</v>
      </c>
      <c r="H7" s="339" t="s">
        <v>308</v>
      </c>
      <c r="I7" s="339" t="s">
        <v>309</v>
      </c>
    </row>
    <row r="8" spans="1:10" ht="23.25" customHeight="1" x14ac:dyDescent="0.2">
      <c r="A8" s="552" t="s">
        <v>67</v>
      </c>
      <c r="B8" s="553"/>
      <c r="C8" s="554"/>
      <c r="D8" s="184">
        <f t="shared" ref="D8:G8" si="0">SUM(D9,D35)</f>
        <v>449482.23999999999</v>
      </c>
      <c r="E8" s="160">
        <f t="shared" si="0"/>
        <v>1733198</v>
      </c>
      <c r="F8" s="160">
        <f t="shared" si="0"/>
        <v>1978900.3699999999</v>
      </c>
      <c r="G8" s="160">
        <f t="shared" si="0"/>
        <v>703475.32000000018</v>
      </c>
      <c r="H8" s="161">
        <f>F8/D8*100</f>
        <v>440.26219367421504</v>
      </c>
      <c r="I8" s="161">
        <f>G8/F8*100</f>
        <v>35.548799255618931</v>
      </c>
    </row>
    <row r="9" spans="1:10" ht="23.25" customHeight="1" x14ac:dyDescent="0.2">
      <c r="A9" s="555" t="s">
        <v>68</v>
      </c>
      <c r="B9" s="556"/>
      <c r="C9" s="557"/>
      <c r="D9" s="179">
        <f t="shared" ref="D9:G9" si="1">D10</f>
        <v>13287.44</v>
      </c>
      <c r="E9" s="92">
        <f t="shared" si="1"/>
        <v>7800</v>
      </c>
      <c r="F9" s="92">
        <f t="shared" si="1"/>
        <v>13300</v>
      </c>
      <c r="G9" s="92">
        <f t="shared" si="1"/>
        <v>11823.17</v>
      </c>
      <c r="H9" s="117">
        <f>F9/D9*100</f>
        <v>100.09452535627629</v>
      </c>
      <c r="I9" s="117">
        <f>G9/F9*100</f>
        <v>88.896015037593983</v>
      </c>
    </row>
    <row r="10" spans="1:10" s="63" customFormat="1" ht="17.25" customHeight="1" x14ac:dyDescent="0.2">
      <c r="A10" s="558" t="s">
        <v>180</v>
      </c>
      <c r="B10" s="559"/>
      <c r="C10" s="560"/>
      <c r="D10" s="233">
        <f t="shared" ref="D10:G10" si="2">SUM(D11,D27)</f>
        <v>13287.44</v>
      </c>
      <c r="E10" s="93">
        <f t="shared" si="2"/>
        <v>7800</v>
      </c>
      <c r="F10" s="93">
        <f t="shared" si="2"/>
        <v>13300</v>
      </c>
      <c r="G10" s="93">
        <f t="shared" si="2"/>
        <v>11823.17</v>
      </c>
      <c r="H10" s="59">
        <f>F10/D10*100</f>
        <v>100.09452535627629</v>
      </c>
      <c r="I10" s="59">
        <f>G10/F10*100</f>
        <v>88.896015037593983</v>
      </c>
      <c r="J10" s="326"/>
    </row>
    <row r="11" spans="1:10" ht="19.5" customHeight="1" x14ac:dyDescent="0.2">
      <c r="A11" s="561" t="s">
        <v>251</v>
      </c>
      <c r="B11" s="562"/>
      <c r="C11" s="563"/>
      <c r="D11" s="167">
        <f t="shared" ref="D11:G11" si="3">SUM(D12,D19)</f>
        <v>12396.87</v>
      </c>
      <c r="E11" s="94">
        <f t="shared" si="3"/>
        <v>6100</v>
      </c>
      <c r="F11" s="94">
        <f t="shared" si="3"/>
        <v>11600</v>
      </c>
      <c r="G11" s="94">
        <f t="shared" si="3"/>
        <v>10694.67</v>
      </c>
      <c r="H11" s="72">
        <f>F11/D11*100</f>
        <v>93.572006482281409</v>
      </c>
      <c r="I11" s="72">
        <f>G11/F11*100</f>
        <v>92.195431034482752</v>
      </c>
    </row>
    <row r="12" spans="1:10" ht="13.5" customHeight="1" x14ac:dyDescent="0.2">
      <c r="A12" s="445" t="s">
        <v>69</v>
      </c>
      <c r="B12" s="446"/>
      <c r="C12" s="447"/>
      <c r="D12" s="170">
        <f>D13</f>
        <v>12396.87</v>
      </c>
      <c r="E12" s="95">
        <f t="shared" ref="D12:G16" si="4">E13</f>
        <v>5300</v>
      </c>
      <c r="F12" s="95">
        <f t="shared" si="4"/>
        <v>5300</v>
      </c>
      <c r="G12" s="95">
        <f t="shared" si="4"/>
        <v>4837.24</v>
      </c>
      <c r="H12" s="11">
        <f>F12/D12*100</f>
        <v>42.752727099663055</v>
      </c>
      <c r="I12" s="11">
        <v>0</v>
      </c>
    </row>
    <row r="13" spans="1:10" ht="13.5" customHeight="1" x14ac:dyDescent="0.2">
      <c r="A13" s="539" t="s">
        <v>70</v>
      </c>
      <c r="B13" s="540"/>
      <c r="C13" s="541"/>
      <c r="D13" s="165">
        <f>SUM(D14,D15)</f>
        <v>12396.87</v>
      </c>
      <c r="E13" s="96">
        <f>E16</f>
        <v>5300</v>
      </c>
      <c r="F13" s="96">
        <f>F16</f>
        <v>5300</v>
      </c>
      <c r="G13" s="96">
        <f>G16</f>
        <v>4837.24</v>
      </c>
      <c r="H13" s="13">
        <v>0</v>
      </c>
      <c r="I13" s="13">
        <v>0</v>
      </c>
    </row>
    <row r="14" spans="1:10" ht="13.5" customHeight="1" x14ac:dyDescent="0.2">
      <c r="A14" s="429" t="s">
        <v>282</v>
      </c>
      <c r="B14" s="430"/>
      <c r="C14" s="431"/>
      <c r="D14" s="162">
        <v>10120.11</v>
      </c>
      <c r="E14" s="97">
        <f>E16</f>
        <v>5300</v>
      </c>
      <c r="F14" s="97">
        <f>F16</f>
        <v>5300</v>
      </c>
      <c r="G14" s="97">
        <f>G16</f>
        <v>4837.24</v>
      </c>
      <c r="H14" s="15">
        <v>0</v>
      </c>
      <c r="I14" s="15">
        <f>G14/F14*100</f>
        <v>91.26867924528301</v>
      </c>
    </row>
    <row r="15" spans="1:10" ht="13.5" customHeight="1" x14ac:dyDescent="0.2">
      <c r="A15" s="491" t="s">
        <v>286</v>
      </c>
      <c r="B15" s="492"/>
      <c r="C15" s="493"/>
      <c r="D15" s="162">
        <v>2276.7600000000002</v>
      </c>
      <c r="E15" s="97">
        <v>0</v>
      </c>
      <c r="F15" s="97">
        <v>0</v>
      </c>
      <c r="G15" s="97">
        <v>0</v>
      </c>
      <c r="H15" s="15">
        <v>0</v>
      </c>
      <c r="I15" s="15">
        <v>0</v>
      </c>
    </row>
    <row r="16" spans="1:10" ht="13.5" customHeight="1" x14ac:dyDescent="0.2">
      <c r="B16" s="163">
        <v>3</v>
      </c>
      <c r="C16" s="164" t="s">
        <v>71</v>
      </c>
      <c r="D16" s="32">
        <f t="shared" si="4"/>
        <v>12396.87</v>
      </c>
      <c r="E16" s="93">
        <f t="shared" si="4"/>
        <v>5300</v>
      </c>
      <c r="F16" s="93">
        <f t="shared" si="4"/>
        <v>5300</v>
      </c>
      <c r="G16" s="93">
        <f t="shared" si="4"/>
        <v>4837.24</v>
      </c>
      <c r="H16" s="30">
        <f>F16/D16*100</f>
        <v>42.752727099663055</v>
      </c>
      <c r="I16" s="30">
        <f>G16/F16*100</f>
        <v>91.26867924528301</v>
      </c>
    </row>
    <row r="17" spans="1:9" ht="13.5" customHeight="1" x14ac:dyDescent="0.2">
      <c r="B17" s="19">
        <v>32</v>
      </c>
      <c r="C17" s="39" t="s">
        <v>72</v>
      </c>
      <c r="D17" s="69">
        <f t="shared" ref="D17:G17" si="5">SUM(D18:D18)</f>
        <v>12396.87</v>
      </c>
      <c r="E17" s="71">
        <f t="shared" si="5"/>
        <v>5300</v>
      </c>
      <c r="F17" s="71">
        <f t="shared" si="5"/>
        <v>5300</v>
      </c>
      <c r="G17" s="71">
        <f t="shared" si="5"/>
        <v>4837.24</v>
      </c>
      <c r="H17" s="30">
        <f>F17/D17*100</f>
        <v>42.752727099663055</v>
      </c>
      <c r="I17" s="30">
        <f>G17/F17*100</f>
        <v>91.26867924528301</v>
      </c>
    </row>
    <row r="18" spans="1:9" ht="13.5" customHeight="1" x14ac:dyDescent="0.2">
      <c r="B18" s="24">
        <v>329</v>
      </c>
      <c r="C18" s="174" t="s">
        <v>73</v>
      </c>
      <c r="D18" s="25">
        <v>12396.87</v>
      </c>
      <c r="E18" s="98">
        <v>5300</v>
      </c>
      <c r="F18" s="98">
        <v>5300</v>
      </c>
      <c r="G18" s="98">
        <v>4837.24</v>
      </c>
      <c r="H18" s="30">
        <f>F18/D18*100</f>
        <v>42.752727099663055</v>
      </c>
      <c r="I18" s="30">
        <f>G18/F18*100</f>
        <v>91.26867924528301</v>
      </c>
    </row>
    <row r="19" spans="1:9" ht="13.5" customHeight="1" x14ac:dyDescent="0.2">
      <c r="A19" s="445" t="s">
        <v>74</v>
      </c>
      <c r="B19" s="446"/>
      <c r="C19" s="447"/>
      <c r="D19" s="170">
        <f t="shared" ref="D19:G22" si="6">D20</f>
        <v>0</v>
      </c>
      <c r="E19" s="95">
        <f t="shared" si="6"/>
        <v>800</v>
      </c>
      <c r="F19" s="95">
        <f t="shared" si="6"/>
        <v>6300</v>
      </c>
      <c r="G19" s="95">
        <f t="shared" si="6"/>
        <v>5857.43</v>
      </c>
      <c r="H19" s="11">
        <v>0</v>
      </c>
      <c r="I19" s="11">
        <f>G19/F19*100</f>
        <v>92.975079365079367</v>
      </c>
    </row>
    <row r="20" spans="1:9" ht="13.5" customHeight="1" x14ac:dyDescent="0.2">
      <c r="A20" s="539" t="s">
        <v>70</v>
      </c>
      <c r="B20" s="540"/>
      <c r="C20" s="541"/>
      <c r="D20" s="165">
        <f t="shared" si="6"/>
        <v>0</v>
      </c>
      <c r="E20" s="96">
        <f>E22</f>
        <v>800</v>
      </c>
      <c r="F20" s="96">
        <f>F22</f>
        <v>6300</v>
      </c>
      <c r="G20" s="96">
        <f>G22</f>
        <v>5857.43</v>
      </c>
      <c r="H20" s="13">
        <v>0</v>
      </c>
      <c r="I20" s="13">
        <v>0</v>
      </c>
    </row>
    <row r="21" spans="1:9" ht="13.5" customHeight="1" x14ac:dyDescent="0.2">
      <c r="A21" s="429" t="s">
        <v>282</v>
      </c>
      <c r="B21" s="430"/>
      <c r="C21" s="431"/>
      <c r="D21" s="162">
        <f t="shared" si="6"/>
        <v>0</v>
      </c>
      <c r="E21" s="97">
        <f t="shared" si="6"/>
        <v>800</v>
      </c>
      <c r="F21" s="97">
        <f t="shared" si="6"/>
        <v>6300</v>
      </c>
      <c r="G21" s="97">
        <f t="shared" si="6"/>
        <v>5857.43</v>
      </c>
      <c r="H21" s="15">
        <v>0</v>
      </c>
      <c r="I21" s="15">
        <v>0</v>
      </c>
    </row>
    <row r="22" spans="1:9" ht="13.5" customHeight="1" x14ac:dyDescent="0.2">
      <c r="B22" s="168">
        <v>3</v>
      </c>
      <c r="C22" s="164" t="s">
        <v>71</v>
      </c>
      <c r="D22" s="32">
        <f t="shared" si="6"/>
        <v>0</v>
      </c>
      <c r="E22" s="93">
        <f t="shared" si="6"/>
        <v>800</v>
      </c>
      <c r="F22" s="93">
        <f>SUM(F23,F25)</f>
        <v>6300</v>
      </c>
      <c r="G22" s="93">
        <f>SUM(G23,G25)</f>
        <v>5857.43</v>
      </c>
      <c r="H22" s="30">
        <v>0</v>
      </c>
      <c r="I22" s="30">
        <f>G22/F22*100</f>
        <v>92.975079365079367</v>
      </c>
    </row>
    <row r="23" spans="1:9" ht="13.5" customHeight="1" x14ac:dyDescent="0.2">
      <c r="B23" s="85">
        <v>38</v>
      </c>
      <c r="C23" s="203" t="s">
        <v>75</v>
      </c>
      <c r="D23" s="69">
        <f t="shared" ref="D23:G23" si="7">SUM(D24:D24)</f>
        <v>0</v>
      </c>
      <c r="E23" s="71">
        <f t="shared" si="7"/>
        <v>800</v>
      </c>
      <c r="F23" s="71">
        <f t="shared" si="7"/>
        <v>800</v>
      </c>
      <c r="G23" s="71">
        <f t="shared" si="7"/>
        <v>400</v>
      </c>
      <c r="H23" s="30">
        <v>0</v>
      </c>
      <c r="I23" s="30">
        <f>G23/F23*100</f>
        <v>50</v>
      </c>
    </row>
    <row r="24" spans="1:9" ht="13.5" customHeight="1" x14ac:dyDescent="0.2">
      <c r="B24" s="248">
        <v>381</v>
      </c>
      <c r="C24" s="204" t="s">
        <v>76</v>
      </c>
      <c r="D24" s="195">
        <v>0</v>
      </c>
      <c r="E24" s="98">
        <v>800</v>
      </c>
      <c r="F24" s="98">
        <v>800</v>
      </c>
      <c r="G24" s="98">
        <v>400</v>
      </c>
      <c r="H24" s="30">
        <v>0</v>
      </c>
      <c r="I24" s="30">
        <f>G24/F24*100</f>
        <v>50</v>
      </c>
    </row>
    <row r="25" spans="1:9" ht="13.5" customHeight="1" x14ac:dyDescent="0.2">
      <c r="B25" s="205">
        <v>32</v>
      </c>
      <c r="C25" s="206" t="s">
        <v>72</v>
      </c>
      <c r="D25" s="251">
        <v>0</v>
      </c>
      <c r="E25" s="101">
        <v>0</v>
      </c>
      <c r="F25" s="101">
        <f>F26</f>
        <v>5500</v>
      </c>
      <c r="G25" s="101">
        <f>G26</f>
        <v>5457.43</v>
      </c>
      <c r="H25" s="30">
        <v>0</v>
      </c>
      <c r="I25" s="30">
        <v>0</v>
      </c>
    </row>
    <row r="26" spans="1:9" ht="13.5" customHeight="1" x14ac:dyDescent="0.2">
      <c r="B26" s="249">
        <v>329</v>
      </c>
      <c r="C26" s="250" t="s">
        <v>73</v>
      </c>
      <c r="D26" s="195">
        <v>0</v>
      </c>
      <c r="E26" s="98">
        <v>0</v>
      </c>
      <c r="F26" s="98">
        <v>5500</v>
      </c>
      <c r="G26" s="98">
        <v>5457.43</v>
      </c>
      <c r="H26" s="30">
        <v>0</v>
      </c>
      <c r="I26" s="30">
        <v>0</v>
      </c>
    </row>
    <row r="27" spans="1:9" ht="18.75" customHeight="1" x14ac:dyDescent="0.2">
      <c r="A27" s="459" t="s">
        <v>77</v>
      </c>
      <c r="B27" s="460"/>
      <c r="C27" s="461"/>
      <c r="D27" s="167">
        <f t="shared" ref="D27:G31" si="8">D28</f>
        <v>890.57</v>
      </c>
      <c r="E27" s="94">
        <f t="shared" si="8"/>
        <v>1700</v>
      </c>
      <c r="F27" s="94">
        <f t="shared" si="8"/>
        <v>1700</v>
      </c>
      <c r="G27" s="94">
        <f t="shared" si="8"/>
        <v>1128.5</v>
      </c>
      <c r="H27" s="72">
        <f t="shared" ref="H27:H28" si="9">F27/D27*100</f>
        <v>190.88898121427849</v>
      </c>
      <c r="I27" s="72">
        <f t="shared" ref="I27:I33" si="10">G27/F27*100</f>
        <v>66.382352941176464</v>
      </c>
    </row>
    <row r="28" spans="1:9" ht="13.5" customHeight="1" x14ac:dyDescent="0.2">
      <c r="A28" s="445" t="s">
        <v>78</v>
      </c>
      <c r="B28" s="446"/>
      <c r="C28" s="447"/>
      <c r="D28" s="170">
        <f t="shared" si="8"/>
        <v>890.57</v>
      </c>
      <c r="E28" s="95">
        <f t="shared" si="8"/>
        <v>1700</v>
      </c>
      <c r="F28" s="95">
        <f t="shared" si="8"/>
        <v>1700</v>
      </c>
      <c r="G28" s="95">
        <f t="shared" si="8"/>
        <v>1128.5</v>
      </c>
      <c r="H28" s="11">
        <f t="shared" si="9"/>
        <v>190.88898121427849</v>
      </c>
      <c r="I28" s="11">
        <f t="shared" si="10"/>
        <v>66.382352941176464</v>
      </c>
    </row>
    <row r="29" spans="1:9" ht="13.5" customHeight="1" x14ac:dyDescent="0.2">
      <c r="A29" s="539" t="s">
        <v>79</v>
      </c>
      <c r="B29" s="540"/>
      <c r="C29" s="541"/>
      <c r="D29" s="165">
        <f t="shared" si="8"/>
        <v>890.57</v>
      </c>
      <c r="E29" s="96">
        <f>E31</f>
        <v>1700</v>
      </c>
      <c r="F29" s="96">
        <f>F31</f>
        <v>1700</v>
      </c>
      <c r="G29" s="96">
        <f>G31</f>
        <v>1128.5</v>
      </c>
      <c r="H29" s="13">
        <v>0</v>
      </c>
      <c r="I29" s="13">
        <f t="shared" si="10"/>
        <v>66.382352941176464</v>
      </c>
    </row>
    <row r="30" spans="1:9" ht="13.5" customHeight="1" x14ac:dyDescent="0.2">
      <c r="A30" s="429" t="s">
        <v>282</v>
      </c>
      <c r="B30" s="430"/>
      <c r="C30" s="431"/>
      <c r="D30" s="162">
        <f t="shared" si="8"/>
        <v>890.57</v>
      </c>
      <c r="E30" s="97">
        <f t="shared" si="8"/>
        <v>1700</v>
      </c>
      <c r="F30" s="97">
        <f t="shared" si="8"/>
        <v>1700</v>
      </c>
      <c r="G30" s="97">
        <f t="shared" si="8"/>
        <v>1128.5</v>
      </c>
      <c r="H30" s="15">
        <v>0</v>
      </c>
      <c r="I30" s="15">
        <f t="shared" si="10"/>
        <v>66.382352941176464</v>
      </c>
    </row>
    <row r="31" spans="1:9" ht="13.5" customHeight="1" x14ac:dyDescent="0.2">
      <c r="B31" s="168">
        <v>3</v>
      </c>
      <c r="C31" s="183" t="s">
        <v>71</v>
      </c>
      <c r="D31" s="32">
        <f t="shared" si="8"/>
        <v>890.57</v>
      </c>
      <c r="E31" s="93">
        <f t="shared" si="8"/>
        <v>1700</v>
      </c>
      <c r="F31" s="93">
        <f t="shared" si="8"/>
        <v>1700</v>
      </c>
      <c r="G31" s="93">
        <f t="shared" si="8"/>
        <v>1128.5</v>
      </c>
      <c r="H31" s="30">
        <f>F31/D31*100</f>
        <v>190.88898121427849</v>
      </c>
      <c r="I31" s="30">
        <f t="shared" si="10"/>
        <v>66.382352941176464</v>
      </c>
    </row>
    <row r="32" spans="1:9" ht="13.5" customHeight="1" x14ac:dyDescent="0.2">
      <c r="B32" s="78">
        <v>38</v>
      </c>
      <c r="C32" s="39" t="s">
        <v>75</v>
      </c>
      <c r="D32" s="69">
        <f t="shared" ref="D32:G32" si="11">SUM(D33:D33)</f>
        <v>890.57</v>
      </c>
      <c r="E32" s="71">
        <f t="shared" si="11"/>
        <v>1700</v>
      </c>
      <c r="F32" s="71">
        <f t="shared" si="11"/>
        <v>1700</v>
      </c>
      <c r="G32" s="71">
        <f t="shared" si="11"/>
        <v>1128.5</v>
      </c>
      <c r="H32" s="30">
        <f>F32/D32*100</f>
        <v>190.88898121427849</v>
      </c>
      <c r="I32" s="30">
        <f t="shared" si="10"/>
        <v>66.382352941176464</v>
      </c>
    </row>
    <row r="33" spans="1:10" ht="13.5" customHeight="1" x14ac:dyDescent="0.2">
      <c r="B33" s="79">
        <v>381</v>
      </c>
      <c r="C33" s="43" t="s">
        <v>76</v>
      </c>
      <c r="D33" s="25">
        <v>890.57</v>
      </c>
      <c r="E33" s="98">
        <v>1700</v>
      </c>
      <c r="F33" s="98">
        <v>1700</v>
      </c>
      <c r="G33" s="98">
        <v>1128.5</v>
      </c>
      <c r="H33" s="30">
        <f>F33/D33*100</f>
        <v>190.88898121427849</v>
      </c>
      <c r="I33" s="30">
        <f t="shared" si="10"/>
        <v>66.382352941176464</v>
      </c>
    </row>
    <row r="34" spans="1:10" ht="11.25" customHeight="1" x14ac:dyDescent="0.2">
      <c r="B34" s="181"/>
      <c r="C34" s="182"/>
      <c r="D34" s="25"/>
      <c r="E34" s="98"/>
      <c r="F34" s="98"/>
      <c r="G34" s="98"/>
      <c r="H34" s="18"/>
      <c r="I34" s="18"/>
    </row>
    <row r="35" spans="1:10" ht="27.75" customHeight="1" x14ac:dyDescent="0.2">
      <c r="A35" s="542" t="s">
        <v>80</v>
      </c>
      <c r="B35" s="543"/>
      <c r="C35" s="544"/>
      <c r="D35" s="179">
        <f t="shared" ref="D35:G35" si="12">D36</f>
        <v>436194.8</v>
      </c>
      <c r="E35" s="92">
        <f t="shared" si="12"/>
        <v>1725398</v>
      </c>
      <c r="F35" s="92">
        <f t="shared" si="12"/>
        <v>1965600.3699999999</v>
      </c>
      <c r="G35" s="92">
        <f t="shared" si="12"/>
        <v>691652.15000000014</v>
      </c>
      <c r="H35" s="117">
        <f>F35/D35*100</f>
        <v>450.6244388974834</v>
      </c>
      <c r="I35" s="117">
        <f>G35/F35*100</f>
        <v>35.187831695412235</v>
      </c>
    </row>
    <row r="36" spans="1:10" s="62" customFormat="1" ht="20.25" customHeight="1" x14ac:dyDescent="0.2">
      <c r="A36" s="545" t="s">
        <v>179</v>
      </c>
      <c r="B36" s="546"/>
      <c r="C36" s="547"/>
      <c r="D36" s="180">
        <f>SUM(D37,D133,D188,D262,D236,D277,D314,D348,D379,D387,D426,D443,D482,D515,D537)</f>
        <v>436194.8</v>
      </c>
      <c r="E36" s="93">
        <f>SUM(E37,E133,E188,E236,E262,E277,E314,E348,E379,E387,E426,E443,E482,E515,E537)</f>
        <v>1725398</v>
      </c>
      <c r="F36" s="93">
        <f>SUM(F37,F133,F188,F236,F262,F277,F314,F348,F379,F387,F426,F443,F482,F515,F537)</f>
        <v>1965600.3699999999</v>
      </c>
      <c r="G36" s="93">
        <f>SUM(G37,G133,G188,G236,G262,G277,G314,G348,G379,G387,G426,G443,G482,G515,G537)</f>
        <v>691652.15000000014</v>
      </c>
      <c r="H36" s="118">
        <f>F36/D36*100</f>
        <v>450.6244388974834</v>
      </c>
      <c r="I36" s="118">
        <f>G36/F36*100</f>
        <v>35.187831695412235</v>
      </c>
      <c r="J36" s="327"/>
    </row>
    <row r="37" spans="1:10" ht="21.95" customHeight="1" x14ac:dyDescent="0.2">
      <c r="A37" s="459" t="s">
        <v>81</v>
      </c>
      <c r="B37" s="460"/>
      <c r="C37" s="461"/>
      <c r="D37" s="167">
        <f t="shared" ref="D37:G37" si="13">SUM(D38,D63,D69,D75,D81,D87,D105,D112,D126)</f>
        <v>141038.71000000002</v>
      </c>
      <c r="E37" s="94">
        <f t="shared" si="13"/>
        <v>240183</v>
      </c>
      <c r="F37" s="94">
        <f t="shared" si="13"/>
        <v>303334.77</v>
      </c>
      <c r="G37" s="94">
        <f t="shared" si="13"/>
        <v>175844.92</v>
      </c>
      <c r="H37" s="72">
        <f>F37/D37*100</f>
        <v>215.07199690070902</v>
      </c>
      <c r="I37" s="72">
        <f>G37/F37*100</f>
        <v>57.970578183305534</v>
      </c>
    </row>
    <row r="38" spans="1:10" ht="15.75" customHeight="1" x14ac:dyDescent="0.2">
      <c r="A38" s="518" t="s">
        <v>226</v>
      </c>
      <c r="B38" s="519"/>
      <c r="C38" s="520"/>
      <c r="D38" s="177">
        <f>D39</f>
        <v>114053.38</v>
      </c>
      <c r="E38" s="95">
        <f>E39</f>
        <v>142380</v>
      </c>
      <c r="F38" s="95">
        <f>F39</f>
        <v>174117</v>
      </c>
      <c r="G38" s="95">
        <f>G39</f>
        <v>136829.47</v>
      </c>
      <c r="H38" s="120">
        <f>F38/D38*100</f>
        <v>152.66272687403037</v>
      </c>
      <c r="I38" s="120">
        <f>G38/F38*100</f>
        <v>78.584784943457564</v>
      </c>
      <c r="J38" s="367"/>
    </row>
    <row r="39" spans="1:10" ht="13.5" customHeight="1" x14ac:dyDescent="0.2">
      <c r="A39" s="436" t="s">
        <v>70</v>
      </c>
      <c r="B39" s="437"/>
      <c r="C39" s="438"/>
      <c r="D39" s="178">
        <f>SUM(D43,D60)</f>
        <v>114053.38</v>
      </c>
      <c r="E39" s="99">
        <f>E43</f>
        <v>142380</v>
      </c>
      <c r="F39" s="99">
        <f>F43</f>
        <v>174117</v>
      </c>
      <c r="G39" s="99">
        <f>G43</f>
        <v>136829.47</v>
      </c>
      <c r="H39" s="13">
        <v>0</v>
      </c>
      <c r="I39" s="13">
        <v>0</v>
      </c>
    </row>
    <row r="40" spans="1:10" ht="13.5" customHeight="1" x14ac:dyDescent="0.2">
      <c r="A40" s="429" t="s">
        <v>282</v>
      </c>
      <c r="B40" s="430"/>
      <c r="C40" s="431"/>
      <c r="D40" s="175">
        <v>0</v>
      </c>
      <c r="E40" s="100">
        <v>0</v>
      </c>
      <c r="F40" s="100">
        <v>21928.54</v>
      </c>
      <c r="G40" s="100">
        <v>86822.93</v>
      </c>
      <c r="H40" s="15">
        <v>0</v>
      </c>
      <c r="I40" s="15">
        <v>0</v>
      </c>
    </row>
    <row r="41" spans="1:10" ht="13.5" customHeight="1" x14ac:dyDescent="0.2">
      <c r="A41" s="442" t="s">
        <v>283</v>
      </c>
      <c r="B41" s="443"/>
      <c r="C41" s="444"/>
      <c r="D41" s="175">
        <v>114053.38</v>
      </c>
      <c r="E41" s="100">
        <v>110280</v>
      </c>
      <c r="F41" s="100">
        <v>119501.46</v>
      </c>
      <c r="G41" s="100">
        <v>26714.44</v>
      </c>
      <c r="H41" s="15">
        <v>0</v>
      </c>
      <c r="I41" s="15">
        <v>0</v>
      </c>
    </row>
    <row r="42" spans="1:10" ht="13.5" customHeight="1" x14ac:dyDescent="0.2">
      <c r="A42" s="532" t="s">
        <v>306</v>
      </c>
      <c r="B42" s="564"/>
      <c r="C42" s="565"/>
      <c r="D42" s="175">
        <v>0</v>
      </c>
      <c r="E42" s="97">
        <v>32100</v>
      </c>
      <c r="F42" s="97">
        <v>32100</v>
      </c>
      <c r="G42" s="97">
        <v>23292.1</v>
      </c>
      <c r="H42" s="15">
        <v>0</v>
      </c>
      <c r="I42" s="15">
        <v>0</v>
      </c>
    </row>
    <row r="43" spans="1:10" ht="13.5" customHeight="1" x14ac:dyDescent="0.2">
      <c r="B43" s="163">
        <v>3</v>
      </c>
      <c r="C43" s="164" t="s">
        <v>71</v>
      </c>
      <c r="D43" s="16">
        <f>SUM(D44,D48,D54,D56,D58)</f>
        <v>114053.38</v>
      </c>
      <c r="E43" s="101">
        <f>SUM(E44,E48,E54,E58)</f>
        <v>142380</v>
      </c>
      <c r="F43" s="101">
        <f>SUM(F44,F48,F54,F58)</f>
        <v>174117</v>
      </c>
      <c r="G43" s="101">
        <f>SUM(G44,G48,G54,G58)</f>
        <v>136829.47</v>
      </c>
      <c r="H43" s="30">
        <f t="shared" ref="H43:H51" si="14">F43/D43*100</f>
        <v>152.66272687403037</v>
      </c>
      <c r="I43" s="30">
        <f t="shared" ref="I43:I51" si="15">G43/F43*100</f>
        <v>78.584784943457564</v>
      </c>
    </row>
    <row r="44" spans="1:10" ht="13.5" customHeight="1" x14ac:dyDescent="0.2">
      <c r="B44" s="19">
        <v>31</v>
      </c>
      <c r="C44" s="39" t="s">
        <v>82</v>
      </c>
      <c r="D44" s="16">
        <f t="shared" ref="D44:G44" si="16">SUM(D45,D46,D47)</f>
        <v>56807.58</v>
      </c>
      <c r="E44" s="101">
        <f t="shared" si="16"/>
        <v>81900</v>
      </c>
      <c r="F44" s="101">
        <f t="shared" si="16"/>
        <v>81600</v>
      </c>
      <c r="G44" s="101">
        <f t="shared" si="16"/>
        <v>71738.51999999999</v>
      </c>
      <c r="H44" s="30">
        <f t="shared" si="14"/>
        <v>143.64280259782234</v>
      </c>
      <c r="I44" s="30">
        <f t="shared" si="15"/>
        <v>87.914852941176463</v>
      </c>
    </row>
    <row r="45" spans="1:10" ht="13.5" customHeight="1" x14ac:dyDescent="0.2">
      <c r="B45" s="20">
        <v>311</v>
      </c>
      <c r="C45" s="43" t="s">
        <v>83</v>
      </c>
      <c r="D45" s="25">
        <v>47679.13</v>
      </c>
      <c r="E45" s="98">
        <v>69000</v>
      </c>
      <c r="F45" s="98">
        <v>68050</v>
      </c>
      <c r="G45" s="98">
        <v>59773.599999999999</v>
      </c>
      <c r="H45" s="30">
        <f t="shared" si="14"/>
        <v>142.72491968708323</v>
      </c>
      <c r="I45" s="30">
        <f t="shared" si="15"/>
        <v>87.837766348273334</v>
      </c>
    </row>
    <row r="46" spans="1:10" ht="13.5" customHeight="1" x14ac:dyDescent="0.2">
      <c r="B46" s="20">
        <v>312</v>
      </c>
      <c r="C46" s="43" t="s">
        <v>84</v>
      </c>
      <c r="D46" s="25">
        <v>1260.8699999999999</v>
      </c>
      <c r="E46" s="98">
        <v>1600</v>
      </c>
      <c r="F46" s="98">
        <v>2250</v>
      </c>
      <c r="G46" s="98">
        <v>2096.63</v>
      </c>
      <c r="H46" s="30">
        <f t="shared" si="14"/>
        <v>178.44821432820197</v>
      </c>
      <c r="I46" s="30">
        <f t="shared" si="15"/>
        <v>93.183555555555557</v>
      </c>
    </row>
    <row r="47" spans="1:10" ht="13.5" customHeight="1" x14ac:dyDescent="0.2">
      <c r="B47" s="20">
        <v>313</v>
      </c>
      <c r="C47" s="43" t="s">
        <v>85</v>
      </c>
      <c r="D47" s="25">
        <v>7867.58</v>
      </c>
      <c r="E47" s="98">
        <v>11300</v>
      </c>
      <c r="F47" s="98">
        <v>11300</v>
      </c>
      <c r="G47" s="98">
        <v>9868.2900000000009</v>
      </c>
      <c r="H47" s="30">
        <f t="shared" si="14"/>
        <v>143.62739241291479</v>
      </c>
      <c r="I47" s="30">
        <f t="shared" si="15"/>
        <v>87.330000000000013</v>
      </c>
    </row>
    <row r="48" spans="1:10" ht="13.5" customHeight="1" x14ac:dyDescent="0.2">
      <c r="B48" s="19">
        <v>32</v>
      </c>
      <c r="C48" s="39" t="s">
        <v>72</v>
      </c>
      <c r="D48" s="16">
        <f t="shared" ref="D48:G48" si="17">SUM(D49,D50,D51,D52,D53)</f>
        <v>56099.78</v>
      </c>
      <c r="E48" s="101">
        <f t="shared" si="17"/>
        <v>59150</v>
      </c>
      <c r="F48" s="101">
        <f t="shared" si="17"/>
        <v>91007</v>
      </c>
      <c r="G48" s="101">
        <f t="shared" si="17"/>
        <v>63581.72</v>
      </c>
      <c r="H48" s="30">
        <f t="shared" si="14"/>
        <v>162.22345256968921</v>
      </c>
      <c r="I48" s="30">
        <f t="shared" si="15"/>
        <v>69.864647774347034</v>
      </c>
    </row>
    <row r="49" spans="1:10" ht="13.5" customHeight="1" x14ac:dyDescent="0.2">
      <c r="B49" s="20">
        <v>321</v>
      </c>
      <c r="C49" s="43" t="s">
        <v>86</v>
      </c>
      <c r="D49" s="25">
        <v>2735.28</v>
      </c>
      <c r="E49" s="98">
        <v>3300</v>
      </c>
      <c r="F49" s="98">
        <v>4007</v>
      </c>
      <c r="G49" s="98">
        <v>4006.83</v>
      </c>
      <c r="H49" s="30">
        <f t="shared" si="14"/>
        <v>146.49322921236583</v>
      </c>
      <c r="I49" s="30">
        <f t="shared" si="15"/>
        <v>99.995757424507119</v>
      </c>
      <c r="J49" s="368"/>
    </row>
    <row r="50" spans="1:10" ht="13.5" customHeight="1" x14ac:dyDescent="0.2">
      <c r="B50" s="20">
        <v>322</v>
      </c>
      <c r="C50" s="43" t="s">
        <v>87</v>
      </c>
      <c r="D50" s="25">
        <v>13729.71</v>
      </c>
      <c r="E50" s="98">
        <v>15300</v>
      </c>
      <c r="F50" s="98">
        <v>25000</v>
      </c>
      <c r="G50" s="98">
        <v>10667.44</v>
      </c>
      <c r="H50" s="30">
        <f t="shared" si="14"/>
        <v>182.08687583350269</v>
      </c>
      <c r="I50" s="30">
        <f t="shared" si="15"/>
        <v>42.669760000000004</v>
      </c>
    </row>
    <row r="51" spans="1:10" ht="13.5" customHeight="1" x14ac:dyDescent="0.2">
      <c r="B51" s="20">
        <v>323</v>
      </c>
      <c r="C51" s="43" t="s">
        <v>88</v>
      </c>
      <c r="D51" s="25">
        <v>32972.14</v>
      </c>
      <c r="E51" s="98">
        <v>31250</v>
      </c>
      <c r="F51" s="98">
        <v>50000</v>
      </c>
      <c r="G51" s="98">
        <v>42560.62</v>
      </c>
      <c r="H51" s="30">
        <f t="shared" si="14"/>
        <v>151.64317511693207</v>
      </c>
      <c r="I51" s="30">
        <f t="shared" si="15"/>
        <v>85.121240000000014</v>
      </c>
      <c r="J51" s="368"/>
    </row>
    <row r="52" spans="1:10" ht="13.5" customHeight="1" x14ac:dyDescent="0.2">
      <c r="B52" s="20">
        <v>324</v>
      </c>
      <c r="C52" s="43" t="s">
        <v>89</v>
      </c>
      <c r="D52" s="25">
        <v>0</v>
      </c>
      <c r="E52" s="98">
        <v>0</v>
      </c>
      <c r="F52" s="98">
        <v>0</v>
      </c>
      <c r="G52" s="98">
        <v>0</v>
      </c>
      <c r="H52" s="30">
        <v>0</v>
      </c>
      <c r="I52" s="30">
        <v>0</v>
      </c>
    </row>
    <row r="53" spans="1:10" ht="13.5" customHeight="1" x14ac:dyDescent="0.2">
      <c r="B53" s="20">
        <v>329</v>
      </c>
      <c r="C53" s="43" t="s">
        <v>73</v>
      </c>
      <c r="D53" s="25">
        <v>6662.65</v>
      </c>
      <c r="E53" s="98">
        <v>9300</v>
      </c>
      <c r="F53" s="98">
        <v>12000</v>
      </c>
      <c r="G53" s="98">
        <v>6346.83</v>
      </c>
      <c r="H53" s="30">
        <f>F53/D53*100</f>
        <v>180.10851538051676</v>
      </c>
      <c r="I53" s="30">
        <f>G53/F53*100</f>
        <v>52.890249999999995</v>
      </c>
    </row>
    <row r="54" spans="1:10" ht="13.5" customHeight="1" x14ac:dyDescent="0.2">
      <c r="B54" s="19">
        <v>34</v>
      </c>
      <c r="C54" s="39" t="s">
        <v>90</v>
      </c>
      <c r="D54" s="56">
        <f t="shared" ref="D54:G54" si="18">SUM(D55:D55)</f>
        <v>1146.02</v>
      </c>
      <c r="E54" s="71">
        <f t="shared" si="18"/>
        <v>1330</v>
      </c>
      <c r="F54" s="71">
        <f t="shared" si="18"/>
        <v>1510</v>
      </c>
      <c r="G54" s="71">
        <f t="shared" si="18"/>
        <v>1509.23</v>
      </c>
      <c r="H54" s="30">
        <f>F54/D54*100</f>
        <v>131.76035322245684</v>
      </c>
      <c r="I54" s="30">
        <f>G54/F54*100</f>
        <v>99.949006622516549</v>
      </c>
    </row>
    <row r="55" spans="1:10" ht="13.5" customHeight="1" x14ac:dyDescent="0.2">
      <c r="B55" s="20">
        <v>343</v>
      </c>
      <c r="C55" s="43" t="s">
        <v>91</v>
      </c>
      <c r="D55" s="25">
        <v>1146.02</v>
      </c>
      <c r="E55" s="98">
        <v>1330</v>
      </c>
      <c r="F55" s="98">
        <v>1510</v>
      </c>
      <c r="G55" s="98">
        <v>1509.23</v>
      </c>
      <c r="H55" s="30">
        <f>F55/D55*100</f>
        <v>131.76035322245684</v>
      </c>
      <c r="I55" s="30">
        <f>G55/F55*100</f>
        <v>99.949006622516549</v>
      </c>
      <c r="J55" s="368"/>
    </row>
    <row r="56" spans="1:10" ht="13.5" customHeight="1" x14ac:dyDescent="0.2">
      <c r="B56" s="54">
        <v>36</v>
      </c>
      <c r="C56" s="46" t="s">
        <v>243</v>
      </c>
      <c r="D56" s="56">
        <f>SUM(D57:D57)</f>
        <v>0</v>
      </c>
      <c r="E56" s="101">
        <f>E57</f>
        <v>0</v>
      </c>
      <c r="F56" s="101">
        <f>F57</f>
        <v>0</v>
      </c>
      <c r="G56" s="101">
        <f>G57</f>
        <v>0</v>
      </c>
      <c r="H56" s="30">
        <v>0</v>
      </c>
      <c r="I56" s="30">
        <v>0</v>
      </c>
    </row>
    <row r="57" spans="1:10" ht="13.5" customHeight="1" x14ac:dyDescent="0.2">
      <c r="B57" s="20">
        <v>363</v>
      </c>
      <c r="C57" s="52" t="s">
        <v>188</v>
      </c>
      <c r="D57" s="37">
        <v>0</v>
      </c>
      <c r="E57" s="98">
        <v>0</v>
      </c>
      <c r="F57" s="98">
        <v>0</v>
      </c>
      <c r="G57" s="98">
        <v>0</v>
      </c>
      <c r="H57" s="30">
        <v>0</v>
      </c>
      <c r="I57" s="30">
        <v>0</v>
      </c>
    </row>
    <row r="58" spans="1:10" ht="13.5" customHeight="1" x14ac:dyDescent="0.2">
      <c r="B58" s="19">
        <v>38</v>
      </c>
      <c r="C58" s="39" t="s">
        <v>75</v>
      </c>
      <c r="D58" s="56">
        <f t="shared" ref="D58:G58" si="19">SUM(D59:D59)</f>
        <v>0</v>
      </c>
      <c r="E58" s="56">
        <f t="shared" si="19"/>
        <v>0</v>
      </c>
      <c r="F58" s="56">
        <f t="shared" si="19"/>
        <v>0</v>
      </c>
      <c r="G58" s="56">
        <f t="shared" si="19"/>
        <v>0</v>
      </c>
      <c r="H58" s="30">
        <v>0</v>
      </c>
      <c r="I58" s="30">
        <v>0</v>
      </c>
    </row>
    <row r="59" spans="1:10" ht="13.5" customHeight="1" x14ac:dyDescent="0.2">
      <c r="B59" s="20">
        <v>383</v>
      </c>
      <c r="C59" s="47" t="s">
        <v>233</v>
      </c>
      <c r="D59" s="25">
        <v>0</v>
      </c>
      <c r="E59" s="98">
        <v>0</v>
      </c>
      <c r="F59" s="98">
        <v>0</v>
      </c>
      <c r="G59" s="98">
        <v>0</v>
      </c>
      <c r="H59" s="30">
        <v>0</v>
      </c>
      <c r="I59" s="30">
        <v>0</v>
      </c>
    </row>
    <row r="60" spans="1:10" ht="13.5" customHeight="1" x14ac:dyDescent="0.2">
      <c r="B60" s="19">
        <v>4</v>
      </c>
      <c r="C60" s="39" t="s">
        <v>98</v>
      </c>
      <c r="D60" s="27">
        <f>D61</f>
        <v>0</v>
      </c>
      <c r="E60" s="101">
        <v>0</v>
      </c>
      <c r="F60" s="101">
        <v>0</v>
      </c>
      <c r="G60" s="101">
        <v>0</v>
      </c>
      <c r="H60" s="88">
        <v>0</v>
      </c>
      <c r="I60" s="88">
        <v>0</v>
      </c>
    </row>
    <row r="61" spans="1:10" ht="13.5" customHeight="1" x14ac:dyDescent="0.2">
      <c r="B61" s="19">
        <v>45</v>
      </c>
      <c r="C61" s="137" t="s">
        <v>236</v>
      </c>
      <c r="D61" s="27">
        <f>D62</f>
        <v>0</v>
      </c>
      <c r="E61" s="101">
        <v>0</v>
      </c>
      <c r="F61" s="101">
        <v>0</v>
      </c>
      <c r="G61" s="101">
        <v>0</v>
      </c>
      <c r="H61" s="88">
        <v>0</v>
      </c>
      <c r="I61" s="88">
        <v>0</v>
      </c>
    </row>
    <row r="62" spans="1:10" ht="13.5" customHeight="1" x14ac:dyDescent="0.2">
      <c r="B62" s="24">
        <v>452</v>
      </c>
      <c r="C62" s="172" t="s">
        <v>237</v>
      </c>
      <c r="D62" s="25">
        <v>0</v>
      </c>
      <c r="E62" s="98">
        <v>0</v>
      </c>
      <c r="F62" s="98">
        <v>0</v>
      </c>
      <c r="G62" s="98">
        <v>0</v>
      </c>
      <c r="H62" s="30">
        <v>0</v>
      </c>
      <c r="I62" s="30">
        <v>0</v>
      </c>
    </row>
    <row r="63" spans="1:10" ht="13.5" customHeight="1" x14ac:dyDescent="0.2">
      <c r="A63" s="488" t="s">
        <v>92</v>
      </c>
      <c r="B63" s="489"/>
      <c r="C63" s="490"/>
      <c r="D63" s="177">
        <f t="shared" ref="D63:G66" si="20">D64</f>
        <v>0</v>
      </c>
      <c r="E63" s="95">
        <f t="shared" si="20"/>
        <v>2008</v>
      </c>
      <c r="F63" s="95">
        <f t="shared" si="20"/>
        <v>4294.82</v>
      </c>
      <c r="G63" s="95">
        <f t="shared" si="20"/>
        <v>0</v>
      </c>
      <c r="H63" s="120">
        <v>0</v>
      </c>
      <c r="I63" s="120">
        <f>G63/F63*100</f>
        <v>0</v>
      </c>
    </row>
    <row r="64" spans="1:10" ht="15.75" customHeight="1" x14ac:dyDescent="0.2">
      <c r="A64" s="436" t="s">
        <v>70</v>
      </c>
      <c r="B64" s="437"/>
      <c r="C64" s="438"/>
      <c r="D64" s="165">
        <f t="shared" si="20"/>
        <v>0</v>
      </c>
      <c r="E64" s="96">
        <f t="shared" si="20"/>
        <v>2008</v>
      </c>
      <c r="F64" s="96">
        <f t="shared" si="20"/>
        <v>4294.82</v>
      </c>
      <c r="G64" s="96">
        <f t="shared" si="20"/>
        <v>0</v>
      </c>
      <c r="H64" s="13">
        <v>0</v>
      </c>
      <c r="I64" s="13">
        <v>0</v>
      </c>
    </row>
    <row r="65" spans="1:9" ht="13.5" customHeight="1" x14ac:dyDescent="0.2">
      <c r="A65" s="429" t="s">
        <v>282</v>
      </c>
      <c r="B65" s="430"/>
      <c r="C65" s="431"/>
      <c r="D65" s="162">
        <f t="shared" si="20"/>
        <v>0</v>
      </c>
      <c r="E65" s="97">
        <f t="shared" si="20"/>
        <v>2008</v>
      </c>
      <c r="F65" s="97">
        <f t="shared" si="20"/>
        <v>4294.82</v>
      </c>
      <c r="G65" s="97">
        <f t="shared" si="20"/>
        <v>0</v>
      </c>
      <c r="H65" s="15">
        <v>0</v>
      </c>
      <c r="I65" s="15">
        <v>0</v>
      </c>
    </row>
    <row r="66" spans="1:9" ht="13.5" customHeight="1" x14ac:dyDescent="0.2">
      <c r="B66" s="163">
        <v>3</v>
      </c>
      <c r="C66" s="164" t="s">
        <v>71</v>
      </c>
      <c r="D66" s="32">
        <f t="shared" si="20"/>
        <v>0</v>
      </c>
      <c r="E66" s="93">
        <f t="shared" si="20"/>
        <v>2008</v>
      </c>
      <c r="F66" s="93">
        <f t="shared" si="20"/>
        <v>4294.82</v>
      </c>
      <c r="G66" s="93">
        <f t="shared" si="20"/>
        <v>0</v>
      </c>
      <c r="H66" s="30">
        <v>0</v>
      </c>
      <c r="I66" s="30">
        <f t="shared" ref="I66:I88" si="21">G66/F66*100</f>
        <v>0</v>
      </c>
    </row>
    <row r="67" spans="1:9" ht="13.5" customHeight="1" x14ac:dyDescent="0.2">
      <c r="B67" s="19">
        <v>38</v>
      </c>
      <c r="C67" s="39" t="s">
        <v>75</v>
      </c>
      <c r="D67" s="69">
        <f t="shared" ref="D67:G67" si="22">SUM(D68:D68)</f>
        <v>0</v>
      </c>
      <c r="E67" s="71">
        <f t="shared" si="22"/>
        <v>2008</v>
      </c>
      <c r="F67" s="71">
        <f t="shared" si="22"/>
        <v>4294.82</v>
      </c>
      <c r="G67" s="71">
        <f t="shared" si="22"/>
        <v>0</v>
      </c>
      <c r="H67" s="30">
        <v>0</v>
      </c>
      <c r="I67" s="30">
        <f t="shared" si="21"/>
        <v>0</v>
      </c>
    </row>
    <row r="68" spans="1:9" ht="13.5" customHeight="1" x14ac:dyDescent="0.2">
      <c r="B68" s="24">
        <v>385</v>
      </c>
      <c r="C68" s="174" t="s">
        <v>93</v>
      </c>
      <c r="D68" s="41">
        <v>0</v>
      </c>
      <c r="E68" s="98">
        <v>2008</v>
      </c>
      <c r="F68" s="98">
        <v>4294.82</v>
      </c>
      <c r="G68" s="98">
        <v>0</v>
      </c>
      <c r="H68" s="30">
        <v>0</v>
      </c>
      <c r="I68" s="30">
        <f t="shared" si="21"/>
        <v>0</v>
      </c>
    </row>
    <row r="69" spans="1:9" ht="13.5" customHeight="1" x14ac:dyDescent="0.2">
      <c r="A69" s="518" t="s">
        <v>227</v>
      </c>
      <c r="B69" s="519"/>
      <c r="C69" s="520"/>
      <c r="D69" s="177">
        <f t="shared" ref="D69:G72" si="23">D70</f>
        <v>1314.32</v>
      </c>
      <c r="E69" s="95">
        <f t="shared" si="23"/>
        <v>3320</v>
      </c>
      <c r="F69" s="95">
        <f t="shared" si="23"/>
        <v>3320</v>
      </c>
      <c r="G69" s="95">
        <f t="shared" si="23"/>
        <v>0</v>
      </c>
      <c r="H69" s="120">
        <v>0</v>
      </c>
      <c r="I69" s="120">
        <f t="shared" si="21"/>
        <v>0</v>
      </c>
    </row>
    <row r="70" spans="1:9" ht="15.75" customHeight="1" x14ac:dyDescent="0.2">
      <c r="A70" s="436" t="s">
        <v>94</v>
      </c>
      <c r="B70" s="437"/>
      <c r="C70" s="438"/>
      <c r="D70" s="165">
        <f t="shared" si="23"/>
        <v>1314.32</v>
      </c>
      <c r="E70" s="96">
        <f>E72</f>
        <v>3320</v>
      </c>
      <c r="F70" s="96">
        <f>F72</f>
        <v>3320</v>
      </c>
      <c r="G70" s="96">
        <f>G72</f>
        <v>0</v>
      </c>
      <c r="H70" s="13">
        <v>0</v>
      </c>
      <c r="I70" s="13">
        <f t="shared" si="21"/>
        <v>0</v>
      </c>
    </row>
    <row r="71" spans="1:9" ht="13.5" customHeight="1" x14ac:dyDescent="0.2">
      <c r="A71" s="429" t="s">
        <v>282</v>
      </c>
      <c r="B71" s="430"/>
      <c r="C71" s="431"/>
      <c r="D71" s="162">
        <f t="shared" si="23"/>
        <v>1314.32</v>
      </c>
      <c r="E71" s="97">
        <f t="shared" si="23"/>
        <v>3320</v>
      </c>
      <c r="F71" s="97">
        <f t="shared" si="23"/>
        <v>3320</v>
      </c>
      <c r="G71" s="97">
        <f t="shared" si="23"/>
        <v>0</v>
      </c>
      <c r="H71" s="15">
        <v>0</v>
      </c>
      <c r="I71" s="15">
        <f t="shared" si="21"/>
        <v>0</v>
      </c>
    </row>
    <row r="72" spans="1:9" ht="13.5" customHeight="1" x14ac:dyDescent="0.2">
      <c r="B72" s="163">
        <v>3</v>
      </c>
      <c r="C72" s="164" t="s">
        <v>71</v>
      </c>
      <c r="D72" s="32">
        <f t="shared" si="23"/>
        <v>1314.32</v>
      </c>
      <c r="E72" s="93">
        <f t="shared" si="23"/>
        <v>3320</v>
      </c>
      <c r="F72" s="93">
        <f t="shared" si="23"/>
        <v>3320</v>
      </c>
      <c r="G72" s="93">
        <f t="shared" si="23"/>
        <v>0</v>
      </c>
      <c r="H72" s="30">
        <v>0</v>
      </c>
      <c r="I72" s="30">
        <f t="shared" si="21"/>
        <v>0</v>
      </c>
    </row>
    <row r="73" spans="1:9" ht="13.5" customHeight="1" x14ac:dyDescent="0.2">
      <c r="B73" s="19">
        <v>32</v>
      </c>
      <c r="C73" s="39" t="s">
        <v>72</v>
      </c>
      <c r="D73" s="69">
        <f t="shared" ref="D73:G73" si="24">SUM(D74:D74)</f>
        <v>1314.32</v>
      </c>
      <c r="E73" s="71">
        <f t="shared" si="24"/>
        <v>3320</v>
      </c>
      <c r="F73" s="71">
        <f t="shared" si="24"/>
        <v>3320</v>
      </c>
      <c r="G73" s="71">
        <f t="shared" si="24"/>
        <v>0</v>
      </c>
      <c r="H73" s="30">
        <v>0</v>
      </c>
      <c r="I73" s="30">
        <f t="shared" si="21"/>
        <v>0</v>
      </c>
    </row>
    <row r="74" spans="1:9" ht="13.5" customHeight="1" x14ac:dyDescent="0.2">
      <c r="B74" s="24">
        <v>323</v>
      </c>
      <c r="C74" s="174" t="s">
        <v>88</v>
      </c>
      <c r="D74" s="25">
        <v>1314.32</v>
      </c>
      <c r="E74" s="98">
        <v>3320</v>
      </c>
      <c r="F74" s="98">
        <v>3320</v>
      </c>
      <c r="G74" s="98">
        <v>0</v>
      </c>
      <c r="H74" s="30">
        <v>0</v>
      </c>
      <c r="I74" s="30">
        <f t="shared" si="21"/>
        <v>0</v>
      </c>
    </row>
    <row r="75" spans="1:9" ht="13.5" customHeight="1" x14ac:dyDescent="0.2">
      <c r="A75" s="479" t="s">
        <v>224</v>
      </c>
      <c r="B75" s="495"/>
      <c r="C75" s="496"/>
      <c r="D75" s="170">
        <f t="shared" ref="D75:G77" si="25">D76</f>
        <v>4249.3100000000004</v>
      </c>
      <c r="E75" s="95">
        <f t="shared" si="25"/>
        <v>4760</v>
      </c>
      <c r="F75" s="95">
        <f t="shared" si="25"/>
        <v>4760</v>
      </c>
      <c r="G75" s="95">
        <f t="shared" si="25"/>
        <v>4198.79</v>
      </c>
      <c r="H75" s="11">
        <v>0</v>
      </c>
      <c r="I75" s="11">
        <f t="shared" si="21"/>
        <v>88.20987394957983</v>
      </c>
    </row>
    <row r="76" spans="1:9" ht="13.5" customHeight="1" x14ac:dyDescent="0.2">
      <c r="A76" s="436" t="s">
        <v>79</v>
      </c>
      <c r="B76" s="437"/>
      <c r="C76" s="438"/>
      <c r="D76" s="165">
        <f t="shared" si="25"/>
        <v>4249.3100000000004</v>
      </c>
      <c r="E76" s="96">
        <f>E78</f>
        <v>4760</v>
      </c>
      <c r="F76" s="96">
        <f>F78</f>
        <v>4760</v>
      </c>
      <c r="G76" s="96">
        <f>G78</f>
        <v>4198.79</v>
      </c>
      <c r="H76" s="13">
        <v>0</v>
      </c>
      <c r="I76" s="13">
        <f t="shared" si="21"/>
        <v>88.20987394957983</v>
      </c>
    </row>
    <row r="77" spans="1:9" ht="13.5" customHeight="1" x14ac:dyDescent="0.2">
      <c r="A77" s="429" t="s">
        <v>282</v>
      </c>
      <c r="B77" s="430"/>
      <c r="C77" s="431"/>
      <c r="D77" s="162">
        <f t="shared" si="25"/>
        <v>4249.3100000000004</v>
      </c>
      <c r="E77" s="97">
        <f t="shared" si="25"/>
        <v>4760</v>
      </c>
      <c r="F77" s="97">
        <f t="shared" si="25"/>
        <v>4760</v>
      </c>
      <c r="G77" s="97">
        <f t="shared" si="25"/>
        <v>4198.79</v>
      </c>
      <c r="H77" s="15">
        <v>0</v>
      </c>
      <c r="I77" s="15">
        <f t="shared" si="21"/>
        <v>88.20987394957983</v>
      </c>
    </row>
    <row r="78" spans="1:9" ht="13.5" customHeight="1" x14ac:dyDescent="0.2">
      <c r="B78" s="163">
        <v>3</v>
      </c>
      <c r="C78" s="164" t="s">
        <v>71</v>
      </c>
      <c r="D78" s="132">
        <f t="shared" ref="D78:G79" si="26">D79</f>
        <v>4249.3100000000004</v>
      </c>
      <c r="E78" s="101">
        <f t="shared" si="26"/>
        <v>4760</v>
      </c>
      <c r="F78" s="101">
        <f t="shared" si="26"/>
        <v>4760</v>
      </c>
      <c r="G78" s="101">
        <f t="shared" si="26"/>
        <v>4198.79</v>
      </c>
      <c r="H78" s="88">
        <v>0</v>
      </c>
      <c r="I78" s="30">
        <f t="shared" si="21"/>
        <v>88.20987394957983</v>
      </c>
    </row>
    <row r="79" spans="1:9" ht="13.5" customHeight="1" x14ac:dyDescent="0.2">
      <c r="B79" s="19">
        <v>36</v>
      </c>
      <c r="C79" s="39" t="s">
        <v>114</v>
      </c>
      <c r="D79" s="132">
        <f t="shared" si="26"/>
        <v>4249.3100000000004</v>
      </c>
      <c r="E79" s="101">
        <f t="shared" si="26"/>
        <v>4760</v>
      </c>
      <c r="F79" s="101">
        <f t="shared" si="26"/>
        <v>4760</v>
      </c>
      <c r="G79" s="101">
        <f t="shared" si="26"/>
        <v>4198.79</v>
      </c>
      <c r="H79" s="88">
        <v>0</v>
      </c>
      <c r="I79" s="30">
        <f t="shared" si="21"/>
        <v>88.20987394957983</v>
      </c>
    </row>
    <row r="80" spans="1:9" ht="13.5" customHeight="1" x14ac:dyDescent="0.2">
      <c r="B80" s="24">
        <v>363</v>
      </c>
      <c r="C80" s="174" t="s">
        <v>115</v>
      </c>
      <c r="D80" s="25">
        <v>4249.3100000000004</v>
      </c>
      <c r="E80" s="98">
        <v>4760</v>
      </c>
      <c r="F80" s="98">
        <v>4760</v>
      </c>
      <c r="G80" s="98">
        <v>4198.79</v>
      </c>
      <c r="H80" s="30">
        <v>0</v>
      </c>
      <c r="I80" s="324">
        <f t="shared" si="21"/>
        <v>88.20987394957983</v>
      </c>
    </row>
    <row r="81" spans="1:11" ht="13.5" customHeight="1" x14ac:dyDescent="0.2">
      <c r="A81" s="479" t="s">
        <v>95</v>
      </c>
      <c r="B81" s="495"/>
      <c r="C81" s="496"/>
      <c r="D81" s="170">
        <f t="shared" ref="D81:G84" si="27">D82</f>
        <v>2654.46</v>
      </c>
      <c r="E81" s="95">
        <f t="shared" si="27"/>
        <v>2655</v>
      </c>
      <c r="F81" s="95">
        <f t="shared" si="27"/>
        <v>2655</v>
      </c>
      <c r="G81" s="95">
        <f t="shared" si="27"/>
        <v>2654.46</v>
      </c>
      <c r="H81" s="11">
        <f t="shared" ref="H81:H89" si="28">F81/D81*100</f>
        <v>100.02034312063471</v>
      </c>
      <c r="I81" s="11">
        <f t="shared" si="21"/>
        <v>99.979661016949152</v>
      </c>
      <c r="K81" s="319"/>
    </row>
    <row r="82" spans="1:11" ht="13.5" customHeight="1" x14ac:dyDescent="0.2">
      <c r="A82" s="436" t="s">
        <v>79</v>
      </c>
      <c r="B82" s="437"/>
      <c r="C82" s="438"/>
      <c r="D82" s="165">
        <f t="shared" si="27"/>
        <v>2654.46</v>
      </c>
      <c r="E82" s="96">
        <f>E84</f>
        <v>2655</v>
      </c>
      <c r="F82" s="96">
        <f>F84</f>
        <v>2655</v>
      </c>
      <c r="G82" s="96">
        <f>G84</f>
        <v>2654.46</v>
      </c>
      <c r="H82" s="13">
        <f t="shared" si="28"/>
        <v>100.02034312063471</v>
      </c>
      <c r="I82" s="13">
        <f t="shared" si="21"/>
        <v>99.979661016949152</v>
      </c>
    </row>
    <row r="83" spans="1:11" ht="13.5" customHeight="1" x14ac:dyDescent="0.2">
      <c r="A83" s="429" t="s">
        <v>282</v>
      </c>
      <c r="B83" s="430"/>
      <c r="C83" s="431"/>
      <c r="D83" s="162">
        <f t="shared" si="27"/>
        <v>2654.46</v>
      </c>
      <c r="E83" s="97">
        <f t="shared" si="27"/>
        <v>2655</v>
      </c>
      <c r="F83" s="97">
        <f t="shared" si="27"/>
        <v>2655</v>
      </c>
      <c r="G83" s="97">
        <f t="shared" si="27"/>
        <v>2654.46</v>
      </c>
      <c r="H83" s="15">
        <f t="shared" si="28"/>
        <v>100.02034312063471</v>
      </c>
      <c r="I83" s="15">
        <f t="shared" si="21"/>
        <v>99.979661016949152</v>
      </c>
    </row>
    <row r="84" spans="1:11" ht="13.5" customHeight="1" x14ac:dyDescent="0.2">
      <c r="B84" s="163">
        <v>3</v>
      </c>
      <c r="C84" s="164" t="s">
        <v>71</v>
      </c>
      <c r="D84" s="32">
        <f t="shared" si="27"/>
        <v>2654.46</v>
      </c>
      <c r="E84" s="93">
        <f t="shared" si="27"/>
        <v>2655</v>
      </c>
      <c r="F84" s="93">
        <f t="shared" si="27"/>
        <v>2655</v>
      </c>
      <c r="G84" s="93">
        <f t="shared" si="27"/>
        <v>2654.46</v>
      </c>
      <c r="H84" s="30">
        <f t="shared" si="28"/>
        <v>100.02034312063471</v>
      </c>
      <c r="I84" s="30">
        <f t="shared" si="21"/>
        <v>99.979661016949152</v>
      </c>
    </row>
    <row r="85" spans="1:11" ht="13.5" customHeight="1" x14ac:dyDescent="0.2">
      <c r="B85" s="19">
        <v>32</v>
      </c>
      <c r="C85" s="39" t="s">
        <v>72</v>
      </c>
      <c r="D85" s="69">
        <f t="shared" ref="D85:G85" si="29">SUM(D86:D86)</f>
        <v>2654.46</v>
      </c>
      <c r="E85" s="71">
        <f t="shared" si="29"/>
        <v>2655</v>
      </c>
      <c r="F85" s="71">
        <f t="shared" si="29"/>
        <v>2655</v>
      </c>
      <c r="G85" s="71">
        <f t="shared" si="29"/>
        <v>2654.46</v>
      </c>
      <c r="H85" s="30">
        <f t="shared" si="28"/>
        <v>100.02034312063471</v>
      </c>
      <c r="I85" s="30">
        <f t="shared" si="21"/>
        <v>99.979661016949152</v>
      </c>
    </row>
    <row r="86" spans="1:11" ht="13.5" customHeight="1" x14ac:dyDescent="0.2">
      <c r="B86" s="24">
        <v>323</v>
      </c>
      <c r="C86" s="174" t="s">
        <v>88</v>
      </c>
      <c r="D86" s="25">
        <v>2654.46</v>
      </c>
      <c r="E86" s="98">
        <v>2655</v>
      </c>
      <c r="F86" s="98">
        <v>2655</v>
      </c>
      <c r="G86" s="98">
        <v>2654.46</v>
      </c>
      <c r="H86" s="30">
        <f t="shared" si="28"/>
        <v>100.02034312063471</v>
      </c>
      <c r="I86" s="30">
        <f t="shared" si="21"/>
        <v>99.979661016949152</v>
      </c>
    </row>
    <row r="87" spans="1:11" ht="13.5" customHeight="1" x14ac:dyDescent="0.2">
      <c r="A87" s="445" t="s">
        <v>96</v>
      </c>
      <c r="B87" s="446"/>
      <c r="C87" s="447"/>
      <c r="D87" s="170">
        <f t="shared" ref="D87:G87" si="30">D88</f>
        <v>11508.94</v>
      </c>
      <c r="E87" s="95">
        <f t="shared" si="30"/>
        <v>19400</v>
      </c>
      <c r="F87" s="95">
        <f t="shared" si="30"/>
        <v>23527.95</v>
      </c>
      <c r="G87" s="95">
        <f t="shared" si="30"/>
        <v>20930.349999999999</v>
      </c>
      <c r="H87" s="11">
        <f t="shared" si="28"/>
        <v>204.4319459481064</v>
      </c>
      <c r="I87" s="11">
        <f t="shared" si="21"/>
        <v>88.959514109814066</v>
      </c>
    </row>
    <row r="88" spans="1:11" ht="13.5" customHeight="1" x14ac:dyDescent="0.2">
      <c r="A88" s="436" t="s">
        <v>79</v>
      </c>
      <c r="B88" s="437"/>
      <c r="C88" s="438"/>
      <c r="D88" s="165">
        <f t="shared" ref="D88:G88" si="31">SUM(D94,D102)</f>
        <v>11508.94</v>
      </c>
      <c r="E88" s="96">
        <f t="shared" si="31"/>
        <v>19400</v>
      </c>
      <c r="F88" s="96">
        <f t="shared" si="31"/>
        <v>23527.95</v>
      </c>
      <c r="G88" s="96">
        <f t="shared" si="31"/>
        <v>20930.349999999999</v>
      </c>
      <c r="H88" s="13">
        <f t="shared" si="28"/>
        <v>204.4319459481064</v>
      </c>
      <c r="I88" s="13">
        <f t="shared" si="21"/>
        <v>88.959514109814066</v>
      </c>
    </row>
    <row r="89" spans="1:11" ht="13.5" customHeight="1" x14ac:dyDescent="0.2">
      <c r="A89" s="429" t="s">
        <v>282</v>
      </c>
      <c r="B89" s="430"/>
      <c r="C89" s="431"/>
      <c r="D89" s="175">
        <v>5919.86</v>
      </c>
      <c r="E89" s="97">
        <v>0</v>
      </c>
      <c r="F89" s="97">
        <v>0</v>
      </c>
      <c r="G89" s="97">
        <v>13218.76</v>
      </c>
      <c r="H89" s="15">
        <f t="shared" si="28"/>
        <v>0</v>
      </c>
      <c r="I89" s="15">
        <v>0</v>
      </c>
    </row>
    <row r="90" spans="1:11" ht="13.5" customHeight="1" x14ac:dyDescent="0.2">
      <c r="A90" s="439" t="s">
        <v>285</v>
      </c>
      <c r="B90" s="440"/>
      <c r="C90" s="441"/>
      <c r="D90" s="175">
        <v>0</v>
      </c>
      <c r="E90" s="97">
        <v>13400</v>
      </c>
      <c r="F90" s="97">
        <v>4387.41</v>
      </c>
      <c r="G90" s="97">
        <v>0</v>
      </c>
      <c r="H90" s="15"/>
      <c r="I90" s="15"/>
    </row>
    <row r="91" spans="1:11" ht="13.5" customHeight="1" x14ac:dyDescent="0.2">
      <c r="A91" s="442" t="s">
        <v>283</v>
      </c>
      <c r="B91" s="443"/>
      <c r="C91" s="444"/>
      <c r="D91" s="175">
        <v>0</v>
      </c>
      <c r="E91" s="97">
        <v>0</v>
      </c>
      <c r="F91" s="97">
        <v>11428.95</v>
      </c>
      <c r="G91" s="97">
        <v>0</v>
      </c>
      <c r="H91" s="15"/>
      <c r="I91" s="15"/>
    </row>
    <row r="92" spans="1:11" ht="13.5" customHeight="1" x14ac:dyDescent="0.2">
      <c r="A92" s="491" t="s">
        <v>286</v>
      </c>
      <c r="B92" s="492"/>
      <c r="C92" s="493"/>
      <c r="D92" s="175">
        <v>0</v>
      </c>
      <c r="E92" s="97">
        <v>0</v>
      </c>
      <c r="F92" s="97">
        <v>0</v>
      </c>
      <c r="G92" s="97">
        <v>0</v>
      </c>
      <c r="H92" s="15">
        <v>0</v>
      </c>
      <c r="I92" s="15">
        <v>0</v>
      </c>
    </row>
    <row r="93" spans="1:11" ht="13.5" customHeight="1" x14ac:dyDescent="0.2">
      <c r="A93" s="442" t="s">
        <v>287</v>
      </c>
      <c r="B93" s="443"/>
      <c r="C93" s="444"/>
      <c r="D93" s="175">
        <v>5589.08</v>
      </c>
      <c r="E93" s="97">
        <v>6000</v>
      </c>
      <c r="F93" s="97">
        <v>7711.59</v>
      </c>
      <c r="G93" s="97">
        <v>7711.59</v>
      </c>
      <c r="H93" s="15">
        <f t="shared" ref="H93:H98" si="32">F93/D93*100</f>
        <v>137.97601751987804</v>
      </c>
      <c r="I93" s="15">
        <f t="shared" ref="I93:I98" si="33">G93/F93*100</f>
        <v>100</v>
      </c>
    </row>
    <row r="94" spans="1:11" ht="13.5" customHeight="1" x14ac:dyDescent="0.2">
      <c r="B94" s="163">
        <v>3</v>
      </c>
      <c r="C94" s="164" t="s">
        <v>71</v>
      </c>
      <c r="D94" s="16">
        <f>SUM(D95,D98)</f>
        <v>11508.94</v>
      </c>
      <c r="E94" s="101">
        <f>SUM(E95,E98)</f>
        <v>15900</v>
      </c>
      <c r="F94" s="101">
        <f>SUM(F95,F98)</f>
        <v>17770</v>
      </c>
      <c r="G94" s="101">
        <f>SUM(G95,G98)</f>
        <v>15172.4</v>
      </c>
      <c r="H94" s="30">
        <f t="shared" si="32"/>
        <v>154.40170858480451</v>
      </c>
      <c r="I94" s="30">
        <f t="shared" si="33"/>
        <v>85.382104670793467</v>
      </c>
    </row>
    <row r="95" spans="1:11" ht="13.5" customHeight="1" x14ac:dyDescent="0.2">
      <c r="B95" s="21">
        <v>31</v>
      </c>
      <c r="C95" s="39" t="s">
        <v>82</v>
      </c>
      <c r="D95" s="22">
        <f t="shared" ref="D95:G95" si="34">SUM(D96,D97)</f>
        <v>7120.8600000000006</v>
      </c>
      <c r="E95" s="102">
        <f t="shared" si="34"/>
        <v>10150</v>
      </c>
      <c r="F95" s="102">
        <f t="shared" si="34"/>
        <v>10500</v>
      </c>
      <c r="G95" s="102">
        <f t="shared" si="34"/>
        <v>9814.14</v>
      </c>
      <c r="H95" s="30">
        <f t="shared" si="32"/>
        <v>147.45409964526755</v>
      </c>
      <c r="I95" s="30">
        <f t="shared" si="33"/>
        <v>93.467999999999989</v>
      </c>
    </row>
    <row r="96" spans="1:11" ht="13.5" customHeight="1" x14ac:dyDescent="0.2">
      <c r="B96" s="20">
        <v>311</v>
      </c>
      <c r="C96" s="43" t="s">
        <v>83</v>
      </c>
      <c r="D96" s="25">
        <v>6113.93</v>
      </c>
      <c r="E96" s="98">
        <v>6650</v>
      </c>
      <c r="F96" s="98">
        <v>9000</v>
      </c>
      <c r="G96" s="98">
        <v>8503.4699999999993</v>
      </c>
      <c r="H96" s="30">
        <f t="shared" si="32"/>
        <v>147.20482570130829</v>
      </c>
      <c r="I96" s="30">
        <f t="shared" si="33"/>
        <v>94.48299999999999</v>
      </c>
    </row>
    <row r="97" spans="1:13" ht="13.5" customHeight="1" x14ac:dyDescent="0.2">
      <c r="B97" s="20">
        <v>313</v>
      </c>
      <c r="C97" s="43" t="s">
        <v>85</v>
      </c>
      <c r="D97" s="25">
        <v>1006.93</v>
      </c>
      <c r="E97" s="98">
        <v>3500</v>
      </c>
      <c r="F97" s="98">
        <v>1500</v>
      </c>
      <c r="G97" s="98">
        <v>1310.67</v>
      </c>
      <c r="H97" s="30">
        <f t="shared" si="32"/>
        <v>148.9676541566941</v>
      </c>
      <c r="I97" s="30">
        <f t="shared" si="33"/>
        <v>87.378</v>
      </c>
    </row>
    <row r="98" spans="1:13" ht="13.5" customHeight="1" x14ac:dyDescent="0.2">
      <c r="B98" s="19">
        <v>32</v>
      </c>
      <c r="C98" s="39" t="s">
        <v>72</v>
      </c>
      <c r="D98" s="16">
        <f t="shared" ref="D98:G98" si="35">SUM(D99,D100,D101)</f>
        <v>4388.08</v>
      </c>
      <c r="E98" s="101">
        <f t="shared" si="35"/>
        <v>5750</v>
      </c>
      <c r="F98" s="101">
        <f t="shared" si="35"/>
        <v>7270</v>
      </c>
      <c r="G98" s="101">
        <f t="shared" si="35"/>
        <v>5358.26</v>
      </c>
      <c r="H98" s="30">
        <f t="shared" si="32"/>
        <v>165.67610435543563</v>
      </c>
      <c r="I98" s="30">
        <f t="shared" si="33"/>
        <v>73.703713892709771</v>
      </c>
    </row>
    <row r="99" spans="1:13" ht="13.5" customHeight="1" x14ac:dyDescent="0.2">
      <c r="B99" s="126">
        <v>321</v>
      </c>
      <c r="C99" s="51" t="s">
        <v>256</v>
      </c>
      <c r="D99" s="37">
        <v>291.51</v>
      </c>
      <c r="E99" s="98">
        <v>400</v>
      </c>
      <c r="F99" s="98">
        <v>400</v>
      </c>
      <c r="G99" s="98">
        <v>333.33</v>
      </c>
      <c r="H99" s="90">
        <v>0</v>
      </c>
      <c r="I99" s="90">
        <v>0</v>
      </c>
    </row>
    <row r="100" spans="1:13" ht="13.5" customHeight="1" x14ac:dyDescent="0.2">
      <c r="B100" s="20">
        <v>322</v>
      </c>
      <c r="C100" s="43" t="s">
        <v>87</v>
      </c>
      <c r="D100" s="25">
        <v>2736.66</v>
      </c>
      <c r="E100" s="98">
        <v>4000</v>
      </c>
      <c r="F100" s="98">
        <v>4000</v>
      </c>
      <c r="G100" s="98">
        <v>2163.11</v>
      </c>
      <c r="H100" s="30">
        <f>F100/D100*100</f>
        <v>146.16357165303694</v>
      </c>
      <c r="I100" s="30">
        <f t="shared" ref="I100:I105" si="36">G100/F100*100</f>
        <v>54.077750000000002</v>
      </c>
    </row>
    <row r="101" spans="1:13" ht="13.5" customHeight="1" x14ac:dyDescent="0.2">
      <c r="B101" s="20">
        <v>323</v>
      </c>
      <c r="C101" s="43" t="s">
        <v>88</v>
      </c>
      <c r="D101" s="25">
        <v>1359.91</v>
      </c>
      <c r="E101" s="98">
        <v>1350</v>
      </c>
      <c r="F101" s="98">
        <v>2870</v>
      </c>
      <c r="G101" s="98">
        <v>2861.82</v>
      </c>
      <c r="H101" s="30">
        <f>F101/D101*100</f>
        <v>211.04337787059438</v>
      </c>
      <c r="I101" s="30">
        <f t="shared" si="36"/>
        <v>99.714982578397212</v>
      </c>
    </row>
    <row r="102" spans="1:13" ht="13.5" customHeight="1" x14ac:dyDescent="0.2">
      <c r="B102" s="19">
        <v>4</v>
      </c>
      <c r="C102" s="39" t="s">
        <v>98</v>
      </c>
      <c r="D102" s="28">
        <f>D103</f>
        <v>0</v>
      </c>
      <c r="E102" s="101">
        <f t="shared" ref="E102:G103" si="37">E103</f>
        <v>3500</v>
      </c>
      <c r="F102" s="101">
        <f t="shared" si="37"/>
        <v>5757.95</v>
      </c>
      <c r="G102" s="101">
        <f t="shared" si="37"/>
        <v>5757.95</v>
      </c>
      <c r="H102" s="88">
        <v>0</v>
      </c>
      <c r="I102" s="30">
        <f t="shared" si="36"/>
        <v>100</v>
      </c>
    </row>
    <row r="103" spans="1:13" ht="13.5" customHeight="1" x14ac:dyDescent="0.2">
      <c r="B103" s="19">
        <v>42</v>
      </c>
      <c r="C103" s="39" t="s">
        <v>99</v>
      </c>
      <c r="D103" s="28">
        <f>D104</f>
        <v>0</v>
      </c>
      <c r="E103" s="101">
        <f t="shared" si="37"/>
        <v>3500</v>
      </c>
      <c r="F103" s="101">
        <f t="shared" si="37"/>
        <v>5757.95</v>
      </c>
      <c r="G103" s="101">
        <f t="shared" si="37"/>
        <v>5757.95</v>
      </c>
      <c r="H103" s="88">
        <v>0</v>
      </c>
      <c r="I103" s="30">
        <f t="shared" si="36"/>
        <v>100</v>
      </c>
    </row>
    <row r="104" spans="1:13" ht="13.5" customHeight="1" x14ac:dyDescent="0.2">
      <c r="B104" s="24">
        <v>422</v>
      </c>
      <c r="C104" s="174" t="s">
        <v>100</v>
      </c>
      <c r="D104" s="25">
        <v>0</v>
      </c>
      <c r="E104" s="98">
        <v>3500</v>
      </c>
      <c r="F104" s="98">
        <v>5757.95</v>
      </c>
      <c r="G104" s="98">
        <v>5757.95</v>
      </c>
      <c r="H104" s="30">
        <v>0</v>
      </c>
      <c r="I104" s="30">
        <f t="shared" si="36"/>
        <v>100</v>
      </c>
      <c r="J104" s="367"/>
      <c r="K104" s="325"/>
      <c r="L104" s="325"/>
      <c r="M104" s="325"/>
    </row>
    <row r="105" spans="1:13" ht="13.5" customHeight="1" x14ac:dyDescent="0.2">
      <c r="A105" s="445" t="s">
        <v>97</v>
      </c>
      <c r="B105" s="446"/>
      <c r="C105" s="447"/>
      <c r="D105" s="177">
        <f t="shared" ref="D105:G108" si="38">D106</f>
        <v>7117.26</v>
      </c>
      <c r="E105" s="95">
        <f t="shared" si="38"/>
        <v>5660</v>
      </c>
      <c r="F105" s="95">
        <f t="shared" si="38"/>
        <v>5660</v>
      </c>
      <c r="G105" s="95">
        <f t="shared" si="38"/>
        <v>0</v>
      </c>
      <c r="H105" s="120">
        <v>0</v>
      </c>
      <c r="I105" s="120">
        <f t="shared" si="36"/>
        <v>0</v>
      </c>
    </row>
    <row r="106" spans="1:13" ht="15" customHeight="1" x14ac:dyDescent="0.2">
      <c r="A106" s="476" t="s">
        <v>105</v>
      </c>
      <c r="B106" s="477"/>
      <c r="C106" s="478"/>
      <c r="D106" s="165">
        <f t="shared" si="38"/>
        <v>7117.26</v>
      </c>
      <c r="E106" s="145">
        <f>E108</f>
        <v>5660</v>
      </c>
      <c r="F106" s="145">
        <f>F108</f>
        <v>5660</v>
      </c>
      <c r="G106" s="145">
        <f>G108</f>
        <v>0</v>
      </c>
      <c r="H106" s="13">
        <v>0</v>
      </c>
      <c r="I106" s="13">
        <v>0</v>
      </c>
    </row>
    <row r="107" spans="1:13" ht="14.1" customHeight="1" x14ac:dyDescent="0.2">
      <c r="A107" s="429" t="s">
        <v>282</v>
      </c>
      <c r="B107" s="430"/>
      <c r="C107" s="431"/>
      <c r="D107" s="162">
        <f t="shared" si="38"/>
        <v>7117.26</v>
      </c>
      <c r="E107" s="97">
        <f t="shared" si="38"/>
        <v>5660</v>
      </c>
      <c r="F107" s="97">
        <f t="shared" si="38"/>
        <v>5660</v>
      </c>
      <c r="G107" s="97">
        <f t="shared" si="38"/>
        <v>0</v>
      </c>
      <c r="H107" s="15">
        <v>0</v>
      </c>
      <c r="I107" s="15">
        <v>0</v>
      </c>
    </row>
    <row r="108" spans="1:13" ht="13.5" customHeight="1" x14ac:dyDescent="0.2">
      <c r="B108" s="163">
        <v>4</v>
      </c>
      <c r="C108" s="164" t="s">
        <v>98</v>
      </c>
      <c r="D108" s="16">
        <f t="shared" si="38"/>
        <v>7117.26</v>
      </c>
      <c r="E108" s="101">
        <f t="shared" si="38"/>
        <v>5660</v>
      </c>
      <c r="F108" s="101">
        <f t="shared" si="38"/>
        <v>5660</v>
      </c>
      <c r="G108" s="101">
        <f t="shared" si="38"/>
        <v>0</v>
      </c>
      <c r="H108" s="30">
        <v>0</v>
      </c>
      <c r="I108" s="30">
        <f>G108/F108*100</f>
        <v>0</v>
      </c>
    </row>
    <row r="109" spans="1:13" ht="13.5" customHeight="1" x14ac:dyDescent="0.2">
      <c r="B109" s="19">
        <v>42</v>
      </c>
      <c r="C109" s="39" t="s">
        <v>99</v>
      </c>
      <c r="D109" s="16">
        <f t="shared" ref="D109:G109" si="39">SUM(D110,D111)</f>
        <v>7117.26</v>
      </c>
      <c r="E109" s="101">
        <f t="shared" si="39"/>
        <v>5660</v>
      </c>
      <c r="F109" s="101">
        <f t="shared" si="39"/>
        <v>5660</v>
      </c>
      <c r="G109" s="101">
        <f t="shared" si="39"/>
        <v>0</v>
      </c>
      <c r="H109" s="30">
        <v>0</v>
      </c>
      <c r="I109" s="30">
        <f>G109/F109*100</f>
        <v>0</v>
      </c>
    </row>
    <row r="110" spans="1:13" ht="13.5" customHeight="1" x14ac:dyDescent="0.2">
      <c r="B110" s="20">
        <v>422</v>
      </c>
      <c r="C110" s="43" t="s">
        <v>100</v>
      </c>
      <c r="D110" s="25">
        <v>0</v>
      </c>
      <c r="E110" s="98">
        <v>5660</v>
      </c>
      <c r="F110" s="98">
        <v>5660</v>
      </c>
      <c r="G110" s="98">
        <v>0</v>
      </c>
      <c r="H110" s="30">
        <v>0</v>
      </c>
      <c r="I110" s="30">
        <f>G110/F110*100</f>
        <v>0</v>
      </c>
    </row>
    <row r="111" spans="1:13" ht="13.5" customHeight="1" x14ac:dyDescent="0.2">
      <c r="B111" s="24">
        <v>426</v>
      </c>
      <c r="C111" s="174" t="s">
        <v>101</v>
      </c>
      <c r="D111" s="25">
        <v>7117.26</v>
      </c>
      <c r="E111" s="98">
        <v>0</v>
      </c>
      <c r="F111" s="98">
        <v>0</v>
      </c>
      <c r="G111" s="98">
        <v>0</v>
      </c>
      <c r="H111" s="30">
        <v>0</v>
      </c>
      <c r="I111" s="30">
        <v>0</v>
      </c>
    </row>
    <row r="112" spans="1:13" ht="13.5" customHeight="1" x14ac:dyDescent="0.2">
      <c r="A112" s="479" t="s">
        <v>297</v>
      </c>
      <c r="B112" s="446"/>
      <c r="C112" s="447"/>
      <c r="D112" s="177">
        <f t="shared" ref="D112:G112" si="40">D113</f>
        <v>141.04</v>
      </c>
      <c r="E112" s="95">
        <f t="shared" si="40"/>
        <v>50000</v>
      </c>
      <c r="F112" s="95">
        <f t="shared" si="40"/>
        <v>70000</v>
      </c>
      <c r="G112" s="95">
        <f t="shared" si="40"/>
        <v>11231.85</v>
      </c>
      <c r="H112" s="120">
        <v>0</v>
      </c>
      <c r="I112" s="120">
        <v>0</v>
      </c>
    </row>
    <row r="113" spans="1:9" ht="15" customHeight="1" x14ac:dyDescent="0.2">
      <c r="A113" s="476" t="s">
        <v>105</v>
      </c>
      <c r="B113" s="477"/>
      <c r="C113" s="478"/>
      <c r="D113" s="165">
        <f>SUM(D118,D121)</f>
        <v>141.04</v>
      </c>
      <c r="E113" s="145">
        <f>SUM(E121,E118)</f>
        <v>50000</v>
      </c>
      <c r="F113" s="145">
        <f>SUM(F121,F118)</f>
        <v>70000</v>
      </c>
      <c r="G113" s="145">
        <f>SUM(G121,G118)</f>
        <v>11231.85</v>
      </c>
      <c r="H113" s="13">
        <v>0</v>
      </c>
      <c r="I113" s="13">
        <v>0</v>
      </c>
    </row>
    <row r="114" spans="1:9" ht="13.5" customHeight="1" x14ac:dyDescent="0.2">
      <c r="A114" s="442" t="s">
        <v>283</v>
      </c>
      <c r="B114" s="443"/>
      <c r="C114" s="444"/>
      <c r="D114" s="162">
        <v>141.04</v>
      </c>
      <c r="E114" s="97">
        <v>0</v>
      </c>
      <c r="F114" s="97">
        <v>0</v>
      </c>
      <c r="G114" s="97">
        <v>11231.85</v>
      </c>
      <c r="H114" s="15">
        <v>0</v>
      </c>
      <c r="I114" s="15">
        <v>0</v>
      </c>
    </row>
    <row r="115" spans="1:9" ht="13.5" customHeight="1" x14ac:dyDescent="0.2">
      <c r="A115" s="439" t="s">
        <v>285</v>
      </c>
      <c r="B115" s="440"/>
      <c r="C115" s="441"/>
      <c r="D115" s="162">
        <v>0</v>
      </c>
      <c r="E115" s="97">
        <v>50000</v>
      </c>
      <c r="F115" s="97">
        <v>70000</v>
      </c>
      <c r="G115" s="97">
        <v>0</v>
      </c>
      <c r="H115" s="15"/>
      <c r="I115" s="15"/>
    </row>
    <row r="116" spans="1:9" ht="13.5" customHeight="1" x14ac:dyDescent="0.2">
      <c r="A116" s="491" t="s">
        <v>286</v>
      </c>
      <c r="B116" s="492"/>
      <c r="C116" s="493"/>
      <c r="D116" s="162">
        <v>0</v>
      </c>
      <c r="E116" s="97">
        <v>0</v>
      </c>
      <c r="F116" s="97">
        <v>0</v>
      </c>
      <c r="G116" s="97">
        <v>0</v>
      </c>
      <c r="H116" s="15">
        <v>0</v>
      </c>
      <c r="I116" s="15">
        <v>0</v>
      </c>
    </row>
    <row r="117" spans="1:9" ht="13.5" customHeight="1" x14ac:dyDescent="0.2">
      <c r="A117" s="442" t="s">
        <v>296</v>
      </c>
      <c r="B117" s="443"/>
      <c r="C117" s="444"/>
      <c r="D117" s="162">
        <v>0</v>
      </c>
      <c r="E117" s="97">
        <v>0</v>
      </c>
      <c r="F117" s="97">
        <v>0</v>
      </c>
      <c r="G117" s="97">
        <v>0</v>
      </c>
      <c r="H117" s="15">
        <v>0</v>
      </c>
      <c r="I117" s="15">
        <v>0</v>
      </c>
    </row>
    <row r="118" spans="1:9" ht="13.5" customHeight="1" x14ac:dyDescent="0.2">
      <c r="B118" s="163">
        <v>3</v>
      </c>
      <c r="C118" s="164" t="s">
        <v>71</v>
      </c>
      <c r="D118" s="32">
        <v>0</v>
      </c>
      <c r="E118" s="93">
        <f>SUM(E120,E122)</f>
        <v>50000</v>
      </c>
      <c r="F118" s="93">
        <f>F120</f>
        <v>58750</v>
      </c>
      <c r="G118" s="93">
        <f>G119</f>
        <v>0</v>
      </c>
      <c r="H118" s="30">
        <v>0</v>
      </c>
      <c r="I118" s="30">
        <v>0</v>
      </c>
    </row>
    <row r="119" spans="1:9" ht="13.5" customHeight="1" x14ac:dyDescent="0.2">
      <c r="B119" s="21">
        <v>32</v>
      </c>
      <c r="C119" s="203" t="s">
        <v>72</v>
      </c>
      <c r="D119" s="32">
        <v>0</v>
      </c>
      <c r="E119" s="71">
        <f>E120</f>
        <v>50000</v>
      </c>
      <c r="F119" s="71">
        <f>SUM(F120:F120)</f>
        <v>58750</v>
      </c>
      <c r="G119" s="71">
        <f>SUM(G120:G120)</f>
        <v>0</v>
      </c>
      <c r="H119" s="30">
        <v>0</v>
      </c>
      <c r="I119" s="30">
        <v>0</v>
      </c>
    </row>
    <row r="120" spans="1:9" ht="13.5" customHeight="1" x14ac:dyDescent="0.2">
      <c r="B120" s="197">
        <v>323</v>
      </c>
      <c r="C120" s="204" t="s">
        <v>88</v>
      </c>
      <c r="D120" s="207">
        <v>0</v>
      </c>
      <c r="E120" s="98">
        <v>50000</v>
      </c>
      <c r="F120" s="98">
        <v>58750</v>
      </c>
      <c r="G120" s="98">
        <v>0</v>
      </c>
      <c r="H120" s="90">
        <v>0</v>
      </c>
      <c r="I120" s="90">
        <v>0</v>
      </c>
    </row>
    <row r="121" spans="1:9" ht="13.5" customHeight="1" x14ac:dyDescent="0.2">
      <c r="B121" s="205">
        <v>4</v>
      </c>
      <c r="C121" s="206" t="s">
        <v>98</v>
      </c>
      <c r="D121" s="202">
        <f t="shared" ref="D121:G121" si="41">SUM(D123,D125)</f>
        <v>141.04</v>
      </c>
      <c r="E121" s="93">
        <f t="shared" si="41"/>
        <v>0</v>
      </c>
      <c r="F121" s="93">
        <f t="shared" si="41"/>
        <v>11250</v>
      </c>
      <c r="G121" s="93">
        <f t="shared" si="41"/>
        <v>11231.85</v>
      </c>
      <c r="H121" s="30">
        <f>F121/D121*100</f>
        <v>7976.4605785592748</v>
      </c>
      <c r="I121" s="30">
        <f>G121/F121*100</f>
        <v>99.838666666666668</v>
      </c>
    </row>
    <row r="122" spans="1:9" ht="13.5" customHeight="1" x14ac:dyDescent="0.2">
      <c r="B122" s="163">
        <v>45</v>
      </c>
      <c r="C122" s="164" t="s">
        <v>102</v>
      </c>
      <c r="D122" s="69">
        <f t="shared" ref="D122:G122" si="42">SUM(D123:D123)</f>
        <v>141.04</v>
      </c>
      <c r="E122" s="71">
        <f t="shared" si="42"/>
        <v>0</v>
      </c>
      <c r="F122" s="71">
        <f t="shared" si="42"/>
        <v>11250</v>
      </c>
      <c r="G122" s="71">
        <f t="shared" si="42"/>
        <v>11231.85</v>
      </c>
      <c r="H122" s="30">
        <f>F122/D122*100</f>
        <v>7976.4605785592748</v>
      </c>
      <c r="I122" s="30">
        <f>G122/F122*100</f>
        <v>99.838666666666668</v>
      </c>
    </row>
    <row r="123" spans="1:9" ht="13.5" customHeight="1" x14ac:dyDescent="0.2">
      <c r="B123" s="20">
        <v>451</v>
      </c>
      <c r="C123" s="43" t="s">
        <v>103</v>
      </c>
      <c r="D123" s="25">
        <v>141.04</v>
      </c>
      <c r="E123" s="98">
        <v>0</v>
      </c>
      <c r="F123" s="98">
        <v>11250</v>
      </c>
      <c r="G123" s="98">
        <v>11231.85</v>
      </c>
      <c r="H123" s="30">
        <f>F123/D123*100</f>
        <v>7976.4605785592748</v>
      </c>
      <c r="I123" s="30">
        <f>G123/F123*100</f>
        <v>99.838666666666668</v>
      </c>
    </row>
    <row r="124" spans="1:9" ht="13.5" customHeight="1" x14ac:dyDescent="0.2">
      <c r="B124" s="19">
        <v>42</v>
      </c>
      <c r="C124" s="39" t="s">
        <v>99</v>
      </c>
      <c r="D124" s="69">
        <f>SUM(D125:D125)</f>
        <v>0</v>
      </c>
      <c r="E124" s="71">
        <f>E125</f>
        <v>0</v>
      </c>
      <c r="F124" s="71">
        <f>F125</f>
        <v>0</v>
      </c>
      <c r="G124" s="71">
        <f>G125</f>
        <v>0</v>
      </c>
      <c r="H124" s="30">
        <v>0</v>
      </c>
      <c r="I124" s="30">
        <v>0</v>
      </c>
    </row>
    <row r="125" spans="1:9" ht="13.5" customHeight="1" x14ac:dyDescent="0.2">
      <c r="B125" s="20">
        <v>426</v>
      </c>
      <c r="C125" s="47" t="s">
        <v>219</v>
      </c>
      <c r="D125" s="25">
        <v>0</v>
      </c>
      <c r="E125" s="98">
        <v>0</v>
      </c>
      <c r="F125" s="98">
        <v>0</v>
      </c>
      <c r="G125" s="98">
        <v>0</v>
      </c>
      <c r="H125" s="30">
        <v>0</v>
      </c>
      <c r="I125" s="30">
        <v>0</v>
      </c>
    </row>
    <row r="126" spans="1:9" ht="13.5" customHeight="1" x14ac:dyDescent="0.2">
      <c r="A126" s="480" t="s">
        <v>257</v>
      </c>
      <c r="B126" s="480"/>
      <c r="C126" s="481"/>
      <c r="D126" s="119">
        <f t="shared" ref="D126:G129" si="43">D127</f>
        <v>0</v>
      </c>
      <c r="E126" s="95">
        <f t="shared" si="43"/>
        <v>10000</v>
      </c>
      <c r="F126" s="95">
        <f t="shared" si="43"/>
        <v>15000</v>
      </c>
      <c r="G126" s="95">
        <f t="shared" si="43"/>
        <v>0</v>
      </c>
      <c r="H126" s="120">
        <v>0</v>
      </c>
      <c r="I126" s="120">
        <f>G126/F126*100</f>
        <v>0</v>
      </c>
    </row>
    <row r="127" spans="1:9" ht="15" customHeight="1" x14ac:dyDescent="0.2">
      <c r="A127" s="482" t="s">
        <v>258</v>
      </c>
      <c r="B127" s="483"/>
      <c r="C127" s="484"/>
      <c r="D127" s="165">
        <f t="shared" si="43"/>
        <v>0</v>
      </c>
      <c r="E127" s="145">
        <f>E129</f>
        <v>10000</v>
      </c>
      <c r="F127" s="145">
        <f>F129</f>
        <v>15000</v>
      </c>
      <c r="G127" s="145">
        <f>G129</f>
        <v>0</v>
      </c>
      <c r="H127" s="13">
        <v>0</v>
      </c>
      <c r="I127" s="13">
        <v>0</v>
      </c>
    </row>
    <row r="128" spans="1:9" ht="13.5" customHeight="1" x14ac:dyDescent="0.2">
      <c r="A128" s="429" t="s">
        <v>282</v>
      </c>
      <c r="B128" s="430"/>
      <c r="C128" s="431"/>
      <c r="D128" s="162">
        <f t="shared" si="43"/>
        <v>0</v>
      </c>
      <c r="E128" s="97">
        <f t="shared" si="43"/>
        <v>10000</v>
      </c>
      <c r="F128" s="97">
        <f t="shared" si="43"/>
        <v>15000</v>
      </c>
      <c r="G128" s="97">
        <f t="shared" si="43"/>
        <v>0</v>
      </c>
      <c r="H128" s="15">
        <v>0</v>
      </c>
      <c r="I128" s="15">
        <v>0</v>
      </c>
    </row>
    <row r="129" spans="1:10" ht="13.5" customHeight="1" x14ac:dyDescent="0.2">
      <c r="B129" s="163">
        <v>4</v>
      </c>
      <c r="C129" s="164" t="s">
        <v>98</v>
      </c>
      <c r="D129" s="32">
        <f t="shared" si="43"/>
        <v>0</v>
      </c>
      <c r="E129" s="93">
        <f t="shared" si="43"/>
        <v>10000</v>
      </c>
      <c r="F129" s="93">
        <f t="shared" si="43"/>
        <v>15000</v>
      </c>
      <c r="G129" s="93">
        <f t="shared" si="43"/>
        <v>0</v>
      </c>
      <c r="H129" s="30">
        <v>0</v>
      </c>
      <c r="I129" s="30">
        <f>G129/F129*100</f>
        <v>0</v>
      </c>
    </row>
    <row r="130" spans="1:10" ht="13.5" customHeight="1" x14ac:dyDescent="0.2">
      <c r="B130" s="19">
        <v>42</v>
      </c>
      <c r="C130" s="39" t="s">
        <v>99</v>
      </c>
      <c r="D130" s="69">
        <f t="shared" ref="D130:G130" si="44">SUM(D131:D131)</f>
        <v>0</v>
      </c>
      <c r="E130" s="71">
        <f t="shared" si="44"/>
        <v>10000</v>
      </c>
      <c r="F130" s="71">
        <f t="shared" si="44"/>
        <v>15000</v>
      </c>
      <c r="G130" s="71">
        <f t="shared" si="44"/>
        <v>0</v>
      </c>
      <c r="H130" s="30">
        <v>0</v>
      </c>
      <c r="I130" s="30">
        <f>G130/F130*100</f>
        <v>0</v>
      </c>
    </row>
    <row r="131" spans="1:10" ht="13.5" customHeight="1" x14ac:dyDescent="0.2">
      <c r="B131" s="20">
        <v>421</v>
      </c>
      <c r="C131" s="43" t="s">
        <v>104</v>
      </c>
      <c r="D131" s="25">
        <v>0</v>
      </c>
      <c r="E131" s="98">
        <v>10000</v>
      </c>
      <c r="F131" s="98">
        <v>15000</v>
      </c>
      <c r="G131" s="98">
        <v>0</v>
      </c>
      <c r="H131" s="30">
        <v>0</v>
      </c>
      <c r="I131" s="30">
        <f>G131/F131*100</f>
        <v>0</v>
      </c>
    </row>
    <row r="132" spans="1:10" ht="13.5" customHeight="1" x14ac:dyDescent="0.2">
      <c r="A132" s="485" t="s">
        <v>208</v>
      </c>
      <c r="B132" s="485"/>
      <c r="C132" s="486"/>
      <c r="D132" s="228">
        <f>SUM(D134,D188,D236,D262)</f>
        <v>119377.18</v>
      </c>
      <c r="E132" s="82">
        <f>SUM(E133,E188,E236)</f>
        <v>919663</v>
      </c>
      <c r="F132" s="82">
        <f>SUM(F133,F188,F236)</f>
        <v>1080697.96</v>
      </c>
      <c r="G132" s="82">
        <f>SUM(G133,G188,G236)</f>
        <v>170076.79</v>
      </c>
      <c r="H132" s="59"/>
      <c r="I132" s="59"/>
    </row>
    <row r="133" spans="1:10" s="60" customFormat="1" ht="19.5" customHeight="1" x14ac:dyDescent="0.2">
      <c r="A133" s="459" t="s">
        <v>106</v>
      </c>
      <c r="B133" s="460"/>
      <c r="C133" s="461"/>
      <c r="D133" s="176">
        <f>SUM(D134,D144,D152,D161,D168,D175,D181)</f>
        <v>42851.86</v>
      </c>
      <c r="E133" s="150">
        <f>SUM(E134,E144,E152,E161,E168,E175,E181)</f>
        <v>59900</v>
      </c>
      <c r="F133" s="150">
        <f>SUM(F134,F144,F152,F161,F168,F175,F181)</f>
        <v>69912</v>
      </c>
      <c r="G133" s="150">
        <f>SUM(G134,G144,G152,G161,G168,G175,G181)</f>
        <v>56875.69</v>
      </c>
      <c r="H133" s="72">
        <f>F133/D133*100</f>
        <v>163.14811072378188</v>
      </c>
      <c r="I133" s="72">
        <f>G133/F133*100</f>
        <v>81.353258381965901</v>
      </c>
      <c r="J133" s="326"/>
    </row>
    <row r="134" spans="1:10" s="329" customFormat="1" ht="15.75" customHeight="1" x14ac:dyDescent="0.2">
      <c r="A134" s="488" t="s">
        <v>107</v>
      </c>
      <c r="B134" s="489"/>
      <c r="C134" s="490"/>
      <c r="D134" s="177">
        <f t="shared" ref="D134:G134" si="45">D140</f>
        <v>21826.86</v>
      </c>
      <c r="E134" s="95">
        <f t="shared" si="45"/>
        <v>23000</v>
      </c>
      <c r="F134" s="95">
        <f t="shared" si="45"/>
        <v>29723</v>
      </c>
      <c r="G134" s="95">
        <f t="shared" si="45"/>
        <v>26786.879999999997</v>
      </c>
      <c r="H134" s="120">
        <f>F134/D134*100</f>
        <v>136.17625256221004</v>
      </c>
      <c r="I134" s="120">
        <f>G134/F134*100</f>
        <v>90.121723917504966</v>
      </c>
      <c r="J134" s="369"/>
    </row>
    <row r="135" spans="1:10" ht="15.75" customHeight="1" x14ac:dyDescent="0.2">
      <c r="A135" s="436" t="s">
        <v>105</v>
      </c>
      <c r="B135" s="437"/>
      <c r="C135" s="438"/>
      <c r="D135" s="165">
        <f t="shared" ref="D135:G135" si="46">D140</f>
        <v>21826.86</v>
      </c>
      <c r="E135" s="96">
        <f t="shared" si="46"/>
        <v>23000</v>
      </c>
      <c r="F135" s="96">
        <f t="shared" si="46"/>
        <v>29723</v>
      </c>
      <c r="G135" s="96">
        <f t="shared" si="46"/>
        <v>26786.879999999997</v>
      </c>
      <c r="H135" s="13">
        <v>0</v>
      </c>
      <c r="I135" s="13">
        <v>0</v>
      </c>
    </row>
    <row r="136" spans="1:10" ht="13.5" customHeight="1" x14ac:dyDescent="0.2">
      <c r="A136" s="429" t="s">
        <v>282</v>
      </c>
      <c r="B136" s="430"/>
      <c r="C136" s="431"/>
      <c r="D136" s="162">
        <v>7527.73</v>
      </c>
      <c r="E136" s="97">
        <v>0</v>
      </c>
      <c r="F136" s="97">
        <v>5000</v>
      </c>
      <c r="G136" s="97">
        <v>0</v>
      </c>
      <c r="H136" s="15">
        <v>0</v>
      </c>
      <c r="I136" s="15">
        <v>0</v>
      </c>
    </row>
    <row r="137" spans="1:10" ht="13.5" customHeight="1" x14ac:dyDescent="0.2">
      <c r="A137" s="428" t="s">
        <v>290</v>
      </c>
      <c r="B137" s="428"/>
      <c r="C137" s="428"/>
      <c r="D137" s="175">
        <v>0</v>
      </c>
      <c r="E137" s="97">
        <v>0</v>
      </c>
      <c r="F137" s="97">
        <v>0</v>
      </c>
      <c r="G137" s="97">
        <v>11968.55</v>
      </c>
      <c r="H137" s="15"/>
      <c r="I137" s="15"/>
    </row>
    <row r="138" spans="1:10" ht="13.5" customHeight="1" x14ac:dyDescent="0.2">
      <c r="A138" s="442" t="s">
        <v>283</v>
      </c>
      <c r="B138" s="443"/>
      <c r="C138" s="444"/>
      <c r="D138" s="175">
        <v>0</v>
      </c>
      <c r="E138" s="97">
        <v>8400</v>
      </c>
      <c r="F138" s="97">
        <v>8400</v>
      </c>
      <c r="G138" s="97">
        <v>0</v>
      </c>
      <c r="H138" s="15">
        <v>0</v>
      </c>
      <c r="I138" s="15">
        <v>0</v>
      </c>
    </row>
    <row r="139" spans="1:10" ht="13.5" customHeight="1" x14ac:dyDescent="0.2">
      <c r="A139" s="487" t="s">
        <v>288</v>
      </c>
      <c r="B139" s="487"/>
      <c r="C139" s="487"/>
      <c r="D139" s="175">
        <v>14299.13</v>
      </c>
      <c r="E139" s="97">
        <v>14600</v>
      </c>
      <c r="F139" s="97">
        <v>14600</v>
      </c>
      <c r="G139" s="97">
        <v>14818.33</v>
      </c>
      <c r="H139" s="15">
        <v>0</v>
      </c>
      <c r="I139" s="15">
        <v>0</v>
      </c>
    </row>
    <row r="140" spans="1:10" ht="13.5" customHeight="1" x14ac:dyDescent="0.2">
      <c r="B140" s="163">
        <v>3</v>
      </c>
      <c r="C140" s="164" t="s">
        <v>71</v>
      </c>
      <c r="D140" s="32">
        <f t="shared" ref="D140:G140" si="47">D141</f>
        <v>21826.86</v>
      </c>
      <c r="E140" s="93">
        <f t="shared" si="47"/>
        <v>23000</v>
      </c>
      <c r="F140" s="93">
        <f t="shared" si="47"/>
        <v>29723</v>
      </c>
      <c r="G140" s="93">
        <f t="shared" si="47"/>
        <v>26786.879999999997</v>
      </c>
      <c r="H140" s="30">
        <f>F140/D140*100</f>
        <v>136.17625256221004</v>
      </c>
      <c r="I140" s="30">
        <f>G140/F140*100</f>
        <v>90.121723917504966</v>
      </c>
    </row>
    <row r="141" spans="1:10" ht="13.5" customHeight="1" x14ac:dyDescent="0.2">
      <c r="B141" s="19">
        <v>32</v>
      </c>
      <c r="C141" s="39" t="s">
        <v>72</v>
      </c>
      <c r="D141" s="69">
        <f t="shared" ref="D141:G141" si="48">SUM(D142,D143)</f>
        <v>21826.86</v>
      </c>
      <c r="E141" s="71">
        <f t="shared" si="48"/>
        <v>23000</v>
      </c>
      <c r="F141" s="71">
        <f t="shared" si="48"/>
        <v>29723</v>
      </c>
      <c r="G141" s="71">
        <f t="shared" si="48"/>
        <v>26786.879999999997</v>
      </c>
      <c r="H141" s="30">
        <f>F141/D141*100</f>
        <v>136.17625256221004</v>
      </c>
      <c r="I141" s="30">
        <f>G141/F141*100</f>
        <v>90.121723917504966</v>
      </c>
    </row>
    <row r="142" spans="1:10" ht="13.5" customHeight="1" x14ac:dyDescent="0.2">
      <c r="B142" s="20">
        <v>323</v>
      </c>
      <c r="C142" s="43" t="s">
        <v>88</v>
      </c>
      <c r="D142" s="25">
        <v>20000.45</v>
      </c>
      <c r="E142" s="98">
        <v>20000</v>
      </c>
      <c r="F142" s="98">
        <v>24000</v>
      </c>
      <c r="G142" s="98">
        <v>21064.48</v>
      </c>
      <c r="H142" s="30">
        <f>F142/D142*100</f>
        <v>119.99730006074863</v>
      </c>
      <c r="I142" s="30">
        <f>G142/F142*100</f>
        <v>87.768666666666661</v>
      </c>
    </row>
    <row r="143" spans="1:10" ht="13.5" customHeight="1" x14ac:dyDescent="0.2">
      <c r="B143" s="242">
        <v>322</v>
      </c>
      <c r="C143" s="174" t="s">
        <v>87</v>
      </c>
      <c r="D143" s="25">
        <v>1826.41</v>
      </c>
      <c r="E143" s="98">
        <v>3000</v>
      </c>
      <c r="F143" s="98">
        <v>5723</v>
      </c>
      <c r="G143" s="98">
        <v>5722.4</v>
      </c>
      <c r="H143" s="30">
        <v>0</v>
      </c>
      <c r="I143" s="30">
        <f>G143/F143*100</f>
        <v>99.989515988118114</v>
      </c>
    </row>
    <row r="144" spans="1:10" ht="13.5" customHeight="1" x14ac:dyDescent="0.2">
      <c r="A144" s="470" t="s">
        <v>108</v>
      </c>
      <c r="B144" s="470"/>
      <c r="C144" s="470"/>
      <c r="D144" s="243">
        <f t="shared" ref="D144:G148" si="49">D145</f>
        <v>0</v>
      </c>
      <c r="E144" s="95">
        <f t="shared" si="49"/>
        <v>2000</v>
      </c>
      <c r="F144" s="95">
        <f t="shared" si="49"/>
        <v>6810</v>
      </c>
      <c r="G144" s="95">
        <f t="shared" si="49"/>
        <v>6800.69</v>
      </c>
      <c r="H144" s="11">
        <v>0</v>
      </c>
      <c r="I144" s="11">
        <f>G144/F144*100</f>
        <v>99.863289280469886</v>
      </c>
    </row>
    <row r="145" spans="1:10" ht="15" customHeight="1" x14ac:dyDescent="0.2">
      <c r="A145" s="494" t="s">
        <v>94</v>
      </c>
      <c r="B145" s="494"/>
      <c r="C145" s="494"/>
      <c r="D145" s="244">
        <f>D148</f>
        <v>0</v>
      </c>
      <c r="E145" s="96">
        <f>E146</f>
        <v>2000</v>
      </c>
      <c r="F145" s="96">
        <f>F146</f>
        <v>6810</v>
      </c>
      <c r="G145" s="96">
        <f>G148</f>
        <v>6800.69</v>
      </c>
      <c r="H145" s="157">
        <v>0</v>
      </c>
      <c r="I145" s="157">
        <v>0</v>
      </c>
    </row>
    <row r="146" spans="1:10" s="158" customFormat="1" ht="13.5" customHeight="1" x14ac:dyDescent="0.2">
      <c r="A146" s="429" t="s">
        <v>282</v>
      </c>
      <c r="B146" s="430"/>
      <c r="C146" s="431"/>
      <c r="D146" s="191">
        <f>D148</f>
        <v>0</v>
      </c>
      <c r="E146" s="97">
        <f>E148</f>
        <v>2000</v>
      </c>
      <c r="F146" s="97">
        <f>F148</f>
        <v>6810</v>
      </c>
      <c r="G146" s="97">
        <v>0</v>
      </c>
      <c r="H146" s="15">
        <v>0</v>
      </c>
      <c r="I146" s="15">
        <v>0</v>
      </c>
      <c r="J146" s="370"/>
    </row>
    <row r="147" spans="1:10" s="158" customFormat="1" ht="13.5" customHeight="1" x14ac:dyDescent="0.2">
      <c r="A147" s="428" t="s">
        <v>290</v>
      </c>
      <c r="B147" s="428"/>
      <c r="C147" s="428"/>
      <c r="D147" s="191">
        <v>0</v>
      </c>
      <c r="E147" s="97">
        <v>0</v>
      </c>
      <c r="F147" s="97">
        <v>0</v>
      </c>
      <c r="G147" s="97">
        <v>6800.69</v>
      </c>
      <c r="H147" s="15"/>
      <c r="I147" s="15"/>
      <c r="J147" s="370"/>
    </row>
    <row r="148" spans="1:10" ht="13.5" customHeight="1" x14ac:dyDescent="0.2">
      <c r="B148" s="163">
        <v>3</v>
      </c>
      <c r="C148" s="164" t="s">
        <v>71</v>
      </c>
      <c r="D148" s="81">
        <f t="shared" si="49"/>
        <v>0</v>
      </c>
      <c r="E148" s="93">
        <f t="shared" si="49"/>
        <v>2000</v>
      </c>
      <c r="F148" s="93">
        <f t="shared" si="49"/>
        <v>6810</v>
      </c>
      <c r="G148" s="93">
        <f t="shared" si="49"/>
        <v>6800.69</v>
      </c>
      <c r="H148" s="30">
        <v>0</v>
      </c>
      <c r="I148" s="30">
        <f>G148/F148*100</f>
        <v>99.863289280469886</v>
      </c>
    </row>
    <row r="149" spans="1:10" ht="13.5" customHeight="1" x14ac:dyDescent="0.2">
      <c r="B149" s="19">
        <v>32</v>
      </c>
      <c r="C149" s="39" t="s">
        <v>72</v>
      </c>
      <c r="D149" s="69">
        <f>SUM(D150:D151)</f>
        <v>0</v>
      </c>
      <c r="E149" s="71">
        <f>SUM(E150,E151)</f>
        <v>2000</v>
      </c>
      <c r="F149" s="71">
        <f>SUM(F150,F151)</f>
        <v>6810</v>
      </c>
      <c r="G149" s="71">
        <f>SUM(G150,G151)</f>
        <v>6800.69</v>
      </c>
      <c r="H149" s="30">
        <v>0</v>
      </c>
      <c r="I149" s="30">
        <f>G149/F149*100</f>
        <v>99.863289280469886</v>
      </c>
    </row>
    <row r="150" spans="1:10" ht="13.5" customHeight="1" x14ac:dyDescent="0.2">
      <c r="B150" s="20">
        <v>323</v>
      </c>
      <c r="C150" s="43" t="s">
        <v>88</v>
      </c>
      <c r="D150" s="25">
        <v>0</v>
      </c>
      <c r="E150" s="98">
        <v>2000</v>
      </c>
      <c r="F150" s="98">
        <v>6810</v>
      </c>
      <c r="G150" s="98">
        <v>6800.69</v>
      </c>
      <c r="H150" s="30">
        <v>0</v>
      </c>
      <c r="I150" s="30">
        <v>0</v>
      </c>
    </row>
    <row r="151" spans="1:10" ht="13.5" customHeight="1" x14ac:dyDescent="0.2">
      <c r="B151" s="242">
        <v>322</v>
      </c>
      <c r="C151" s="174" t="s">
        <v>87</v>
      </c>
      <c r="D151" s="25">
        <v>0</v>
      </c>
      <c r="E151" s="98">
        <v>0</v>
      </c>
      <c r="F151" s="98">
        <v>0</v>
      </c>
      <c r="G151" s="98">
        <v>0</v>
      </c>
      <c r="H151" s="30">
        <v>0</v>
      </c>
      <c r="I151" s="30">
        <v>0</v>
      </c>
    </row>
    <row r="152" spans="1:10" ht="13.5" customHeight="1" x14ac:dyDescent="0.2">
      <c r="A152" s="475" t="s">
        <v>231</v>
      </c>
      <c r="B152" s="475"/>
      <c r="C152" s="475"/>
      <c r="D152" s="170">
        <f t="shared" ref="D152:G152" si="50">D153</f>
        <v>8383.17</v>
      </c>
      <c r="E152" s="95">
        <f t="shared" si="50"/>
        <v>11000</v>
      </c>
      <c r="F152" s="95">
        <f t="shared" si="50"/>
        <v>9019</v>
      </c>
      <c r="G152" s="95">
        <f t="shared" si="50"/>
        <v>8946.48</v>
      </c>
      <c r="H152" s="11">
        <f>F152/D152*100</f>
        <v>107.5846010518694</v>
      </c>
      <c r="I152" s="11">
        <f>G152/F152*100</f>
        <v>99.195919725024936</v>
      </c>
    </row>
    <row r="153" spans="1:10" ht="13.5" customHeight="1" x14ac:dyDescent="0.2">
      <c r="A153" s="453" t="s">
        <v>105</v>
      </c>
      <c r="B153" s="453"/>
      <c r="C153" s="453"/>
      <c r="D153" s="165">
        <f t="shared" ref="D153:G153" si="51">D157</f>
        <v>8383.17</v>
      </c>
      <c r="E153" s="96">
        <f t="shared" si="51"/>
        <v>11000</v>
      </c>
      <c r="F153" s="96">
        <f t="shared" si="51"/>
        <v>9019</v>
      </c>
      <c r="G153" s="96">
        <f t="shared" si="51"/>
        <v>8946.48</v>
      </c>
      <c r="H153" s="13">
        <v>0</v>
      </c>
      <c r="I153" s="13">
        <v>0</v>
      </c>
    </row>
    <row r="154" spans="1:10" ht="13.5" customHeight="1" x14ac:dyDescent="0.2">
      <c r="A154" s="509" t="s">
        <v>289</v>
      </c>
      <c r="B154" s="509"/>
      <c r="C154" s="509"/>
      <c r="D154" s="175">
        <v>0</v>
      </c>
      <c r="E154" s="97">
        <v>0</v>
      </c>
      <c r="F154" s="97">
        <v>0</v>
      </c>
      <c r="G154" s="97">
        <v>0</v>
      </c>
      <c r="H154" s="15">
        <v>0</v>
      </c>
      <c r="I154" s="15">
        <v>0</v>
      </c>
    </row>
    <row r="155" spans="1:10" ht="13.5" customHeight="1" x14ac:dyDescent="0.2">
      <c r="A155" s="429" t="s">
        <v>282</v>
      </c>
      <c r="B155" s="430"/>
      <c r="C155" s="431"/>
      <c r="D155" s="175">
        <v>8383.17</v>
      </c>
      <c r="E155" s="97">
        <v>11000</v>
      </c>
      <c r="F155" s="97">
        <v>7500</v>
      </c>
      <c r="G155" s="97">
        <v>6518.98</v>
      </c>
      <c r="H155" s="15">
        <v>0</v>
      </c>
      <c r="I155" s="15">
        <v>0</v>
      </c>
    </row>
    <row r="156" spans="1:10" ht="13.5" customHeight="1" x14ac:dyDescent="0.2">
      <c r="A156" s="428" t="s">
        <v>290</v>
      </c>
      <c r="B156" s="428"/>
      <c r="C156" s="428"/>
      <c r="D156" s="175">
        <v>0</v>
      </c>
      <c r="E156" s="97">
        <v>0</v>
      </c>
      <c r="F156" s="97">
        <v>0</v>
      </c>
      <c r="G156" s="97">
        <v>2427.5</v>
      </c>
      <c r="H156" s="15">
        <v>0</v>
      </c>
      <c r="I156" s="15">
        <v>0</v>
      </c>
    </row>
    <row r="157" spans="1:10" ht="13.5" customHeight="1" x14ac:dyDescent="0.2">
      <c r="B157" s="163">
        <v>3</v>
      </c>
      <c r="C157" s="164" t="s">
        <v>71</v>
      </c>
      <c r="D157" s="16">
        <f t="shared" ref="D157:G157" si="52">D158</f>
        <v>8383.17</v>
      </c>
      <c r="E157" s="101">
        <f t="shared" si="52"/>
        <v>11000</v>
      </c>
      <c r="F157" s="101">
        <f t="shared" si="52"/>
        <v>9019</v>
      </c>
      <c r="G157" s="101">
        <f t="shared" si="52"/>
        <v>8946.48</v>
      </c>
      <c r="H157" s="30">
        <f>F157/D157*100</f>
        <v>107.5846010518694</v>
      </c>
      <c r="I157" s="30">
        <f>G157/F157*100</f>
        <v>99.195919725024936</v>
      </c>
    </row>
    <row r="158" spans="1:10" ht="13.5" customHeight="1" x14ac:dyDescent="0.2">
      <c r="B158" s="19">
        <v>32</v>
      </c>
      <c r="C158" s="39" t="s">
        <v>72</v>
      </c>
      <c r="D158" s="16">
        <f t="shared" ref="D158:G158" si="53">SUM(D159,D160)</f>
        <v>8383.17</v>
      </c>
      <c r="E158" s="101">
        <f t="shared" si="53"/>
        <v>11000</v>
      </c>
      <c r="F158" s="101">
        <f t="shared" si="53"/>
        <v>9019</v>
      </c>
      <c r="G158" s="101">
        <f t="shared" si="53"/>
        <v>8946.48</v>
      </c>
      <c r="H158" s="30">
        <f>F158/D158*100</f>
        <v>107.5846010518694</v>
      </c>
      <c r="I158" s="30">
        <f>G158/F158*100</f>
        <v>99.195919725024936</v>
      </c>
    </row>
    <row r="159" spans="1:10" ht="13.5" customHeight="1" x14ac:dyDescent="0.2">
      <c r="B159" s="20">
        <v>322</v>
      </c>
      <c r="C159" s="43" t="s">
        <v>87</v>
      </c>
      <c r="D159" s="25">
        <v>6064.34</v>
      </c>
      <c r="E159" s="98">
        <v>9000</v>
      </c>
      <c r="F159" s="98">
        <v>6519</v>
      </c>
      <c r="G159" s="98">
        <v>6518.98</v>
      </c>
      <c r="H159" s="30">
        <f>F159/D159*100</f>
        <v>107.49727093137918</v>
      </c>
      <c r="I159" s="30">
        <f>G159/F159*100</f>
        <v>99.999693204479215</v>
      </c>
    </row>
    <row r="160" spans="1:10" ht="13.5" customHeight="1" x14ac:dyDescent="0.2">
      <c r="B160" s="24">
        <v>323</v>
      </c>
      <c r="C160" s="174" t="s">
        <v>88</v>
      </c>
      <c r="D160" s="25">
        <v>2318.83</v>
      </c>
      <c r="E160" s="98">
        <v>2000</v>
      </c>
      <c r="F160" s="98">
        <v>2500</v>
      </c>
      <c r="G160" s="98">
        <v>2427.5</v>
      </c>
      <c r="H160" s="30">
        <f>F160/D160*100</f>
        <v>107.81299189677553</v>
      </c>
      <c r="I160" s="30">
        <f>G160/F160*100</f>
        <v>97.1</v>
      </c>
    </row>
    <row r="161" spans="1:9" ht="13.5" customHeight="1" x14ac:dyDescent="0.2">
      <c r="A161" s="470" t="s">
        <v>109</v>
      </c>
      <c r="B161" s="470"/>
      <c r="C161" s="470"/>
      <c r="D161" s="239">
        <f t="shared" ref="D161:G161" si="54">D164</f>
        <v>1251.6399999999999</v>
      </c>
      <c r="E161" s="143">
        <f t="shared" si="54"/>
        <v>5700</v>
      </c>
      <c r="F161" s="143">
        <f t="shared" si="54"/>
        <v>2810</v>
      </c>
      <c r="G161" s="143">
        <f t="shared" si="54"/>
        <v>2017.02</v>
      </c>
      <c r="H161" s="144"/>
      <c r="I161" s="144"/>
    </row>
    <row r="162" spans="1:9" ht="13.5" customHeight="1" x14ac:dyDescent="0.2">
      <c r="A162" s="453" t="s">
        <v>105</v>
      </c>
      <c r="B162" s="453"/>
      <c r="C162" s="453"/>
      <c r="D162" s="240">
        <f t="shared" ref="D162:G164" si="55">D163</f>
        <v>1251.6399999999999</v>
      </c>
      <c r="E162" s="145">
        <f>E165</f>
        <v>5700</v>
      </c>
      <c r="F162" s="145">
        <f>F165</f>
        <v>2810</v>
      </c>
      <c r="G162" s="145">
        <f>G165</f>
        <v>2017.02</v>
      </c>
      <c r="H162" s="146"/>
      <c r="I162" s="146"/>
    </row>
    <row r="163" spans="1:9" ht="13.5" customHeight="1" x14ac:dyDescent="0.2">
      <c r="A163" s="429" t="s">
        <v>282</v>
      </c>
      <c r="B163" s="430"/>
      <c r="C163" s="431"/>
      <c r="D163" s="241">
        <f t="shared" si="55"/>
        <v>1251.6399999999999</v>
      </c>
      <c r="E163" s="147">
        <f t="shared" si="55"/>
        <v>5700</v>
      </c>
      <c r="F163" s="147">
        <f t="shared" si="55"/>
        <v>2810</v>
      </c>
      <c r="G163" s="147">
        <f t="shared" si="55"/>
        <v>2017.02</v>
      </c>
      <c r="H163" s="148"/>
      <c r="I163" s="148"/>
    </row>
    <row r="164" spans="1:9" ht="13.5" customHeight="1" x14ac:dyDescent="0.2">
      <c r="B164" s="163">
        <v>3</v>
      </c>
      <c r="C164" s="164" t="s">
        <v>71</v>
      </c>
      <c r="D164" s="61">
        <f t="shared" si="55"/>
        <v>1251.6399999999999</v>
      </c>
      <c r="E164" s="61">
        <f t="shared" si="55"/>
        <v>5700</v>
      </c>
      <c r="F164" s="61">
        <f t="shared" si="55"/>
        <v>2810</v>
      </c>
      <c r="G164" s="61">
        <f t="shared" si="55"/>
        <v>2017.02</v>
      </c>
      <c r="H164" s="59">
        <v>0</v>
      </c>
      <c r="I164" s="59">
        <f>G164/F164*100</f>
        <v>71.780071174377227</v>
      </c>
    </row>
    <row r="165" spans="1:9" ht="13.5" customHeight="1" x14ac:dyDescent="0.2">
      <c r="B165" s="19">
        <v>32</v>
      </c>
      <c r="C165" s="39" t="s">
        <v>72</v>
      </c>
      <c r="D165" s="149">
        <f t="shared" ref="D165:G165" si="56">SUM(D166,D167)</f>
        <v>1251.6399999999999</v>
      </c>
      <c r="E165" s="149">
        <f t="shared" si="56"/>
        <v>5700</v>
      </c>
      <c r="F165" s="149">
        <f t="shared" si="56"/>
        <v>2810</v>
      </c>
      <c r="G165" s="149">
        <f t="shared" si="56"/>
        <v>2017.02</v>
      </c>
      <c r="H165" s="59">
        <v>0</v>
      </c>
      <c r="I165" s="59">
        <f>G165/F165*100</f>
        <v>71.780071174377227</v>
      </c>
    </row>
    <row r="166" spans="1:9" ht="13.5" customHeight="1" x14ac:dyDescent="0.2">
      <c r="B166" s="20">
        <v>323</v>
      </c>
      <c r="C166" s="43" t="s">
        <v>88</v>
      </c>
      <c r="D166" s="25">
        <v>565.36</v>
      </c>
      <c r="E166" s="103">
        <v>3500</v>
      </c>
      <c r="F166" s="103">
        <v>1860</v>
      </c>
      <c r="G166" s="103">
        <v>1857.06</v>
      </c>
      <c r="H166" s="30">
        <v>0</v>
      </c>
      <c r="I166" s="30">
        <f>G166/F166*100</f>
        <v>99.841935483870969</v>
      </c>
    </row>
    <row r="167" spans="1:9" ht="13.5" customHeight="1" x14ac:dyDescent="0.2">
      <c r="B167" s="242">
        <v>322</v>
      </c>
      <c r="C167" s="174" t="s">
        <v>87</v>
      </c>
      <c r="D167" s="25">
        <v>686.28</v>
      </c>
      <c r="E167" s="103">
        <v>2200</v>
      </c>
      <c r="F167" s="103">
        <v>950</v>
      </c>
      <c r="G167" s="103">
        <v>159.96</v>
      </c>
      <c r="H167" s="30">
        <v>0</v>
      </c>
      <c r="I167" s="30">
        <f>G167/F167*100</f>
        <v>16.837894736842106</v>
      </c>
    </row>
    <row r="168" spans="1:9" ht="13.5" customHeight="1" x14ac:dyDescent="0.2">
      <c r="A168" s="522" t="s">
        <v>252</v>
      </c>
      <c r="B168" s="522"/>
      <c r="C168" s="522"/>
      <c r="D168" s="177">
        <f t="shared" ref="D168:G169" si="57">D169</f>
        <v>5564.07</v>
      </c>
      <c r="E168" s="95">
        <f t="shared" si="57"/>
        <v>12000</v>
      </c>
      <c r="F168" s="95">
        <f t="shared" si="57"/>
        <v>7900</v>
      </c>
      <c r="G168" s="95">
        <f t="shared" si="57"/>
        <v>7866.75</v>
      </c>
      <c r="H168" s="120">
        <f>F168/D168*100</f>
        <v>141.98239777716674</v>
      </c>
      <c r="I168" s="11">
        <f>G168/F168*100</f>
        <v>99.579113924050631</v>
      </c>
    </row>
    <row r="169" spans="1:9" ht="13.5" customHeight="1" x14ac:dyDescent="0.2">
      <c r="A169" s="521" t="s">
        <v>238</v>
      </c>
      <c r="B169" s="521"/>
      <c r="C169" s="521"/>
      <c r="D169" s="165">
        <f t="shared" si="57"/>
        <v>5564.07</v>
      </c>
      <c r="E169" s="96">
        <f>E171</f>
        <v>12000</v>
      </c>
      <c r="F169" s="96">
        <f>F171</f>
        <v>7900</v>
      </c>
      <c r="G169" s="96">
        <f>G171</f>
        <v>7866.75</v>
      </c>
      <c r="H169" s="13">
        <v>0</v>
      </c>
      <c r="I169" s="13">
        <v>0</v>
      </c>
    </row>
    <row r="170" spans="1:9" ht="13.5" customHeight="1" x14ac:dyDescent="0.2">
      <c r="A170" s="429" t="s">
        <v>282</v>
      </c>
      <c r="B170" s="430"/>
      <c r="C170" s="431"/>
      <c r="D170" s="162">
        <f t="shared" ref="D170:G171" si="58">D171</f>
        <v>5564.07</v>
      </c>
      <c r="E170" s="97">
        <f t="shared" si="58"/>
        <v>12000</v>
      </c>
      <c r="F170" s="97">
        <f t="shared" si="58"/>
        <v>7900</v>
      </c>
      <c r="G170" s="97">
        <f t="shared" si="58"/>
        <v>7866.75</v>
      </c>
      <c r="H170" s="15">
        <v>0</v>
      </c>
      <c r="I170" s="15">
        <v>0</v>
      </c>
    </row>
    <row r="171" spans="1:9" ht="13.5" customHeight="1" x14ac:dyDescent="0.2">
      <c r="B171" s="163">
        <v>3</v>
      </c>
      <c r="C171" s="164" t="s">
        <v>71</v>
      </c>
      <c r="D171" s="16">
        <f t="shared" si="58"/>
        <v>5564.07</v>
      </c>
      <c r="E171" s="101">
        <f t="shared" si="58"/>
        <v>12000</v>
      </c>
      <c r="F171" s="101">
        <f t="shared" si="58"/>
        <v>7900</v>
      </c>
      <c r="G171" s="101">
        <f t="shared" si="58"/>
        <v>7866.75</v>
      </c>
      <c r="H171" s="30">
        <v>0</v>
      </c>
      <c r="I171" s="30">
        <v>0</v>
      </c>
    </row>
    <row r="172" spans="1:9" ht="13.5" customHeight="1" x14ac:dyDescent="0.2">
      <c r="B172" s="19">
        <v>32</v>
      </c>
      <c r="C172" s="39" t="s">
        <v>72</v>
      </c>
      <c r="D172" s="69">
        <f t="shared" ref="D172:G172" si="59">SUM(D173,D174)</f>
        <v>5564.07</v>
      </c>
      <c r="E172" s="149">
        <f t="shared" si="59"/>
        <v>12000</v>
      </c>
      <c r="F172" s="149">
        <f t="shared" si="59"/>
        <v>7900</v>
      </c>
      <c r="G172" s="149">
        <f t="shared" si="59"/>
        <v>7866.75</v>
      </c>
      <c r="H172" s="30">
        <v>0</v>
      </c>
      <c r="I172" s="30">
        <v>0</v>
      </c>
    </row>
    <row r="173" spans="1:9" ht="13.5" customHeight="1" x14ac:dyDescent="0.2">
      <c r="B173" s="20">
        <v>322</v>
      </c>
      <c r="C173" s="47" t="s">
        <v>203</v>
      </c>
      <c r="D173" s="25">
        <v>0</v>
      </c>
      <c r="E173" s="98">
        <v>0</v>
      </c>
      <c r="F173" s="98">
        <v>0</v>
      </c>
      <c r="G173" s="98">
        <v>0</v>
      </c>
      <c r="H173" s="30">
        <v>0</v>
      </c>
      <c r="I173" s="30">
        <v>0</v>
      </c>
    </row>
    <row r="174" spans="1:9" ht="13.5" customHeight="1" x14ac:dyDescent="0.2">
      <c r="B174" s="24">
        <v>323</v>
      </c>
      <c r="C174" s="172" t="s">
        <v>239</v>
      </c>
      <c r="D174" s="25">
        <v>5564.07</v>
      </c>
      <c r="E174" s="98">
        <v>12000</v>
      </c>
      <c r="F174" s="98">
        <v>7900</v>
      </c>
      <c r="G174" s="98">
        <v>7866.75</v>
      </c>
      <c r="H174" s="30">
        <v>0</v>
      </c>
      <c r="I174" s="30">
        <v>0</v>
      </c>
    </row>
    <row r="175" spans="1:9" ht="13.5" customHeight="1" x14ac:dyDescent="0.2">
      <c r="A175" s="452" t="s">
        <v>253</v>
      </c>
      <c r="B175" s="452"/>
      <c r="C175" s="452"/>
      <c r="D175" s="243">
        <f t="shared" ref="D175:G178" si="60">D176</f>
        <v>2508.0500000000002</v>
      </c>
      <c r="E175" s="95">
        <f t="shared" si="60"/>
        <v>2700</v>
      </c>
      <c r="F175" s="95">
        <f t="shared" si="60"/>
        <v>3400</v>
      </c>
      <c r="G175" s="95">
        <f t="shared" si="60"/>
        <v>3362.87</v>
      </c>
      <c r="H175" s="11">
        <v>0</v>
      </c>
      <c r="I175" s="11">
        <f>G175/F175*100</f>
        <v>98.907941176470587</v>
      </c>
    </row>
    <row r="176" spans="1:9" ht="13.5" customHeight="1" x14ac:dyDescent="0.2">
      <c r="A176" s="521" t="s">
        <v>238</v>
      </c>
      <c r="B176" s="521"/>
      <c r="C176" s="521"/>
      <c r="D176" s="169">
        <f t="shared" si="60"/>
        <v>2508.0500000000002</v>
      </c>
      <c r="E176" s="96">
        <f>E178</f>
        <v>2700</v>
      </c>
      <c r="F176" s="96">
        <f>F178</f>
        <v>3400</v>
      </c>
      <c r="G176" s="96">
        <f>G178</f>
        <v>3362.87</v>
      </c>
      <c r="H176" s="13">
        <v>0</v>
      </c>
      <c r="I176" s="13">
        <v>0</v>
      </c>
    </row>
    <row r="177" spans="1:9" ht="13.5" customHeight="1" x14ac:dyDescent="0.2">
      <c r="A177" s="429" t="s">
        <v>282</v>
      </c>
      <c r="B177" s="430"/>
      <c r="C177" s="431"/>
      <c r="D177" s="191">
        <f t="shared" si="60"/>
        <v>2508.0500000000002</v>
      </c>
      <c r="E177" s="97">
        <f t="shared" si="60"/>
        <v>2700</v>
      </c>
      <c r="F177" s="97">
        <f t="shared" si="60"/>
        <v>3400</v>
      </c>
      <c r="G177" s="97">
        <f t="shared" si="60"/>
        <v>3362.87</v>
      </c>
      <c r="H177" s="15">
        <v>0</v>
      </c>
      <c r="I177" s="15">
        <v>0</v>
      </c>
    </row>
    <row r="178" spans="1:9" ht="13.5" customHeight="1" x14ac:dyDescent="0.2">
      <c r="B178" s="163">
        <v>3</v>
      </c>
      <c r="C178" s="164" t="s">
        <v>71</v>
      </c>
      <c r="D178" s="81">
        <f t="shared" si="60"/>
        <v>2508.0500000000002</v>
      </c>
      <c r="E178" s="93">
        <f t="shared" si="60"/>
        <v>2700</v>
      </c>
      <c r="F178" s="93">
        <f t="shared" si="60"/>
        <v>3400</v>
      </c>
      <c r="G178" s="93">
        <f t="shared" si="60"/>
        <v>3362.87</v>
      </c>
      <c r="H178" s="30">
        <v>0</v>
      </c>
      <c r="I178" s="30">
        <f>G178/F178*100</f>
        <v>98.907941176470587</v>
      </c>
    </row>
    <row r="179" spans="1:9" ht="13.5" customHeight="1" x14ac:dyDescent="0.2">
      <c r="B179" s="19">
        <v>32</v>
      </c>
      <c r="C179" s="39" t="s">
        <v>72</v>
      </c>
      <c r="D179" s="69">
        <f t="shared" ref="D179:G179" si="61">D180</f>
        <v>2508.0500000000002</v>
      </c>
      <c r="E179" s="71">
        <f t="shared" si="61"/>
        <v>2700</v>
      </c>
      <c r="F179" s="71">
        <f t="shared" si="61"/>
        <v>3400</v>
      </c>
      <c r="G179" s="71">
        <f t="shared" si="61"/>
        <v>3362.87</v>
      </c>
      <c r="H179" s="30">
        <v>0</v>
      </c>
      <c r="I179" s="30">
        <f>G179/F179*100</f>
        <v>98.907941176470587</v>
      </c>
    </row>
    <row r="180" spans="1:9" ht="13.5" customHeight="1" x14ac:dyDescent="0.2">
      <c r="B180" s="24">
        <v>323</v>
      </c>
      <c r="C180" s="174" t="s">
        <v>88</v>
      </c>
      <c r="D180" s="25">
        <v>2508.0500000000002</v>
      </c>
      <c r="E180" s="98">
        <v>2700</v>
      </c>
      <c r="F180" s="98">
        <v>3400</v>
      </c>
      <c r="G180" s="98">
        <v>3362.87</v>
      </c>
      <c r="H180" s="30">
        <v>0</v>
      </c>
      <c r="I180" s="30">
        <f>G180/F180*100</f>
        <v>98.907941176470587</v>
      </c>
    </row>
    <row r="181" spans="1:9" ht="13.5" customHeight="1" x14ac:dyDescent="0.2">
      <c r="A181" s="452" t="s">
        <v>254</v>
      </c>
      <c r="B181" s="452"/>
      <c r="C181" s="452"/>
      <c r="D181" s="243">
        <f t="shared" ref="D181:G185" si="62">D182</f>
        <v>3318.07</v>
      </c>
      <c r="E181" s="95">
        <f t="shared" si="62"/>
        <v>3500</v>
      </c>
      <c r="F181" s="95">
        <f t="shared" si="62"/>
        <v>10250</v>
      </c>
      <c r="G181" s="95">
        <f t="shared" si="62"/>
        <v>1095</v>
      </c>
      <c r="H181" s="11">
        <v>0</v>
      </c>
      <c r="I181" s="11">
        <f>G181/F181*100</f>
        <v>10.682926829268293</v>
      </c>
    </row>
    <row r="182" spans="1:9" ht="13.5" customHeight="1" x14ac:dyDescent="0.2">
      <c r="A182" s="521" t="s">
        <v>240</v>
      </c>
      <c r="B182" s="521"/>
      <c r="C182" s="521"/>
      <c r="D182" s="169">
        <f t="shared" si="62"/>
        <v>3318.07</v>
      </c>
      <c r="E182" s="96">
        <f>E185</f>
        <v>3500</v>
      </c>
      <c r="F182" s="96">
        <f>F185</f>
        <v>10250</v>
      </c>
      <c r="G182" s="96">
        <f>G185</f>
        <v>1095</v>
      </c>
      <c r="H182" s="13">
        <v>0</v>
      </c>
      <c r="I182" s="13">
        <v>0</v>
      </c>
    </row>
    <row r="183" spans="1:9" ht="13.5" customHeight="1" x14ac:dyDescent="0.2">
      <c r="A183" s="429" t="s">
        <v>282</v>
      </c>
      <c r="B183" s="430"/>
      <c r="C183" s="431"/>
      <c r="D183" s="191">
        <f>D185</f>
        <v>3318.07</v>
      </c>
      <c r="E183" s="97">
        <f>E185</f>
        <v>3500</v>
      </c>
      <c r="F183" s="97">
        <v>0</v>
      </c>
      <c r="G183" s="97">
        <v>0</v>
      </c>
      <c r="H183" s="15">
        <v>0</v>
      </c>
      <c r="I183" s="15">
        <v>0</v>
      </c>
    </row>
    <row r="184" spans="1:9" ht="13.5" customHeight="1" x14ac:dyDescent="0.2">
      <c r="A184" s="428" t="s">
        <v>290</v>
      </c>
      <c r="B184" s="428"/>
      <c r="C184" s="428"/>
      <c r="D184" s="191">
        <v>0</v>
      </c>
      <c r="E184" s="97">
        <v>0</v>
      </c>
      <c r="F184" s="97">
        <v>10250</v>
      </c>
      <c r="G184" s="97">
        <v>1095</v>
      </c>
      <c r="H184" s="15"/>
      <c r="I184" s="15"/>
    </row>
    <row r="185" spans="1:9" ht="13.5" customHeight="1" x14ac:dyDescent="0.2">
      <c r="B185" s="163">
        <v>3</v>
      </c>
      <c r="C185" s="164" t="s">
        <v>71</v>
      </c>
      <c r="D185" s="81">
        <f t="shared" si="62"/>
        <v>3318.07</v>
      </c>
      <c r="E185" s="93">
        <f t="shared" si="62"/>
        <v>3500</v>
      </c>
      <c r="F185" s="93">
        <f t="shared" si="62"/>
        <v>10250</v>
      </c>
      <c r="G185" s="93">
        <f t="shared" si="62"/>
        <v>1095</v>
      </c>
      <c r="H185" s="30">
        <v>0</v>
      </c>
      <c r="I185" s="30">
        <f>G185/F185*100</f>
        <v>10.682926829268293</v>
      </c>
    </row>
    <row r="186" spans="1:9" ht="13.5" customHeight="1" x14ac:dyDescent="0.2">
      <c r="B186" s="19">
        <v>32</v>
      </c>
      <c r="C186" s="39" t="s">
        <v>72</v>
      </c>
      <c r="D186" s="69">
        <f t="shared" ref="D186:G186" si="63">D187</f>
        <v>3318.07</v>
      </c>
      <c r="E186" s="71">
        <f t="shared" si="63"/>
        <v>3500</v>
      </c>
      <c r="F186" s="71">
        <f t="shared" si="63"/>
        <v>10250</v>
      </c>
      <c r="G186" s="71">
        <f t="shared" si="63"/>
        <v>1095</v>
      </c>
      <c r="H186" s="30">
        <v>0</v>
      </c>
      <c r="I186" s="30">
        <f>G186/F186*100</f>
        <v>10.682926829268293</v>
      </c>
    </row>
    <row r="187" spans="1:9" ht="13.5" customHeight="1" x14ac:dyDescent="0.2">
      <c r="B187" s="24">
        <v>323</v>
      </c>
      <c r="C187" s="174" t="s">
        <v>88</v>
      </c>
      <c r="D187" s="25">
        <v>3318.07</v>
      </c>
      <c r="E187" s="98">
        <v>3500</v>
      </c>
      <c r="F187" s="98">
        <v>10250</v>
      </c>
      <c r="G187" s="98">
        <v>1095</v>
      </c>
      <c r="H187" s="30">
        <v>0</v>
      </c>
      <c r="I187" s="30">
        <f>G187/F187*100</f>
        <v>10.682926829268293</v>
      </c>
    </row>
    <row r="188" spans="1:9" ht="13.5" customHeight="1" x14ac:dyDescent="0.2">
      <c r="A188" s="504" t="s">
        <v>230</v>
      </c>
      <c r="B188" s="505"/>
      <c r="C188" s="506"/>
      <c r="D188" s="167">
        <f>SUM(D189,D203,D221)</f>
        <v>8728.0199999999986</v>
      </c>
      <c r="E188" s="94">
        <f>SUM(E189,E203,E221,E214)</f>
        <v>549000</v>
      </c>
      <c r="F188" s="94">
        <f>SUM(F189,F203,F221,F214)</f>
        <v>32850</v>
      </c>
      <c r="G188" s="94">
        <f>SUM(G189,G203,G221,G214)</f>
        <v>31943.64</v>
      </c>
      <c r="H188" s="72">
        <f>F188/D188*100</f>
        <v>376.37402297428292</v>
      </c>
      <c r="I188" s="72">
        <f>G188/F188*100</f>
        <v>97.240913242009128</v>
      </c>
    </row>
    <row r="189" spans="1:9" ht="15.75" customHeight="1" x14ac:dyDescent="0.2">
      <c r="A189" s="518" t="s">
        <v>241</v>
      </c>
      <c r="B189" s="519"/>
      <c r="C189" s="520"/>
      <c r="D189" s="177">
        <f t="shared" ref="D189:G189" si="64">D190</f>
        <v>374.94</v>
      </c>
      <c r="E189" s="95">
        <f t="shared" si="64"/>
        <v>134000</v>
      </c>
      <c r="F189" s="95">
        <f t="shared" si="64"/>
        <v>22000</v>
      </c>
      <c r="G189" s="95">
        <f t="shared" si="64"/>
        <v>21192.06</v>
      </c>
      <c r="H189" s="120">
        <f>F189/D189*100</f>
        <v>5867.6054835440336</v>
      </c>
      <c r="I189" s="120">
        <f>G189/F189*100</f>
        <v>96.327545454545458</v>
      </c>
    </row>
    <row r="190" spans="1:9" ht="15" customHeight="1" x14ac:dyDescent="0.2">
      <c r="A190" s="436" t="s">
        <v>105</v>
      </c>
      <c r="B190" s="437"/>
      <c r="C190" s="438"/>
      <c r="D190" s="178">
        <f t="shared" ref="D190:G190" si="65">D196</f>
        <v>374.94</v>
      </c>
      <c r="E190" s="245">
        <f t="shared" si="65"/>
        <v>134000</v>
      </c>
      <c r="F190" s="245">
        <f t="shared" si="65"/>
        <v>22000</v>
      </c>
      <c r="G190" s="245">
        <f t="shared" si="65"/>
        <v>21192.06</v>
      </c>
      <c r="H190" s="13">
        <v>0</v>
      </c>
      <c r="I190" s="13">
        <v>0</v>
      </c>
    </row>
    <row r="191" spans="1:9" ht="13.5" customHeight="1" x14ac:dyDescent="0.2">
      <c r="A191" s="442" t="s">
        <v>295</v>
      </c>
      <c r="B191" s="443"/>
      <c r="C191" s="444"/>
      <c r="D191" s="175">
        <v>0</v>
      </c>
      <c r="E191" s="97">
        <v>100000</v>
      </c>
      <c r="F191" s="97">
        <v>0</v>
      </c>
      <c r="G191" s="97">
        <v>0</v>
      </c>
      <c r="H191" s="15">
        <v>0</v>
      </c>
      <c r="I191" s="15">
        <v>0</v>
      </c>
    </row>
    <row r="192" spans="1:9" ht="13.5" customHeight="1" x14ac:dyDescent="0.2">
      <c r="A192" s="442" t="s">
        <v>283</v>
      </c>
      <c r="B192" s="443"/>
      <c r="C192" s="444"/>
      <c r="D192" s="175">
        <v>374.94</v>
      </c>
      <c r="E192" s="97">
        <v>0</v>
      </c>
      <c r="F192" s="97">
        <v>0</v>
      </c>
      <c r="G192" s="97">
        <v>0</v>
      </c>
      <c r="H192" s="15">
        <v>0</v>
      </c>
      <c r="I192" s="15">
        <v>0</v>
      </c>
    </row>
    <row r="193" spans="1:9" ht="13.5" customHeight="1" x14ac:dyDescent="0.2">
      <c r="A193" s="516" t="s">
        <v>288</v>
      </c>
      <c r="B193" s="516"/>
      <c r="C193" s="517"/>
      <c r="D193" s="187">
        <v>0</v>
      </c>
      <c r="E193" s="97">
        <v>0</v>
      </c>
      <c r="F193" s="97">
        <v>0</v>
      </c>
      <c r="G193" s="97">
        <v>0</v>
      </c>
      <c r="H193" s="15">
        <v>0</v>
      </c>
      <c r="I193" s="15">
        <v>0</v>
      </c>
    </row>
    <row r="194" spans="1:9" ht="13.5" customHeight="1" x14ac:dyDescent="0.2">
      <c r="A194" s="429" t="s">
        <v>282</v>
      </c>
      <c r="B194" s="430"/>
      <c r="C194" s="431"/>
      <c r="D194" s="187">
        <v>0</v>
      </c>
      <c r="E194" s="97">
        <v>9000</v>
      </c>
      <c r="F194" s="97">
        <v>0</v>
      </c>
      <c r="G194" s="97">
        <v>0</v>
      </c>
      <c r="H194" s="15">
        <v>0</v>
      </c>
      <c r="I194" s="15">
        <v>0</v>
      </c>
    </row>
    <row r="195" spans="1:9" ht="13.5" customHeight="1" x14ac:dyDescent="0.2">
      <c r="A195" s="428" t="s">
        <v>290</v>
      </c>
      <c r="B195" s="428"/>
      <c r="C195" s="428"/>
      <c r="D195" s="187">
        <v>0</v>
      </c>
      <c r="E195" s="97">
        <v>25000</v>
      </c>
      <c r="F195" s="97">
        <v>22000</v>
      </c>
      <c r="G195" s="97">
        <v>21192.06</v>
      </c>
      <c r="H195" s="15">
        <v>0</v>
      </c>
      <c r="I195" s="15">
        <v>0</v>
      </c>
    </row>
    <row r="196" spans="1:9" ht="13.5" customHeight="1" x14ac:dyDescent="0.2">
      <c r="B196" s="168">
        <v>4</v>
      </c>
      <c r="C196" s="164" t="s">
        <v>98</v>
      </c>
      <c r="D196" s="16">
        <f t="shared" ref="D196:G196" si="66">SUM(D197,D199)</f>
        <v>374.94</v>
      </c>
      <c r="E196" s="93">
        <f t="shared" si="66"/>
        <v>134000</v>
      </c>
      <c r="F196" s="93">
        <f t="shared" si="66"/>
        <v>22000</v>
      </c>
      <c r="G196" s="93">
        <f t="shared" si="66"/>
        <v>21192.06</v>
      </c>
      <c r="H196" s="30">
        <f>F196/D196*100</f>
        <v>5867.6054835440336</v>
      </c>
      <c r="I196" s="30">
        <f>G196/F196*100</f>
        <v>96.327545454545458</v>
      </c>
    </row>
    <row r="197" spans="1:9" ht="13.5" customHeight="1" x14ac:dyDescent="0.2">
      <c r="B197" s="78">
        <v>41</v>
      </c>
      <c r="C197" s="55" t="s">
        <v>182</v>
      </c>
      <c r="D197" s="56">
        <f t="shared" ref="D197:G197" si="67">SUM(D198:D198)</f>
        <v>0</v>
      </c>
      <c r="E197" s="234">
        <f t="shared" si="67"/>
        <v>0</v>
      </c>
      <c r="F197" s="234">
        <f t="shared" si="67"/>
        <v>0</v>
      </c>
      <c r="G197" s="234">
        <f t="shared" si="67"/>
        <v>0</v>
      </c>
      <c r="H197" s="30">
        <v>0</v>
      </c>
      <c r="I197" s="30">
        <v>0</v>
      </c>
    </row>
    <row r="198" spans="1:9" ht="13.5" customHeight="1" x14ac:dyDescent="0.2">
      <c r="B198" s="80">
        <v>411</v>
      </c>
      <c r="C198" s="51" t="s">
        <v>190</v>
      </c>
      <c r="D198" s="37">
        <v>0</v>
      </c>
      <c r="E198" s="106">
        <v>0</v>
      </c>
      <c r="F198" s="106">
        <v>0</v>
      </c>
      <c r="G198" s="106">
        <v>0</v>
      </c>
      <c r="H198" s="30">
        <v>0</v>
      </c>
      <c r="I198" s="30">
        <v>0</v>
      </c>
    </row>
    <row r="199" spans="1:9" ht="13.5" customHeight="1" x14ac:dyDescent="0.2">
      <c r="B199" s="78">
        <v>42</v>
      </c>
      <c r="C199" s="39" t="s">
        <v>99</v>
      </c>
      <c r="D199" s="16">
        <f t="shared" ref="D199:G199" si="68">SUM(D200,D201,D202)</f>
        <v>374.94</v>
      </c>
      <c r="E199" s="93">
        <f t="shared" si="68"/>
        <v>134000</v>
      </c>
      <c r="F199" s="93">
        <f t="shared" si="68"/>
        <v>22000</v>
      </c>
      <c r="G199" s="93">
        <f t="shared" si="68"/>
        <v>21192.06</v>
      </c>
      <c r="H199" s="30">
        <f>F199/D199*100</f>
        <v>5867.6054835440336</v>
      </c>
      <c r="I199" s="30">
        <f>G199/F199*100</f>
        <v>96.327545454545458</v>
      </c>
    </row>
    <row r="200" spans="1:9" ht="13.5" customHeight="1" x14ac:dyDescent="0.2">
      <c r="B200" s="79">
        <v>421</v>
      </c>
      <c r="C200" s="43" t="s">
        <v>104</v>
      </c>
      <c r="D200" s="25">
        <v>0</v>
      </c>
      <c r="E200" s="106">
        <v>129000</v>
      </c>
      <c r="F200" s="106">
        <v>22000</v>
      </c>
      <c r="G200" s="106">
        <v>21192.06</v>
      </c>
      <c r="H200" s="30">
        <v>0</v>
      </c>
      <c r="I200" s="30">
        <v>0</v>
      </c>
    </row>
    <row r="201" spans="1:9" ht="13.5" customHeight="1" x14ac:dyDescent="0.2">
      <c r="B201" s="79">
        <v>426</v>
      </c>
      <c r="C201" s="43" t="s">
        <v>110</v>
      </c>
      <c r="D201" s="25">
        <v>0</v>
      </c>
      <c r="E201" s="106">
        <v>5000</v>
      </c>
      <c r="F201" s="106">
        <v>0</v>
      </c>
      <c r="G201" s="106">
        <v>0</v>
      </c>
      <c r="H201" s="30">
        <v>0</v>
      </c>
      <c r="I201" s="30">
        <v>0</v>
      </c>
    </row>
    <row r="202" spans="1:9" ht="13.5" customHeight="1" x14ac:dyDescent="0.2">
      <c r="B202" s="188">
        <v>422</v>
      </c>
      <c r="C202" s="182" t="s">
        <v>223</v>
      </c>
      <c r="D202" s="25">
        <v>374.94</v>
      </c>
      <c r="E202" s="106">
        <v>0</v>
      </c>
      <c r="F202" s="106">
        <v>0</v>
      </c>
      <c r="G202" s="106">
        <v>0</v>
      </c>
      <c r="H202" s="30">
        <v>0</v>
      </c>
      <c r="I202" s="30">
        <v>0</v>
      </c>
    </row>
    <row r="203" spans="1:9" ht="13.5" customHeight="1" x14ac:dyDescent="0.2">
      <c r="A203" s="518" t="s">
        <v>178</v>
      </c>
      <c r="B203" s="519"/>
      <c r="C203" s="520"/>
      <c r="D203" s="177">
        <f t="shared" ref="D203:G210" si="69">D204</f>
        <v>7523.5599999999995</v>
      </c>
      <c r="E203" s="95">
        <f t="shared" si="69"/>
        <v>0</v>
      </c>
      <c r="F203" s="95">
        <f t="shared" si="69"/>
        <v>1000</v>
      </c>
      <c r="G203" s="95">
        <f t="shared" si="69"/>
        <v>901.95</v>
      </c>
      <c r="H203" s="120">
        <v>0</v>
      </c>
      <c r="I203" s="120">
        <f>G203/F203*100</f>
        <v>90.195000000000007</v>
      </c>
    </row>
    <row r="204" spans="1:9" ht="14.25" customHeight="1" x14ac:dyDescent="0.2">
      <c r="A204" s="436" t="s">
        <v>105</v>
      </c>
      <c r="B204" s="437"/>
      <c r="C204" s="438"/>
      <c r="D204" s="165">
        <f t="shared" ref="D204:G204" si="70">D210</f>
        <v>7523.5599999999995</v>
      </c>
      <c r="E204" s="145">
        <f t="shared" si="70"/>
        <v>0</v>
      </c>
      <c r="F204" s="145">
        <f t="shared" si="70"/>
        <v>1000</v>
      </c>
      <c r="G204" s="145">
        <f t="shared" si="70"/>
        <v>901.95</v>
      </c>
      <c r="H204" s="13">
        <v>0</v>
      </c>
      <c r="I204" s="13">
        <v>0</v>
      </c>
    </row>
    <row r="205" spans="1:9" ht="13.5" customHeight="1" x14ac:dyDescent="0.2">
      <c r="A205" s="429" t="s">
        <v>282</v>
      </c>
      <c r="B205" s="430"/>
      <c r="C205" s="431"/>
      <c r="D205" s="175">
        <v>0</v>
      </c>
      <c r="E205" s="97">
        <v>0</v>
      </c>
      <c r="F205" s="97">
        <v>0</v>
      </c>
      <c r="G205" s="97">
        <v>0</v>
      </c>
      <c r="H205" s="15">
        <v>0</v>
      </c>
      <c r="I205" s="15">
        <v>0</v>
      </c>
    </row>
    <row r="206" spans="1:9" ht="13.5" customHeight="1" x14ac:dyDescent="0.2">
      <c r="A206" s="454" t="s">
        <v>284</v>
      </c>
      <c r="B206" s="455"/>
      <c r="C206" s="456"/>
      <c r="D206" s="175">
        <v>0</v>
      </c>
      <c r="E206" s="97">
        <v>0</v>
      </c>
      <c r="F206" s="97">
        <v>98.05</v>
      </c>
      <c r="G206" s="97">
        <v>0</v>
      </c>
      <c r="H206" s="15"/>
      <c r="I206" s="15"/>
    </row>
    <row r="207" spans="1:9" ht="13.5" customHeight="1" x14ac:dyDescent="0.2">
      <c r="A207" s="472" t="s">
        <v>291</v>
      </c>
      <c r="B207" s="473"/>
      <c r="C207" s="474"/>
      <c r="D207" s="175">
        <v>0</v>
      </c>
      <c r="E207" s="97">
        <v>0</v>
      </c>
      <c r="F207" s="97">
        <v>194.19</v>
      </c>
      <c r="G207" s="97">
        <v>194.19</v>
      </c>
      <c r="H207" s="15"/>
      <c r="I207" s="15"/>
    </row>
    <row r="208" spans="1:9" ht="13.5" customHeight="1" x14ac:dyDescent="0.2">
      <c r="A208" s="442" t="s">
        <v>283</v>
      </c>
      <c r="B208" s="443"/>
      <c r="C208" s="444"/>
      <c r="D208" s="175">
        <v>4928.99</v>
      </c>
      <c r="E208" s="97">
        <v>0</v>
      </c>
      <c r="F208" s="97">
        <v>0</v>
      </c>
      <c r="G208" s="97">
        <v>0</v>
      </c>
      <c r="H208" s="15"/>
      <c r="I208" s="15"/>
    </row>
    <row r="209" spans="1:9" ht="13.5" customHeight="1" x14ac:dyDescent="0.2">
      <c r="A209" s="428" t="s">
        <v>290</v>
      </c>
      <c r="B209" s="428"/>
      <c r="C209" s="428"/>
      <c r="D209" s="175">
        <v>2594.5700000000002</v>
      </c>
      <c r="E209" s="97">
        <v>0</v>
      </c>
      <c r="F209" s="97">
        <v>707.76</v>
      </c>
      <c r="G209" s="97">
        <v>707.76</v>
      </c>
      <c r="H209" s="15">
        <v>0</v>
      </c>
      <c r="I209" s="15">
        <v>0</v>
      </c>
    </row>
    <row r="210" spans="1:9" ht="13.5" customHeight="1" x14ac:dyDescent="0.2">
      <c r="B210" s="168">
        <v>4</v>
      </c>
      <c r="C210" s="235" t="s">
        <v>261</v>
      </c>
      <c r="D210" s="32">
        <f t="shared" si="69"/>
        <v>7523.5599999999995</v>
      </c>
      <c r="E210" s="93">
        <f t="shared" si="69"/>
        <v>0</v>
      </c>
      <c r="F210" s="93">
        <f t="shared" si="69"/>
        <v>1000</v>
      </c>
      <c r="G210" s="93">
        <f t="shared" si="69"/>
        <v>901.95</v>
      </c>
      <c r="H210" s="30">
        <v>0</v>
      </c>
      <c r="I210" s="30">
        <f>G210/F210*100</f>
        <v>90.195000000000007</v>
      </c>
    </row>
    <row r="211" spans="1:9" ht="13.5" customHeight="1" x14ac:dyDescent="0.2">
      <c r="B211" s="78">
        <v>42</v>
      </c>
      <c r="C211" s="236" t="s">
        <v>263</v>
      </c>
      <c r="D211" s="69">
        <f>SUM(D212,D213)</f>
        <v>7523.5599999999995</v>
      </c>
      <c r="E211" s="71">
        <f>SUM(E212,E213)</f>
        <v>0</v>
      </c>
      <c r="F211" s="71">
        <f>SUM(F212,F213)</f>
        <v>1000</v>
      </c>
      <c r="G211" s="71">
        <f>SUM(G212,G213)</f>
        <v>901.95</v>
      </c>
      <c r="H211" s="30">
        <v>0</v>
      </c>
      <c r="I211" s="30">
        <f>G211/F211*100</f>
        <v>90.195000000000007</v>
      </c>
    </row>
    <row r="212" spans="1:9" ht="13.5" customHeight="1" x14ac:dyDescent="0.2">
      <c r="B212" s="79">
        <v>421</v>
      </c>
      <c r="C212" s="43" t="s">
        <v>104</v>
      </c>
      <c r="D212" s="25">
        <v>3624.83</v>
      </c>
      <c r="E212" s="106">
        <v>0</v>
      </c>
      <c r="F212" s="106">
        <v>1000</v>
      </c>
      <c r="G212" s="106">
        <v>901.95</v>
      </c>
      <c r="H212" s="30">
        <v>0</v>
      </c>
      <c r="I212" s="30">
        <f>G212/F212*100</f>
        <v>90.195000000000007</v>
      </c>
    </row>
    <row r="213" spans="1:9" ht="13.5" customHeight="1" x14ac:dyDescent="0.2">
      <c r="B213" s="171">
        <v>422</v>
      </c>
      <c r="C213" s="172" t="s">
        <v>192</v>
      </c>
      <c r="D213" s="25">
        <v>3898.73</v>
      </c>
      <c r="E213" s="98">
        <v>0</v>
      </c>
      <c r="F213" s="98">
        <v>0</v>
      </c>
      <c r="G213" s="98">
        <v>0</v>
      </c>
      <c r="H213" s="30">
        <v>0</v>
      </c>
      <c r="I213" s="30">
        <v>0</v>
      </c>
    </row>
    <row r="214" spans="1:9" ht="13.5" customHeight="1" x14ac:dyDescent="0.2">
      <c r="A214" s="433" t="s">
        <v>260</v>
      </c>
      <c r="B214" s="434"/>
      <c r="C214" s="435"/>
      <c r="D214" s="177">
        <f t="shared" ref="D214:G214" si="71">D215</f>
        <v>0</v>
      </c>
      <c r="E214" s="95">
        <f t="shared" si="71"/>
        <v>7000</v>
      </c>
      <c r="F214" s="95">
        <f t="shared" si="71"/>
        <v>9850</v>
      </c>
      <c r="G214" s="95">
        <f t="shared" si="71"/>
        <v>9849.6299999999992</v>
      </c>
      <c r="H214" s="120">
        <v>0</v>
      </c>
      <c r="I214" s="120">
        <v>0</v>
      </c>
    </row>
    <row r="215" spans="1:9" ht="13.5" customHeight="1" x14ac:dyDescent="0.2">
      <c r="A215" s="436" t="s">
        <v>105</v>
      </c>
      <c r="B215" s="437"/>
      <c r="C215" s="438"/>
      <c r="D215" s="165">
        <f>D219</f>
        <v>0</v>
      </c>
      <c r="E215" s="96">
        <f>E218</f>
        <v>7000</v>
      </c>
      <c r="F215" s="96">
        <f>F218</f>
        <v>9850</v>
      </c>
      <c r="G215" s="96">
        <f>G218</f>
        <v>9849.6299999999992</v>
      </c>
      <c r="H215" s="13">
        <v>0</v>
      </c>
      <c r="I215" s="13">
        <v>0</v>
      </c>
    </row>
    <row r="216" spans="1:9" ht="13.5" customHeight="1" x14ac:dyDescent="0.2">
      <c r="A216" s="439" t="s">
        <v>285</v>
      </c>
      <c r="B216" s="440"/>
      <c r="C216" s="441"/>
      <c r="D216" s="237">
        <v>0</v>
      </c>
      <c r="E216" s="97">
        <v>7000</v>
      </c>
      <c r="F216" s="97">
        <v>0</v>
      </c>
      <c r="G216" s="97">
        <v>0</v>
      </c>
      <c r="H216" s="15">
        <v>0</v>
      </c>
      <c r="I216" s="15">
        <v>0</v>
      </c>
    </row>
    <row r="217" spans="1:9" ht="13.5" customHeight="1" x14ac:dyDescent="0.2">
      <c r="A217" s="428" t="s">
        <v>290</v>
      </c>
      <c r="B217" s="428"/>
      <c r="C217" s="428"/>
      <c r="D217" s="253">
        <v>0</v>
      </c>
      <c r="E217" s="252">
        <v>0</v>
      </c>
      <c r="F217" s="97">
        <v>9850</v>
      </c>
      <c r="G217" s="97">
        <v>9849.6299999999992</v>
      </c>
      <c r="H217" s="15">
        <v>0</v>
      </c>
      <c r="I217" s="15">
        <v>0</v>
      </c>
    </row>
    <row r="218" spans="1:9" ht="13.5" customHeight="1" x14ac:dyDescent="0.2">
      <c r="B218" s="168">
        <v>4</v>
      </c>
      <c r="C218" s="183" t="s">
        <v>128</v>
      </c>
      <c r="D218" s="330">
        <v>0</v>
      </c>
      <c r="E218" s="331">
        <f t="shared" ref="E218:G219" si="72">E219</f>
        <v>7000</v>
      </c>
      <c r="F218" s="331">
        <f t="shared" si="72"/>
        <v>9850</v>
      </c>
      <c r="G218" s="331">
        <f t="shared" si="72"/>
        <v>9849.6299999999992</v>
      </c>
      <c r="H218" s="30">
        <v>0</v>
      </c>
      <c r="I218" s="30">
        <f>G218/F218*100</f>
        <v>99.996243654822322</v>
      </c>
    </row>
    <row r="219" spans="1:9" ht="13.5" customHeight="1" x14ac:dyDescent="0.2">
      <c r="B219" s="78">
        <v>42</v>
      </c>
      <c r="C219" s="47" t="s">
        <v>262</v>
      </c>
      <c r="D219" s="330">
        <v>0</v>
      </c>
      <c r="E219" s="331">
        <f t="shared" si="72"/>
        <v>7000</v>
      </c>
      <c r="F219" s="331">
        <f t="shared" si="72"/>
        <v>9850</v>
      </c>
      <c r="G219" s="331">
        <f t="shared" si="72"/>
        <v>9849.6299999999992</v>
      </c>
      <c r="H219" s="30">
        <v>0</v>
      </c>
      <c r="I219" s="30">
        <f>G219/F219*100</f>
        <v>99.996243654822322</v>
      </c>
    </row>
    <row r="220" spans="1:9" ht="13.5" customHeight="1" x14ac:dyDescent="0.2">
      <c r="B220" s="79">
        <v>421</v>
      </c>
      <c r="C220" s="43" t="s">
        <v>104</v>
      </c>
      <c r="D220" s="225">
        <v>0</v>
      </c>
      <c r="E220" s="98">
        <v>7000</v>
      </c>
      <c r="F220" s="98">
        <v>9850</v>
      </c>
      <c r="G220" s="98">
        <v>9849.6299999999992</v>
      </c>
      <c r="H220" s="30">
        <v>0</v>
      </c>
      <c r="I220" s="30">
        <f>G220/F220*100</f>
        <v>99.996243654822322</v>
      </c>
    </row>
    <row r="221" spans="1:9" ht="13.5" customHeight="1" x14ac:dyDescent="0.2">
      <c r="A221" s="479" t="s">
        <v>220</v>
      </c>
      <c r="B221" s="495"/>
      <c r="C221" s="496"/>
      <c r="D221" s="238">
        <f t="shared" ref="D221:G221" si="73">D222</f>
        <v>829.52</v>
      </c>
      <c r="E221" s="95">
        <f t="shared" si="73"/>
        <v>408000</v>
      </c>
      <c r="F221" s="95">
        <f t="shared" si="73"/>
        <v>0</v>
      </c>
      <c r="G221" s="95">
        <f t="shared" si="73"/>
        <v>0</v>
      </c>
      <c r="H221" s="11">
        <v>0</v>
      </c>
      <c r="I221" s="11">
        <v>0</v>
      </c>
    </row>
    <row r="222" spans="1:9" ht="13.5" customHeight="1" x14ac:dyDescent="0.2">
      <c r="A222" s="436" t="s">
        <v>105</v>
      </c>
      <c r="B222" s="437"/>
      <c r="C222" s="438"/>
      <c r="D222" s="165">
        <f>SUM(D232,D229)</f>
        <v>829.52</v>
      </c>
      <c r="E222" s="96">
        <f>SUM(E229,E232)</f>
        <v>408000</v>
      </c>
      <c r="F222" s="96">
        <f>SUM(F229,F232)</f>
        <v>0</v>
      </c>
      <c r="G222" s="96">
        <v>0</v>
      </c>
      <c r="H222" s="13">
        <v>0</v>
      </c>
      <c r="I222" s="13">
        <v>0</v>
      </c>
    </row>
    <row r="223" spans="1:9" ht="13.5" customHeight="1" x14ac:dyDescent="0.2">
      <c r="A223" s="429" t="s">
        <v>282</v>
      </c>
      <c r="B223" s="430"/>
      <c r="C223" s="431"/>
      <c r="D223" s="175">
        <v>0</v>
      </c>
      <c r="E223" s="97">
        <v>7350</v>
      </c>
      <c r="F223" s="97">
        <v>0</v>
      </c>
      <c r="G223" s="97">
        <v>0</v>
      </c>
      <c r="H223" s="15">
        <v>0</v>
      </c>
      <c r="I223" s="15">
        <v>0</v>
      </c>
    </row>
    <row r="224" spans="1:9" ht="13.5" customHeight="1" x14ac:dyDescent="0.2">
      <c r="A224" s="442" t="s">
        <v>283</v>
      </c>
      <c r="B224" s="443"/>
      <c r="C224" s="444"/>
      <c r="D224" s="175">
        <v>0</v>
      </c>
      <c r="E224" s="97">
        <v>0</v>
      </c>
      <c r="F224" s="97">
        <v>0</v>
      </c>
      <c r="G224" s="97"/>
      <c r="H224" s="15">
        <v>0</v>
      </c>
      <c r="I224" s="15">
        <v>0</v>
      </c>
    </row>
    <row r="225" spans="1:10" ht="13.5" customHeight="1" x14ac:dyDescent="0.2">
      <c r="A225" s="501" t="s">
        <v>298</v>
      </c>
      <c r="B225" s="502"/>
      <c r="C225" s="503"/>
      <c r="D225" s="175">
        <v>328.26</v>
      </c>
      <c r="E225" s="97">
        <v>400000</v>
      </c>
      <c r="F225" s="97">
        <v>0</v>
      </c>
      <c r="G225" s="97">
        <v>0</v>
      </c>
      <c r="H225" s="15">
        <v>0</v>
      </c>
      <c r="I225" s="15">
        <v>0</v>
      </c>
    </row>
    <row r="226" spans="1:10" ht="13.5" customHeight="1" x14ac:dyDescent="0.2">
      <c r="A226" s="428" t="s">
        <v>290</v>
      </c>
      <c r="B226" s="428"/>
      <c r="C226" s="428"/>
      <c r="D226" s="175">
        <v>0</v>
      </c>
      <c r="E226" s="97">
        <v>0</v>
      </c>
      <c r="F226" s="97">
        <v>0</v>
      </c>
      <c r="G226" s="97">
        <v>0</v>
      </c>
      <c r="H226" s="15">
        <v>0</v>
      </c>
      <c r="I226" s="15">
        <v>0</v>
      </c>
    </row>
    <row r="227" spans="1:10" ht="13.5" customHeight="1" x14ac:dyDescent="0.2">
      <c r="A227" s="509" t="s">
        <v>289</v>
      </c>
      <c r="B227" s="509"/>
      <c r="C227" s="509"/>
      <c r="D227" s="175">
        <v>116.11</v>
      </c>
      <c r="E227" s="97">
        <v>150</v>
      </c>
      <c r="F227" s="97">
        <v>0</v>
      </c>
      <c r="G227" s="97">
        <v>0</v>
      </c>
      <c r="H227" s="15">
        <v>0</v>
      </c>
      <c r="I227" s="15">
        <v>0</v>
      </c>
    </row>
    <row r="228" spans="1:10" ht="13.5" customHeight="1" x14ac:dyDescent="0.2">
      <c r="A228" s="472" t="s">
        <v>291</v>
      </c>
      <c r="B228" s="473"/>
      <c r="C228" s="474"/>
      <c r="D228" s="175">
        <v>385.15</v>
      </c>
      <c r="E228" s="97">
        <v>500</v>
      </c>
      <c r="F228" s="97">
        <v>0</v>
      </c>
      <c r="G228" s="97">
        <v>0</v>
      </c>
      <c r="H228" s="15">
        <v>0</v>
      </c>
      <c r="I228" s="15">
        <v>0</v>
      </c>
    </row>
    <row r="229" spans="1:10" ht="13.5" customHeight="1" x14ac:dyDescent="0.2">
      <c r="A229" s="140"/>
      <c r="B229" s="163">
        <v>3</v>
      </c>
      <c r="C229" s="164" t="s">
        <v>71</v>
      </c>
      <c r="D229" s="38">
        <v>0</v>
      </c>
      <c r="E229" s="93">
        <f t="shared" ref="E229:G230" si="74">E230</f>
        <v>8000</v>
      </c>
      <c r="F229" s="93">
        <f t="shared" si="74"/>
        <v>0</v>
      </c>
      <c r="G229" s="93">
        <f t="shared" si="74"/>
        <v>0</v>
      </c>
      <c r="H229" s="141">
        <v>0</v>
      </c>
      <c r="I229" s="141">
        <v>0</v>
      </c>
    </row>
    <row r="230" spans="1:10" ht="13.5" customHeight="1" x14ac:dyDescent="0.2">
      <c r="A230" s="140"/>
      <c r="B230" s="19">
        <v>32</v>
      </c>
      <c r="C230" s="39" t="s">
        <v>72</v>
      </c>
      <c r="D230" s="38">
        <v>0</v>
      </c>
      <c r="E230" s="93">
        <f t="shared" si="74"/>
        <v>8000</v>
      </c>
      <c r="F230" s="93">
        <f t="shared" si="74"/>
        <v>0</v>
      </c>
      <c r="G230" s="93">
        <f t="shared" si="74"/>
        <v>0</v>
      </c>
      <c r="H230" s="141">
        <v>0</v>
      </c>
      <c r="I230" s="141">
        <v>0</v>
      </c>
    </row>
    <row r="231" spans="1:10" ht="13.5" customHeight="1" x14ac:dyDescent="0.2">
      <c r="A231" s="140"/>
      <c r="B231" s="20">
        <v>323</v>
      </c>
      <c r="C231" s="47" t="s">
        <v>245</v>
      </c>
      <c r="D231" s="76">
        <v>0</v>
      </c>
      <c r="E231" s="106">
        <v>8000</v>
      </c>
      <c r="F231" s="106">
        <v>0</v>
      </c>
      <c r="G231" s="106">
        <v>0</v>
      </c>
      <c r="H231" s="90">
        <v>0</v>
      </c>
      <c r="I231" s="90">
        <v>0</v>
      </c>
    </row>
    <row r="232" spans="1:10" ht="13.5" customHeight="1" x14ac:dyDescent="0.2">
      <c r="B232" s="83">
        <v>4</v>
      </c>
      <c r="C232" s="46" t="s">
        <v>191</v>
      </c>
      <c r="D232" s="101">
        <f t="shared" ref="D232:G232" si="75">D233</f>
        <v>829.52</v>
      </c>
      <c r="E232" s="101">
        <f t="shared" si="75"/>
        <v>400000</v>
      </c>
      <c r="F232" s="101">
        <f t="shared" si="75"/>
        <v>0</v>
      </c>
      <c r="G232" s="101">
        <f t="shared" si="75"/>
        <v>0</v>
      </c>
      <c r="H232" s="88">
        <v>0</v>
      </c>
      <c r="I232" s="88">
        <v>0</v>
      </c>
    </row>
    <row r="233" spans="1:10" ht="13.5" customHeight="1" x14ac:dyDescent="0.2">
      <c r="B233" s="83">
        <v>42</v>
      </c>
      <c r="C233" s="39" t="s">
        <v>99</v>
      </c>
      <c r="D233" s="101">
        <f t="shared" ref="D233:G233" si="76">SUM(D234,D235)</f>
        <v>829.52</v>
      </c>
      <c r="E233" s="101">
        <f t="shared" si="76"/>
        <v>400000</v>
      </c>
      <c r="F233" s="101">
        <f t="shared" si="76"/>
        <v>0</v>
      </c>
      <c r="G233" s="101">
        <f t="shared" si="76"/>
        <v>0</v>
      </c>
      <c r="H233" s="88">
        <v>0</v>
      </c>
      <c r="I233" s="88">
        <v>0</v>
      </c>
    </row>
    <row r="234" spans="1:10" ht="13.5" customHeight="1" x14ac:dyDescent="0.2">
      <c r="B234" s="89">
        <v>421</v>
      </c>
      <c r="C234" s="43" t="s">
        <v>104</v>
      </c>
      <c r="D234" s="37">
        <v>0</v>
      </c>
      <c r="E234" s="98">
        <v>400000</v>
      </c>
      <c r="F234" s="98">
        <v>0</v>
      </c>
      <c r="G234" s="98">
        <v>0</v>
      </c>
      <c r="H234" s="90">
        <v>0</v>
      </c>
      <c r="I234" s="90">
        <v>0</v>
      </c>
    </row>
    <row r="235" spans="1:10" ht="13.5" customHeight="1" x14ac:dyDescent="0.2">
      <c r="B235" s="188">
        <v>426</v>
      </c>
      <c r="C235" s="174" t="s">
        <v>110</v>
      </c>
      <c r="D235" s="25">
        <v>829.52</v>
      </c>
      <c r="E235" s="98">
        <v>0</v>
      </c>
      <c r="F235" s="98">
        <v>0</v>
      </c>
      <c r="G235" s="98">
        <v>0</v>
      </c>
      <c r="H235" s="30">
        <v>0</v>
      </c>
      <c r="I235" s="30">
        <v>0</v>
      </c>
    </row>
    <row r="236" spans="1:10" ht="13.5" customHeight="1" x14ac:dyDescent="0.2">
      <c r="A236" s="459" t="s">
        <v>111</v>
      </c>
      <c r="B236" s="460"/>
      <c r="C236" s="461"/>
      <c r="D236" s="167">
        <f>SUM(D237,D248)</f>
        <v>88822.3</v>
      </c>
      <c r="E236" s="94">
        <f>SUM(E237,E248)</f>
        <v>310763</v>
      </c>
      <c r="F236" s="94">
        <f>SUM(F237,F248)</f>
        <v>977935.96</v>
      </c>
      <c r="G236" s="94">
        <f>SUM(G237,G248)</f>
        <v>81257.460000000006</v>
      </c>
      <c r="H236" s="9">
        <f>F236/D236*100</f>
        <v>1101.0027436803596</v>
      </c>
      <c r="I236" s="9">
        <f>G236/F236*100</f>
        <v>8.3090778255050584</v>
      </c>
    </row>
    <row r="237" spans="1:10" s="158" customFormat="1" ht="14.25" customHeight="1" x14ac:dyDescent="0.2">
      <c r="A237" s="488" t="s">
        <v>112</v>
      </c>
      <c r="B237" s="489"/>
      <c r="C237" s="490"/>
      <c r="D237" s="173">
        <f t="shared" ref="D237:G237" si="77">D238</f>
        <v>0</v>
      </c>
      <c r="E237" s="105">
        <f t="shared" si="77"/>
        <v>265000</v>
      </c>
      <c r="F237" s="105">
        <f t="shared" si="77"/>
        <v>881672.96</v>
      </c>
      <c r="G237" s="105">
        <f t="shared" si="77"/>
        <v>0</v>
      </c>
      <c r="H237" s="120">
        <v>0</v>
      </c>
      <c r="I237" s="120">
        <f>G237/F237*100</f>
        <v>0</v>
      </c>
      <c r="J237" s="370"/>
    </row>
    <row r="238" spans="1:10" ht="13.5" customHeight="1" x14ac:dyDescent="0.2">
      <c r="A238" s="482" t="s">
        <v>105</v>
      </c>
      <c r="B238" s="483"/>
      <c r="C238" s="484"/>
      <c r="D238" s="165">
        <f>D245</f>
        <v>0</v>
      </c>
      <c r="E238" s="96">
        <f>E245</f>
        <v>265000</v>
      </c>
      <c r="F238" s="96">
        <f>F245</f>
        <v>881672.96</v>
      </c>
      <c r="G238" s="96">
        <f>G245</f>
        <v>0</v>
      </c>
      <c r="H238" s="13">
        <v>0</v>
      </c>
      <c r="I238" s="13">
        <v>0</v>
      </c>
    </row>
    <row r="239" spans="1:10" ht="13.5" customHeight="1" x14ac:dyDescent="0.2">
      <c r="A239" s="501" t="s">
        <v>299</v>
      </c>
      <c r="B239" s="502"/>
      <c r="C239" s="503"/>
      <c r="D239" s="187">
        <v>0</v>
      </c>
      <c r="E239" s="97">
        <v>0</v>
      </c>
      <c r="F239" s="97">
        <v>0</v>
      </c>
      <c r="G239" s="97">
        <v>0</v>
      </c>
      <c r="H239" s="15">
        <v>0</v>
      </c>
      <c r="I239" s="15">
        <v>0</v>
      </c>
    </row>
    <row r="240" spans="1:10" ht="13.5" customHeight="1" x14ac:dyDescent="0.2">
      <c r="A240" s="442" t="s">
        <v>283</v>
      </c>
      <c r="B240" s="443"/>
      <c r="C240" s="444"/>
      <c r="D240" s="187">
        <v>0</v>
      </c>
      <c r="E240" s="97">
        <v>0</v>
      </c>
      <c r="F240" s="97">
        <v>63100.69</v>
      </c>
      <c r="G240" s="97">
        <v>0</v>
      </c>
      <c r="H240" s="15">
        <v>0</v>
      </c>
      <c r="I240" s="15">
        <v>0</v>
      </c>
      <c r="J240" s="371"/>
    </row>
    <row r="241" spans="1:10" ht="13.5" customHeight="1" x14ac:dyDescent="0.2">
      <c r="A241" s="428" t="s">
        <v>290</v>
      </c>
      <c r="B241" s="428"/>
      <c r="C241" s="428"/>
      <c r="D241" s="175">
        <v>0</v>
      </c>
      <c r="E241" s="97">
        <v>6000</v>
      </c>
      <c r="F241" s="97">
        <v>35146.199999999997</v>
      </c>
      <c r="G241" s="97">
        <v>0</v>
      </c>
      <c r="H241" s="15">
        <v>0</v>
      </c>
      <c r="I241" s="15">
        <v>0</v>
      </c>
    </row>
    <row r="242" spans="1:10" ht="13.5" customHeight="1" x14ac:dyDescent="0.2">
      <c r="A242" s="439" t="s">
        <v>285</v>
      </c>
      <c r="B242" s="440"/>
      <c r="C242" s="441"/>
      <c r="D242" s="187">
        <v>0</v>
      </c>
      <c r="E242" s="97">
        <v>259000</v>
      </c>
      <c r="F242" s="97">
        <v>178971.94</v>
      </c>
      <c r="G242" s="97">
        <v>0</v>
      </c>
      <c r="H242" s="15">
        <v>0</v>
      </c>
      <c r="I242" s="15">
        <v>0</v>
      </c>
    </row>
    <row r="243" spans="1:10" ht="13.5" customHeight="1" x14ac:dyDescent="0.2">
      <c r="A243" s="454" t="s">
        <v>284</v>
      </c>
      <c r="B243" s="455"/>
      <c r="C243" s="456"/>
      <c r="D243" s="187">
        <v>0</v>
      </c>
      <c r="E243" s="97">
        <v>0</v>
      </c>
      <c r="F243" s="97">
        <v>600633.13</v>
      </c>
      <c r="G243" s="97">
        <v>0</v>
      </c>
      <c r="H243" s="15">
        <v>0</v>
      </c>
      <c r="I243" s="15">
        <v>0</v>
      </c>
    </row>
    <row r="244" spans="1:10" ht="13.5" customHeight="1" x14ac:dyDescent="0.2">
      <c r="A244" s="429" t="s">
        <v>282</v>
      </c>
      <c r="B244" s="430"/>
      <c r="C244" s="431"/>
      <c r="D244" s="187">
        <v>0</v>
      </c>
      <c r="E244" s="97">
        <v>0</v>
      </c>
      <c r="F244" s="97">
        <v>8950</v>
      </c>
      <c r="G244" s="97"/>
      <c r="H244" s="15">
        <v>0</v>
      </c>
      <c r="I244" s="15">
        <v>0</v>
      </c>
    </row>
    <row r="245" spans="1:10" ht="13.5" customHeight="1" x14ac:dyDescent="0.2">
      <c r="B245" s="168">
        <v>4</v>
      </c>
      <c r="C245" s="164" t="s">
        <v>98</v>
      </c>
      <c r="D245" s="16">
        <f t="shared" ref="D245:G245" si="78">D246</f>
        <v>0</v>
      </c>
      <c r="E245" s="101">
        <f t="shared" si="78"/>
        <v>265000</v>
      </c>
      <c r="F245" s="101">
        <f t="shared" si="78"/>
        <v>881672.96</v>
      </c>
      <c r="G245" s="101">
        <f t="shared" si="78"/>
        <v>0</v>
      </c>
      <c r="H245" s="30">
        <v>0</v>
      </c>
      <c r="I245" s="30">
        <f>G245/F245*100</f>
        <v>0</v>
      </c>
    </row>
    <row r="246" spans="1:10" ht="13.5" customHeight="1" x14ac:dyDescent="0.2">
      <c r="B246" s="78">
        <v>42</v>
      </c>
      <c r="C246" s="39" t="s">
        <v>99</v>
      </c>
      <c r="D246" s="69">
        <f t="shared" ref="D246:G246" si="79">SUM(D247:D247)</f>
        <v>0</v>
      </c>
      <c r="E246" s="71">
        <f t="shared" si="79"/>
        <v>265000</v>
      </c>
      <c r="F246" s="71">
        <f t="shared" si="79"/>
        <v>881672.96</v>
      </c>
      <c r="G246" s="71">
        <f t="shared" si="79"/>
        <v>0</v>
      </c>
      <c r="H246" s="30">
        <v>0</v>
      </c>
      <c r="I246" s="30">
        <f>G246/F246*100</f>
        <v>0</v>
      </c>
    </row>
    <row r="247" spans="1:10" ht="13.5" customHeight="1" x14ac:dyDescent="0.2">
      <c r="B247" s="171">
        <v>421</v>
      </c>
      <c r="C247" s="174" t="s">
        <v>104</v>
      </c>
      <c r="D247" s="25">
        <v>0</v>
      </c>
      <c r="E247" s="106">
        <v>265000</v>
      </c>
      <c r="F247" s="106">
        <v>881672.96</v>
      </c>
      <c r="G247" s="106">
        <v>0</v>
      </c>
      <c r="H247" s="30">
        <v>0</v>
      </c>
      <c r="I247" s="30">
        <f>G247/F247*100</f>
        <v>0</v>
      </c>
    </row>
    <row r="248" spans="1:10" ht="13.5" customHeight="1" x14ac:dyDescent="0.2">
      <c r="A248" s="479" t="s">
        <v>113</v>
      </c>
      <c r="B248" s="495"/>
      <c r="C248" s="496"/>
      <c r="D248" s="170">
        <f t="shared" ref="D248:G248" si="80">D249</f>
        <v>88822.3</v>
      </c>
      <c r="E248" s="95">
        <f t="shared" si="80"/>
        <v>45763</v>
      </c>
      <c r="F248" s="95">
        <f t="shared" si="80"/>
        <v>96263</v>
      </c>
      <c r="G248" s="95">
        <f t="shared" si="80"/>
        <v>81257.460000000006</v>
      </c>
      <c r="H248" s="11">
        <f>F248/D248*100</f>
        <v>108.37706296729537</v>
      </c>
      <c r="I248" s="11">
        <f>G248/F248*100</f>
        <v>84.411933972554365</v>
      </c>
    </row>
    <row r="249" spans="1:10" ht="13.5" customHeight="1" x14ac:dyDescent="0.2">
      <c r="A249" s="436" t="s">
        <v>105</v>
      </c>
      <c r="B249" s="437"/>
      <c r="C249" s="438"/>
      <c r="D249" s="165">
        <f t="shared" ref="D249:G249" si="81">SUM(D254,D259)</f>
        <v>88822.3</v>
      </c>
      <c r="E249" s="96">
        <f t="shared" si="81"/>
        <v>45763</v>
      </c>
      <c r="F249" s="96">
        <f t="shared" si="81"/>
        <v>96263</v>
      </c>
      <c r="G249" s="96">
        <f t="shared" si="81"/>
        <v>81257.460000000006</v>
      </c>
      <c r="H249" s="13">
        <v>0</v>
      </c>
      <c r="I249" s="13">
        <v>0</v>
      </c>
    </row>
    <row r="250" spans="1:10" ht="13.5" customHeight="1" x14ac:dyDescent="0.2">
      <c r="A250" s="501" t="s">
        <v>300</v>
      </c>
      <c r="B250" s="502"/>
      <c r="C250" s="503"/>
      <c r="D250" s="175">
        <v>49771.05</v>
      </c>
      <c r="E250" s="97">
        <v>0</v>
      </c>
      <c r="F250" s="97">
        <v>35400</v>
      </c>
      <c r="G250" s="97">
        <v>35400</v>
      </c>
      <c r="H250" s="15">
        <v>0</v>
      </c>
      <c r="I250" s="15">
        <v>0</v>
      </c>
    </row>
    <row r="251" spans="1:10" ht="13.5" customHeight="1" x14ac:dyDescent="0.2">
      <c r="A251" s="429" t="s">
        <v>282</v>
      </c>
      <c r="B251" s="430"/>
      <c r="C251" s="431"/>
      <c r="D251" s="175">
        <v>0</v>
      </c>
      <c r="E251" s="97">
        <v>0</v>
      </c>
      <c r="F251" s="97">
        <v>0</v>
      </c>
      <c r="G251" s="97">
        <v>0</v>
      </c>
      <c r="H251" s="15">
        <v>0</v>
      </c>
      <c r="I251" s="15">
        <v>0</v>
      </c>
      <c r="J251" s="371"/>
    </row>
    <row r="252" spans="1:10" s="31" customFormat="1" ht="13.5" customHeight="1" x14ac:dyDescent="0.2">
      <c r="A252" s="442" t="s">
        <v>283</v>
      </c>
      <c r="B252" s="443"/>
      <c r="C252" s="444"/>
      <c r="D252" s="40">
        <v>3551.79</v>
      </c>
      <c r="E252" s="97">
        <v>21763</v>
      </c>
      <c r="F252" s="97">
        <v>0</v>
      </c>
      <c r="G252" s="97">
        <v>0</v>
      </c>
      <c r="H252" s="15">
        <v>0</v>
      </c>
      <c r="I252" s="15">
        <v>0</v>
      </c>
      <c r="J252" s="328"/>
    </row>
    <row r="253" spans="1:10" s="31" customFormat="1" ht="13.5" customHeight="1" x14ac:dyDescent="0.2">
      <c r="A253" s="428" t="s">
        <v>290</v>
      </c>
      <c r="B253" s="428"/>
      <c r="C253" s="428"/>
      <c r="D253" s="40">
        <v>35499.46</v>
      </c>
      <c r="E253" s="97">
        <v>24000</v>
      </c>
      <c r="F253" s="97">
        <v>60863</v>
      </c>
      <c r="G253" s="97">
        <v>45857.46</v>
      </c>
      <c r="H253" s="15">
        <v>0</v>
      </c>
      <c r="I253" s="15">
        <v>0</v>
      </c>
      <c r="J253" s="328"/>
    </row>
    <row r="254" spans="1:10" s="31" customFormat="1" ht="13.5" customHeight="1" x14ac:dyDescent="0.2">
      <c r="B254" s="254">
        <v>3</v>
      </c>
      <c r="C254" s="255" t="s">
        <v>176</v>
      </c>
      <c r="D254" s="256">
        <f t="shared" ref="D254:G254" si="82">D257</f>
        <v>3729.33</v>
      </c>
      <c r="E254" s="257">
        <f t="shared" si="82"/>
        <v>10763</v>
      </c>
      <c r="F254" s="257">
        <f>SUM(F255,F257)</f>
        <v>13263</v>
      </c>
      <c r="G254" s="257">
        <f t="shared" si="82"/>
        <v>0</v>
      </c>
      <c r="H254" s="30">
        <v>0</v>
      </c>
      <c r="I254" s="30">
        <f>G254/F254*100</f>
        <v>0</v>
      </c>
      <c r="J254" s="328"/>
    </row>
    <row r="255" spans="1:10" s="31" customFormat="1" ht="13.5" customHeight="1" x14ac:dyDescent="0.2">
      <c r="B255" s="19">
        <v>32</v>
      </c>
      <c r="C255" s="39" t="s">
        <v>72</v>
      </c>
      <c r="D255" s="262">
        <v>0</v>
      </c>
      <c r="E255" s="216">
        <v>0</v>
      </c>
      <c r="F255" s="216">
        <f>F256</f>
        <v>2500</v>
      </c>
      <c r="G255" s="216">
        <v>0</v>
      </c>
      <c r="H255" s="221">
        <v>0</v>
      </c>
      <c r="I255" s="30">
        <v>0</v>
      </c>
      <c r="J255" s="328"/>
    </row>
    <row r="256" spans="1:10" s="31" customFormat="1" ht="13.5" customHeight="1" x14ac:dyDescent="0.2">
      <c r="B256" s="20">
        <v>323</v>
      </c>
      <c r="C256" s="47" t="s">
        <v>245</v>
      </c>
      <c r="D256" s="219">
        <v>0</v>
      </c>
      <c r="E256" s="218">
        <v>0</v>
      </c>
      <c r="F256" s="218">
        <v>2500</v>
      </c>
      <c r="G256" s="218">
        <v>0</v>
      </c>
      <c r="H256" s="263">
        <v>0</v>
      </c>
      <c r="I256" s="90">
        <v>0</v>
      </c>
      <c r="J256" s="328"/>
    </row>
    <row r="257" spans="1:10" s="31" customFormat="1" ht="13.5" customHeight="1" x14ac:dyDescent="0.2">
      <c r="B257" s="258">
        <v>38</v>
      </c>
      <c r="C257" s="259" t="s">
        <v>175</v>
      </c>
      <c r="D257" s="260">
        <f>SUM(D258:D258)</f>
        <v>3729.33</v>
      </c>
      <c r="E257" s="224">
        <f>E258</f>
        <v>10763</v>
      </c>
      <c r="F257" s="224">
        <f>F258</f>
        <v>10763</v>
      </c>
      <c r="G257" s="224">
        <f>G258</f>
        <v>0</v>
      </c>
      <c r="H257" s="30">
        <v>0</v>
      </c>
      <c r="I257" s="30">
        <f t="shared" ref="I257:I262" si="83">G257/F257*100</f>
        <v>0</v>
      </c>
      <c r="J257" s="328"/>
    </row>
    <row r="258" spans="1:10" s="31" customFormat="1" ht="13.5" customHeight="1" x14ac:dyDescent="0.2">
      <c r="B258" s="126">
        <v>386</v>
      </c>
      <c r="C258" s="52" t="s">
        <v>183</v>
      </c>
      <c r="D258" s="53">
        <v>3729.33</v>
      </c>
      <c r="E258" s="106">
        <v>10763</v>
      </c>
      <c r="F258" s="106">
        <v>10763</v>
      </c>
      <c r="G258" s="106">
        <v>0</v>
      </c>
      <c r="H258" s="30">
        <v>0</v>
      </c>
      <c r="I258" s="30">
        <f t="shared" si="83"/>
        <v>0</v>
      </c>
      <c r="J258" s="328"/>
    </row>
    <row r="259" spans="1:10" s="31" customFormat="1" ht="13.5" customHeight="1" x14ac:dyDescent="0.2">
      <c r="A259"/>
      <c r="B259" s="78">
        <v>4</v>
      </c>
      <c r="C259" s="39" t="s">
        <v>98</v>
      </c>
      <c r="D259" s="16">
        <f t="shared" ref="D259:G259" si="84">D260</f>
        <v>85092.97</v>
      </c>
      <c r="E259" s="101">
        <f t="shared" si="84"/>
        <v>35000</v>
      </c>
      <c r="F259" s="101">
        <f t="shared" si="84"/>
        <v>83000</v>
      </c>
      <c r="G259" s="101">
        <f t="shared" si="84"/>
        <v>81257.460000000006</v>
      </c>
      <c r="H259" s="30">
        <f>F259/D259*100</f>
        <v>97.540372606573726</v>
      </c>
      <c r="I259" s="30">
        <f t="shared" si="83"/>
        <v>97.900554216867476</v>
      </c>
      <c r="J259" s="328"/>
    </row>
    <row r="260" spans="1:10" ht="13.5" customHeight="1" x14ac:dyDescent="0.2">
      <c r="B260" s="78">
        <v>42</v>
      </c>
      <c r="C260" s="39" t="s">
        <v>99</v>
      </c>
      <c r="D260" s="69">
        <f t="shared" ref="D260:G260" si="85">SUM(D261:D261)</f>
        <v>85092.97</v>
      </c>
      <c r="E260" s="71">
        <f t="shared" si="85"/>
        <v>35000</v>
      </c>
      <c r="F260" s="71">
        <f t="shared" si="85"/>
        <v>83000</v>
      </c>
      <c r="G260" s="71">
        <f t="shared" si="85"/>
        <v>81257.460000000006</v>
      </c>
      <c r="H260" s="30">
        <f>F260/D260*100</f>
        <v>97.540372606573726</v>
      </c>
      <c r="I260" s="30">
        <f t="shared" si="83"/>
        <v>97.900554216867476</v>
      </c>
    </row>
    <row r="261" spans="1:10" ht="13.5" customHeight="1" x14ac:dyDescent="0.2">
      <c r="B261" s="171">
        <v>421</v>
      </c>
      <c r="C261" s="174" t="s">
        <v>104</v>
      </c>
      <c r="D261" s="25">
        <v>85092.97</v>
      </c>
      <c r="E261" s="106">
        <v>35000</v>
      </c>
      <c r="F261" s="106">
        <v>83000</v>
      </c>
      <c r="G261" s="106">
        <v>81257.460000000006</v>
      </c>
      <c r="H261" s="30">
        <f>F261/D261*100</f>
        <v>97.540372606573726</v>
      </c>
      <c r="I261" s="30">
        <f t="shared" si="83"/>
        <v>97.900554216867476</v>
      </c>
    </row>
    <row r="262" spans="1:10" ht="13.5" customHeight="1" x14ac:dyDescent="0.2">
      <c r="A262" s="504" t="s">
        <v>218</v>
      </c>
      <c r="B262" s="505"/>
      <c r="C262" s="506"/>
      <c r="D262" s="192">
        <f t="shared" ref="D262:G263" si="86">D263</f>
        <v>0</v>
      </c>
      <c r="E262" s="115">
        <f t="shared" si="86"/>
        <v>0</v>
      </c>
      <c r="F262" s="273">
        <f t="shared" si="86"/>
        <v>3200</v>
      </c>
      <c r="G262" s="273">
        <f t="shared" si="86"/>
        <v>3184.62</v>
      </c>
      <c r="H262" s="116">
        <v>0</v>
      </c>
      <c r="I262" s="72">
        <f t="shared" si="83"/>
        <v>99.519374999999997</v>
      </c>
    </row>
    <row r="263" spans="1:10" ht="15" customHeight="1" x14ac:dyDescent="0.2">
      <c r="A263" s="479" t="s">
        <v>189</v>
      </c>
      <c r="B263" s="495"/>
      <c r="C263" s="496"/>
      <c r="D263" s="170">
        <f t="shared" si="86"/>
        <v>0</v>
      </c>
      <c r="E263" s="10">
        <f t="shared" si="86"/>
        <v>0</v>
      </c>
      <c r="F263" s="143">
        <f t="shared" si="86"/>
        <v>3200</v>
      </c>
      <c r="G263" s="332">
        <f>SUM(G266,G269)</f>
        <v>3184.62</v>
      </c>
      <c r="H263" s="11">
        <v>0</v>
      </c>
      <c r="I263" s="11">
        <v>0</v>
      </c>
    </row>
    <row r="264" spans="1:10" ht="15" customHeight="1" x14ac:dyDescent="0.2">
      <c r="A264" s="510" t="s">
        <v>177</v>
      </c>
      <c r="B264" s="511"/>
      <c r="C264" s="512"/>
      <c r="D264" s="165">
        <f>SUM(D269,D266)</f>
        <v>0</v>
      </c>
      <c r="E264" s="12">
        <f>E265</f>
        <v>0</v>
      </c>
      <c r="F264" s="274">
        <f>SUM(F266,F269)</f>
        <v>3200</v>
      </c>
      <c r="G264" s="274">
        <f>G265</f>
        <v>3184.62</v>
      </c>
      <c r="H264" s="13">
        <v>0</v>
      </c>
      <c r="I264" s="13">
        <v>0</v>
      </c>
    </row>
    <row r="265" spans="1:10" ht="13.5" customHeight="1" x14ac:dyDescent="0.2">
      <c r="A265" s="429" t="s">
        <v>282</v>
      </c>
      <c r="B265" s="430"/>
      <c r="C265" s="431"/>
      <c r="D265" s="162">
        <v>0</v>
      </c>
      <c r="E265" s="97">
        <f>SUM(E269,E266)</f>
        <v>0</v>
      </c>
      <c r="F265" s="97">
        <f>SUM(F269,F266)</f>
        <v>3200</v>
      </c>
      <c r="G265" s="97">
        <f>SUM(G269,G266)</f>
        <v>3184.62</v>
      </c>
      <c r="H265" s="15">
        <v>0</v>
      </c>
      <c r="I265" s="15">
        <v>0</v>
      </c>
    </row>
    <row r="266" spans="1:10" ht="14.1" customHeight="1" x14ac:dyDescent="0.2">
      <c r="B266" s="163">
        <v>4</v>
      </c>
      <c r="C266" s="164" t="s">
        <v>98</v>
      </c>
      <c r="D266" s="16">
        <f t="shared" ref="D266:G266" si="87">D267</f>
        <v>0</v>
      </c>
      <c r="E266" s="101">
        <f t="shared" si="87"/>
        <v>0</v>
      </c>
      <c r="F266" s="101">
        <f t="shared" si="87"/>
        <v>0</v>
      </c>
      <c r="G266" s="101">
        <f t="shared" si="87"/>
        <v>0</v>
      </c>
      <c r="H266" s="30">
        <v>0</v>
      </c>
      <c r="I266" s="30">
        <v>0</v>
      </c>
    </row>
    <row r="267" spans="1:10" ht="13.5" customHeight="1" x14ac:dyDescent="0.2">
      <c r="B267" s="19">
        <v>42</v>
      </c>
      <c r="C267" s="39" t="s">
        <v>116</v>
      </c>
      <c r="D267" s="69">
        <f t="shared" ref="D267:G267" si="88">SUM(D268:D268)</f>
        <v>0</v>
      </c>
      <c r="E267" s="71">
        <f t="shared" si="88"/>
        <v>0</v>
      </c>
      <c r="F267" s="71">
        <f t="shared" si="88"/>
        <v>0</v>
      </c>
      <c r="G267" s="71">
        <f t="shared" si="88"/>
        <v>0</v>
      </c>
      <c r="H267" s="30">
        <v>0</v>
      </c>
      <c r="I267" s="30">
        <v>0</v>
      </c>
    </row>
    <row r="268" spans="1:10" ht="13.5" customHeight="1" x14ac:dyDescent="0.2">
      <c r="B268" s="20">
        <v>422</v>
      </c>
      <c r="C268" s="43" t="s">
        <v>117</v>
      </c>
      <c r="D268" s="25">
        <v>0</v>
      </c>
      <c r="E268" s="107">
        <v>0</v>
      </c>
      <c r="F268" s="107">
        <v>0</v>
      </c>
      <c r="G268" s="107">
        <v>0</v>
      </c>
      <c r="H268" s="30">
        <v>0</v>
      </c>
      <c r="I268" s="30">
        <v>0</v>
      </c>
    </row>
    <row r="269" spans="1:10" ht="13.5" customHeight="1" x14ac:dyDescent="0.2">
      <c r="B269" s="265">
        <v>3</v>
      </c>
      <c r="C269" s="172" t="s">
        <v>71</v>
      </c>
      <c r="D269" s="266">
        <f t="shared" ref="D269:E269" si="89">SUM(D272,D274)</f>
        <v>0</v>
      </c>
      <c r="E269" s="267">
        <f t="shared" si="89"/>
        <v>0</v>
      </c>
      <c r="F269" s="267">
        <f>SUM(F270,F272,F274)</f>
        <v>3200</v>
      </c>
      <c r="G269" s="267">
        <f>SUM(G270,G272,G274)</f>
        <v>3184.62</v>
      </c>
      <c r="H269" s="88">
        <v>0</v>
      </c>
      <c r="I269" s="88">
        <v>0</v>
      </c>
    </row>
    <row r="270" spans="1:10" ht="13.5" customHeight="1" x14ac:dyDescent="0.2">
      <c r="B270" s="19">
        <v>32</v>
      </c>
      <c r="C270" s="39" t="s">
        <v>72</v>
      </c>
      <c r="D270" s="269">
        <f>D271</f>
        <v>0</v>
      </c>
      <c r="E270" s="270">
        <f>E271</f>
        <v>0</v>
      </c>
      <c r="F270" s="270">
        <f>F271</f>
        <v>3200</v>
      </c>
      <c r="G270" s="270">
        <f>G271</f>
        <v>3184.62</v>
      </c>
      <c r="H270" s="264">
        <v>0</v>
      </c>
      <c r="I270" s="88">
        <f>G270/F270*100</f>
        <v>99.519374999999997</v>
      </c>
    </row>
    <row r="271" spans="1:10" ht="13.5" customHeight="1" x14ac:dyDescent="0.2">
      <c r="B271" s="20">
        <v>329</v>
      </c>
      <c r="C271" s="43" t="s">
        <v>73</v>
      </c>
      <c r="D271" s="271">
        <v>0</v>
      </c>
      <c r="E271" s="272">
        <v>0</v>
      </c>
      <c r="F271" s="272">
        <v>3200</v>
      </c>
      <c r="G271" s="272">
        <v>3184.62</v>
      </c>
      <c r="H271" s="263">
        <v>0</v>
      </c>
      <c r="I271" s="30">
        <f>G271/F271*100</f>
        <v>99.519374999999997</v>
      </c>
    </row>
    <row r="272" spans="1:10" ht="13.5" customHeight="1" x14ac:dyDescent="0.2">
      <c r="B272" s="268">
        <v>36</v>
      </c>
      <c r="C272" s="164" t="s">
        <v>114</v>
      </c>
      <c r="D272" s="261">
        <f t="shared" ref="D272:G272" si="90">SUM(D273:D273)</f>
        <v>0</v>
      </c>
      <c r="E272" s="224">
        <f t="shared" si="90"/>
        <v>0</v>
      </c>
      <c r="F272" s="224">
        <f t="shared" si="90"/>
        <v>0</v>
      </c>
      <c r="G272" s="224">
        <f t="shared" si="90"/>
        <v>0</v>
      </c>
      <c r="H272" s="30">
        <v>0</v>
      </c>
      <c r="I272" s="30">
        <v>0</v>
      </c>
    </row>
    <row r="273" spans="1:9" ht="13.5" customHeight="1" x14ac:dyDescent="0.2">
      <c r="B273" s="50">
        <v>363</v>
      </c>
      <c r="C273" s="45" t="s">
        <v>188</v>
      </c>
      <c r="D273" s="25">
        <v>0</v>
      </c>
      <c r="E273" s="98">
        <v>0</v>
      </c>
      <c r="F273" s="98">
        <v>0</v>
      </c>
      <c r="G273" s="98">
        <v>0</v>
      </c>
      <c r="H273" s="30">
        <v>0</v>
      </c>
      <c r="I273" s="30">
        <v>0</v>
      </c>
    </row>
    <row r="274" spans="1:9" ht="13.5" customHeight="1" x14ac:dyDescent="0.2">
      <c r="B274" s="29">
        <v>38</v>
      </c>
      <c r="C274" s="44" t="s">
        <v>175</v>
      </c>
      <c r="D274" s="56">
        <f t="shared" ref="D274:G274" si="91">SUM(D275:D275)</f>
        <v>0</v>
      </c>
      <c r="E274" s="71">
        <f t="shared" si="91"/>
        <v>0</v>
      </c>
      <c r="F274" s="71">
        <f t="shared" si="91"/>
        <v>0</v>
      </c>
      <c r="G274" s="71">
        <f t="shared" si="91"/>
        <v>0</v>
      </c>
      <c r="H274" s="30">
        <v>0</v>
      </c>
      <c r="I274" s="30">
        <v>0</v>
      </c>
    </row>
    <row r="275" spans="1:9" ht="13.5" customHeight="1" x14ac:dyDescent="0.2">
      <c r="B275" s="50">
        <v>386</v>
      </c>
      <c r="C275" s="45" t="s">
        <v>183</v>
      </c>
      <c r="D275" s="25">
        <v>0</v>
      </c>
      <c r="E275" s="98">
        <v>0</v>
      </c>
      <c r="F275" s="98">
        <v>0</v>
      </c>
      <c r="G275" s="98">
        <v>0</v>
      </c>
      <c r="H275" s="30">
        <v>0</v>
      </c>
      <c r="I275" s="30">
        <v>0</v>
      </c>
    </row>
    <row r="276" spans="1:9" ht="13.5" customHeight="1" x14ac:dyDescent="0.2">
      <c r="B276" s="530" t="s">
        <v>209</v>
      </c>
      <c r="C276" s="531"/>
      <c r="D276" s="77">
        <f>SUM(D277)</f>
        <v>3476.94</v>
      </c>
      <c r="E276" s="108">
        <f>SUM(E277,)</f>
        <v>98500</v>
      </c>
      <c r="F276" s="108">
        <f>SUM(F277,)</f>
        <v>86000</v>
      </c>
      <c r="G276" s="108">
        <f>SUM(G277,)</f>
        <v>2627.34</v>
      </c>
      <c r="H276" s="59">
        <v>0</v>
      </c>
      <c r="I276" s="59">
        <v>0</v>
      </c>
    </row>
    <row r="277" spans="1:9" ht="13.5" customHeight="1" x14ac:dyDescent="0.2">
      <c r="A277" s="459" t="s">
        <v>118</v>
      </c>
      <c r="B277" s="460"/>
      <c r="C277" s="461"/>
      <c r="D277" s="167">
        <f t="shared" ref="D277:G277" si="92">SUM(D278,D286,D296,D305)</f>
        <v>3476.94</v>
      </c>
      <c r="E277" s="94">
        <f t="shared" si="92"/>
        <v>98500</v>
      </c>
      <c r="F277" s="94">
        <f t="shared" si="92"/>
        <v>86000</v>
      </c>
      <c r="G277" s="94">
        <f t="shared" si="92"/>
        <v>2627.34</v>
      </c>
      <c r="H277" s="72">
        <f>F277/D277*100</f>
        <v>2473.4392885698344</v>
      </c>
      <c r="I277" s="72">
        <f>G277/F277*100</f>
        <v>3.0550465116279071</v>
      </c>
    </row>
    <row r="278" spans="1:9" ht="14.25" customHeight="1" x14ac:dyDescent="0.2">
      <c r="A278" s="488" t="s">
        <v>119</v>
      </c>
      <c r="B278" s="489"/>
      <c r="C278" s="490"/>
      <c r="D278" s="173">
        <f t="shared" ref="D278:G283" si="93">D279</f>
        <v>0</v>
      </c>
      <c r="E278" s="105">
        <f t="shared" si="93"/>
        <v>80000</v>
      </c>
      <c r="F278" s="105">
        <f t="shared" si="93"/>
        <v>83225</v>
      </c>
      <c r="G278" s="105">
        <f t="shared" si="93"/>
        <v>0</v>
      </c>
      <c r="H278" s="120">
        <v>0</v>
      </c>
      <c r="I278" s="120">
        <f>G278/F278*100</f>
        <v>0</v>
      </c>
    </row>
    <row r="279" spans="1:9" ht="15" customHeight="1" x14ac:dyDescent="0.2">
      <c r="A279" s="482" t="s">
        <v>105</v>
      </c>
      <c r="B279" s="483"/>
      <c r="C279" s="484"/>
      <c r="D279" s="165">
        <f>D283</f>
        <v>0</v>
      </c>
      <c r="E279" s="145">
        <f>E285</f>
        <v>80000</v>
      </c>
      <c r="F279" s="145">
        <f>F285</f>
        <v>83225</v>
      </c>
      <c r="G279" s="145">
        <f>G285</f>
        <v>0</v>
      </c>
      <c r="H279" s="13">
        <v>0</v>
      </c>
      <c r="I279" s="13">
        <v>0</v>
      </c>
    </row>
    <row r="280" spans="1:9" ht="13.5" customHeight="1" x14ac:dyDescent="0.2">
      <c r="A280" s="501" t="s">
        <v>292</v>
      </c>
      <c r="B280" s="502"/>
      <c r="C280" s="503"/>
      <c r="D280" s="162">
        <v>0</v>
      </c>
      <c r="E280" s="97">
        <v>79850</v>
      </c>
      <c r="F280" s="97">
        <v>83075</v>
      </c>
      <c r="G280" s="97">
        <v>0</v>
      </c>
      <c r="H280" s="15">
        <v>0</v>
      </c>
      <c r="I280" s="15">
        <v>0</v>
      </c>
    </row>
    <row r="281" spans="1:9" ht="13.5" customHeight="1" x14ac:dyDescent="0.2">
      <c r="A281" s="442" t="s">
        <v>305</v>
      </c>
      <c r="B281" s="443"/>
      <c r="C281" s="444"/>
      <c r="D281" s="162">
        <v>0</v>
      </c>
      <c r="E281" s="97">
        <v>150</v>
      </c>
      <c r="F281" s="97">
        <v>150</v>
      </c>
      <c r="G281" s="97">
        <v>0</v>
      </c>
      <c r="H281" s="15">
        <v>0</v>
      </c>
      <c r="I281" s="15"/>
    </row>
    <row r="282" spans="1:9" ht="13.5" customHeight="1" x14ac:dyDescent="0.2">
      <c r="A282" s="532" t="s">
        <v>303</v>
      </c>
      <c r="B282" s="443"/>
      <c r="C282" s="444"/>
      <c r="D282" s="162">
        <v>0</v>
      </c>
      <c r="E282" s="97">
        <v>0</v>
      </c>
      <c r="F282" s="97">
        <v>0</v>
      </c>
      <c r="G282" s="97">
        <v>0</v>
      </c>
      <c r="H282" s="15"/>
      <c r="I282" s="15"/>
    </row>
    <row r="283" spans="1:9" ht="13.5" customHeight="1" x14ac:dyDescent="0.2">
      <c r="B283" s="163">
        <v>3</v>
      </c>
      <c r="C283" s="164" t="s">
        <v>71</v>
      </c>
      <c r="D283" s="16">
        <f t="shared" si="93"/>
        <v>0</v>
      </c>
      <c r="E283" s="101">
        <f t="shared" si="93"/>
        <v>80000</v>
      </c>
      <c r="F283" s="101">
        <f t="shared" si="93"/>
        <v>83225</v>
      </c>
      <c r="G283" s="101">
        <f t="shared" si="93"/>
        <v>0</v>
      </c>
      <c r="H283" s="30">
        <v>0</v>
      </c>
      <c r="I283" s="30">
        <f>G283/F283*100</f>
        <v>0</v>
      </c>
    </row>
    <row r="284" spans="1:9" ht="13.5" customHeight="1" x14ac:dyDescent="0.2">
      <c r="B284" s="19">
        <v>32</v>
      </c>
      <c r="C284" s="39" t="s">
        <v>72</v>
      </c>
      <c r="D284" s="69">
        <f t="shared" ref="D284:G284" si="94">SUM(D285:D285)</f>
        <v>0</v>
      </c>
      <c r="E284" s="71">
        <f t="shared" si="94"/>
        <v>80000</v>
      </c>
      <c r="F284" s="71">
        <f t="shared" si="94"/>
        <v>83225</v>
      </c>
      <c r="G284" s="71">
        <f t="shared" si="94"/>
        <v>0</v>
      </c>
      <c r="H284" s="30">
        <v>0</v>
      </c>
      <c r="I284" s="30">
        <f>G284/F284*100</f>
        <v>0</v>
      </c>
    </row>
    <row r="285" spans="1:9" ht="13.5" customHeight="1" x14ac:dyDescent="0.2">
      <c r="B285" s="24">
        <v>323</v>
      </c>
      <c r="C285" s="174" t="s">
        <v>120</v>
      </c>
      <c r="D285" s="25">
        <v>0</v>
      </c>
      <c r="E285" s="98">
        <v>80000</v>
      </c>
      <c r="F285" s="98">
        <v>83225</v>
      </c>
      <c r="G285" s="98">
        <v>0</v>
      </c>
      <c r="H285" s="30">
        <v>0</v>
      </c>
      <c r="I285" s="30">
        <f>G285/F285*100</f>
        <v>0</v>
      </c>
    </row>
    <row r="286" spans="1:9" ht="13.5" customHeight="1" x14ac:dyDescent="0.2">
      <c r="A286" s="445" t="s">
        <v>121</v>
      </c>
      <c r="B286" s="446"/>
      <c r="C286" s="447"/>
      <c r="D286" s="170">
        <f t="shared" ref="D286" si="95">D287</f>
        <v>3178.31</v>
      </c>
      <c r="E286" s="95">
        <f>E287</f>
        <v>4000</v>
      </c>
      <c r="F286" s="95">
        <f>F287</f>
        <v>1500</v>
      </c>
      <c r="G286" s="95">
        <f>G287</f>
        <v>1352.34</v>
      </c>
      <c r="H286" s="11">
        <f>F286/D286*100</f>
        <v>47.194892883324783</v>
      </c>
      <c r="I286" s="11">
        <f>G286/F286*100</f>
        <v>90.155999999999992</v>
      </c>
    </row>
    <row r="287" spans="1:9" ht="13.5" customHeight="1" x14ac:dyDescent="0.2">
      <c r="A287" s="482" t="s">
        <v>105</v>
      </c>
      <c r="B287" s="483"/>
      <c r="C287" s="484"/>
      <c r="D287" s="165">
        <f>D291</f>
        <v>3178.31</v>
      </c>
      <c r="E287" s="96">
        <f>E291</f>
        <v>4000</v>
      </c>
      <c r="F287" s="96">
        <f>F291</f>
        <v>1500</v>
      </c>
      <c r="G287" s="96">
        <f>G291</f>
        <v>1352.34</v>
      </c>
      <c r="H287" s="13">
        <v>0</v>
      </c>
      <c r="I287" s="13">
        <v>0</v>
      </c>
    </row>
    <row r="288" spans="1:9" ht="13.5" customHeight="1" x14ac:dyDescent="0.2">
      <c r="A288" s="501" t="s">
        <v>292</v>
      </c>
      <c r="B288" s="502"/>
      <c r="C288" s="503"/>
      <c r="D288" s="162">
        <v>0</v>
      </c>
      <c r="E288" s="97">
        <v>1000</v>
      </c>
      <c r="F288" s="97">
        <v>1500</v>
      </c>
      <c r="G288" s="97">
        <v>1352.34</v>
      </c>
      <c r="H288" s="15">
        <v>0</v>
      </c>
      <c r="I288" s="15">
        <v>0</v>
      </c>
    </row>
    <row r="289" spans="1:10" ht="13.5" customHeight="1" x14ac:dyDescent="0.2">
      <c r="A289" s="439" t="s">
        <v>285</v>
      </c>
      <c r="B289" s="440"/>
      <c r="C289" s="441"/>
      <c r="D289" s="175">
        <v>0</v>
      </c>
      <c r="E289" s="97">
        <v>3000</v>
      </c>
      <c r="F289" s="97">
        <v>0</v>
      </c>
      <c r="G289" s="97">
        <v>0</v>
      </c>
      <c r="H289" s="15">
        <v>0</v>
      </c>
      <c r="I289" s="15">
        <v>0</v>
      </c>
    </row>
    <row r="290" spans="1:10" ht="13.5" customHeight="1" x14ac:dyDescent="0.2">
      <c r="A290" s="532" t="s">
        <v>303</v>
      </c>
      <c r="B290" s="443"/>
      <c r="C290" s="444"/>
      <c r="D290" s="175">
        <v>3178.31</v>
      </c>
      <c r="E290" s="97">
        <v>0</v>
      </c>
      <c r="F290" s="97">
        <v>0</v>
      </c>
      <c r="G290" s="97">
        <v>0</v>
      </c>
      <c r="H290" s="15">
        <v>0</v>
      </c>
      <c r="I290" s="15">
        <v>0</v>
      </c>
    </row>
    <row r="291" spans="1:10" ht="13.5" customHeight="1" x14ac:dyDescent="0.2">
      <c r="B291" s="163">
        <v>3</v>
      </c>
      <c r="C291" s="164" t="s">
        <v>71</v>
      </c>
      <c r="D291" s="16">
        <f t="shared" ref="D291:G291" si="96">SUM(D292,D294)</f>
        <v>3178.31</v>
      </c>
      <c r="E291" s="101">
        <f t="shared" si="96"/>
        <v>4000</v>
      </c>
      <c r="F291" s="101">
        <f t="shared" si="96"/>
        <v>1500</v>
      </c>
      <c r="G291" s="101">
        <f t="shared" si="96"/>
        <v>1352.34</v>
      </c>
      <c r="H291" s="30">
        <f>F291/D291*100</f>
        <v>47.194892883324783</v>
      </c>
      <c r="I291" s="30">
        <f>G291/F291*100</f>
        <v>90.155999999999992</v>
      </c>
    </row>
    <row r="292" spans="1:10" ht="13.5" customHeight="1" x14ac:dyDescent="0.2">
      <c r="B292" s="19">
        <v>35</v>
      </c>
      <c r="C292" s="39" t="s">
        <v>72</v>
      </c>
      <c r="D292" s="69">
        <f t="shared" ref="D292:G292" si="97">SUM(D293:D293)</f>
        <v>3178.31</v>
      </c>
      <c r="E292" s="71">
        <f t="shared" si="97"/>
        <v>4000</v>
      </c>
      <c r="F292" s="71">
        <f t="shared" si="97"/>
        <v>1500</v>
      </c>
      <c r="G292" s="71">
        <f t="shared" si="97"/>
        <v>1352.34</v>
      </c>
      <c r="H292" s="30">
        <f>F292/D292*100</f>
        <v>47.194892883324783</v>
      </c>
      <c r="I292" s="30">
        <f>G292/F292*100</f>
        <v>90.155999999999992</v>
      </c>
    </row>
    <row r="293" spans="1:10" ht="13.5" customHeight="1" x14ac:dyDescent="0.2">
      <c r="B293" s="20">
        <v>352</v>
      </c>
      <c r="C293" s="43" t="s">
        <v>122</v>
      </c>
      <c r="D293" s="25">
        <v>3178.31</v>
      </c>
      <c r="E293" s="98">
        <v>4000</v>
      </c>
      <c r="F293" s="98">
        <v>1500</v>
      </c>
      <c r="G293" s="98">
        <v>1352.34</v>
      </c>
      <c r="H293" s="30">
        <f>F293/D293*100</f>
        <v>47.194892883324783</v>
      </c>
      <c r="I293" s="30">
        <f>G293/F293*100</f>
        <v>90.155999999999992</v>
      </c>
    </row>
    <row r="294" spans="1:10" ht="13.5" customHeight="1" x14ac:dyDescent="0.2">
      <c r="B294" s="19">
        <v>32</v>
      </c>
      <c r="C294" s="39" t="s">
        <v>72</v>
      </c>
      <c r="D294" s="69">
        <f t="shared" ref="D294:F294" si="98">SUM(D295:D295)</f>
        <v>0</v>
      </c>
      <c r="E294" s="71">
        <f t="shared" si="98"/>
        <v>0</v>
      </c>
      <c r="F294" s="71">
        <f t="shared" si="98"/>
        <v>0</v>
      </c>
      <c r="G294" s="71">
        <f>G295</f>
        <v>0</v>
      </c>
      <c r="H294" s="30">
        <v>0</v>
      </c>
      <c r="I294" s="30">
        <v>0</v>
      </c>
      <c r="J294" s="368"/>
    </row>
    <row r="295" spans="1:10" ht="13.5" customHeight="1" x14ac:dyDescent="0.2">
      <c r="B295" s="24">
        <v>323</v>
      </c>
      <c r="C295" s="174" t="s">
        <v>120</v>
      </c>
      <c r="D295" s="37">
        <v>0</v>
      </c>
      <c r="E295" s="104">
        <v>0</v>
      </c>
      <c r="F295" s="104">
        <v>0</v>
      </c>
      <c r="G295" s="104">
        <v>0</v>
      </c>
      <c r="H295" s="30">
        <v>0</v>
      </c>
      <c r="I295" s="30">
        <v>0</v>
      </c>
      <c r="J295" s="368"/>
    </row>
    <row r="296" spans="1:10" ht="13.5" customHeight="1" x14ac:dyDescent="0.2">
      <c r="A296" s="445" t="s">
        <v>123</v>
      </c>
      <c r="B296" s="446"/>
      <c r="C296" s="447"/>
      <c r="D296" s="189">
        <f t="shared" ref="D296:G296" si="99">D297</f>
        <v>298.63</v>
      </c>
      <c r="E296" s="105">
        <f t="shared" si="99"/>
        <v>8000</v>
      </c>
      <c r="F296" s="105">
        <f t="shared" si="99"/>
        <v>0</v>
      </c>
      <c r="G296" s="105">
        <f t="shared" si="99"/>
        <v>0</v>
      </c>
      <c r="H296" s="11">
        <f>F296/D296*100</f>
        <v>0</v>
      </c>
      <c r="I296" s="11">
        <v>0</v>
      </c>
    </row>
    <row r="297" spans="1:10" ht="13.5" customHeight="1" x14ac:dyDescent="0.2">
      <c r="A297" s="436" t="s">
        <v>94</v>
      </c>
      <c r="B297" s="437"/>
      <c r="C297" s="438"/>
      <c r="D297" s="169">
        <f t="shared" ref="D297:G297" si="100">D302</f>
        <v>298.63</v>
      </c>
      <c r="E297" s="96">
        <f t="shared" si="100"/>
        <v>8000</v>
      </c>
      <c r="F297" s="96">
        <f t="shared" si="100"/>
        <v>0</v>
      </c>
      <c r="G297" s="96">
        <f t="shared" si="100"/>
        <v>0</v>
      </c>
      <c r="H297" s="13">
        <v>0</v>
      </c>
      <c r="I297" s="13">
        <v>0</v>
      </c>
    </row>
    <row r="298" spans="1:10" ht="13.5" customHeight="1" x14ac:dyDescent="0.2">
      <c r="A298" s="501" t="s">
        <v>292</v>
      </c>
      <c r="B298" s="502"/>
      <c r="C298" s="503"/>
      <c r="D298" s="175">
        <v>0</v>
      </c>
      <c r="E298" s="97">
        <v>0</v>
      </c>
      <c r="F298" s="97">
        <v>0</v>
      </c>
      <c r="G298" s="97">
        <v>0</v>
      </c>
      <c r="H298" s="15">
        <v>0</v>
      </c>
      <c r="I298" s="15">
        <v>0</v>
      </c>
    </row>
    <row r="299" spans="1:10" ht="12.75" customHeight="1" x14ac:dyDescent="0.2">
      <c r="A299" s="439" t="s">
        <v>285</v>
      </c>
      <c r="B299" s="440"/>
      <c r="C299" s="441"/>
      <c r="D299" s="175">
        <v>0</v>
      </c>
      <c r="E299" s="97">
        <v>3000</v>
      </c>
      <c r="F299" s="97">
        <v>0</v>
      </c>
      <c r="G299" s="97">
        <v>0</v>
      </c>
      <c r="H299" s="15">
        <v>0</v>
      </c>
      <c r="I299" s="15">
        <v>0</v>
      </c>
    </row>
    <row r="300" spans="1:10" ht="12.75" customHeight="1" x14ac:dyDescent="0.2">
      <c r="A300" s="532" t="s">
        <v>303</v>
      </c>
      <c r="B300" s="443"/>
      <c r="C300" s="444"/>
      <c r="D300" s="175">
        <v>298.63</v>
      </c>
      <c r="E300" s="97">
        <v>0</v>
      </c>
      <c r="F300" s="97">
        <v>0</v>
      </c>
      <c r="G300" s="97">
        <v>0</v>
      </c>
      <c r="H300" s="15">
        <v>0</v>
      </c>
      <c r="I300" s="15">
        <v>0</v>
      </c>
    </row>
    <row r="301" spans="1:10" ht="13.5" customHeight="1" x14ac:dyDescent="0.2">
      <c r="A301" s="442" t="s">
        <v>304</v>
      </c>
      <c r="B301" s="443"/>
      <c r="C301" s="444"/>
      <c r="D301" s="175">
        <v>0</v>
      </c>
      <c r="E301" s="97">
        <v>5000</v>
      </c>
      <c r="F301" s="97">
        <v>0</v>
      </c>
      <c r="G301" s="97">
        <v>0</v>
      </c>
      <c r="H301" s="15">
        <v>0</v>
      </c>
      <c r="I301" s="15">
        <v>0</v>
      </c>
    </row>
    <row r="302" spans="1:10" ht="12.75" customHeight="1" x14ac:dyDescent="0.2">
      <c r="B302" s="163">
        <v>3</v>
      </c>
      <c r="C302" s="164" t="s">
        <v>71</v>
      </c>
      <c r="D302" s="75">
        <f t="shared" ref="D302:G302" si="101">D303</f>
        <v>298.63</v>
      </c>
      <c r="E302" s="101">
        <f t="shared" si="101"/>
        <v>8000</v>
      </c>
      <c r="F302" s="101">
        <f t="shared" si="101"/>
        <v>0</v>
      </c>
      <c r="G302" s="101">
        <f t="shared" si="101"/>
        <v>0</v>
      </c>
      <c r="H302" s="30">
        <f>F302/D302*100</f>
        <v>0</v>
      </c>
      <c r="I302" s="30">
        <v>0</v>
      </c>
    </row>
    <row r="303" spans="1:10" ht="13.5" customHeight="1" x14ac:dyDescent="0.2">
      <c r="B303" s="19">
        <v>32</v>
      </c>
      <c r="C303" s="39" t="s">
        <v>72</v>
      </c>
      <c r="D303" s="69">
        <f t="shared" ref="D303:G303" si="102">SUM(D304:D304)</f>
        <v>298.63</v>
      </c>
      <c r="E303" s="71">
        <f t="shared" si="102"/>
        <v>8000</v>
      </c>
      <c r="F303" s="71">
        <f t="shared" si="102"/>
        <v>0</v>
      </c>
      <c r="G303" s="71">
        <f t="shared" si="102"/>
        <v>0</v>
      </c>
      <c r="H303" s="30">
        <f>F303/D303*100</f>
        <v>0</v>
      </c>
      <c r="I303" s="30">
        <v>0</v>
      </c>
    </row>
    <row r="304" spans="1:10" ht="13.5" customHeight="1" x14ac:dyDescent="0.2">
      <c r="B304" s="24">
        <v>323</v>
      </c>
      <c r="C304" s="174" t="s">
        <v>124</v>
      </c>
      <c r="D304" s="25">
        <v>298.63</v>
      </c>
      <c r="E304" s="98">
        <v>8000</v>
      </c>
      <c r="F304" s="98">
        <v>0</v>
      </c>
      <c r="G304" s="98">
        <v>0</v>
      </c>
      <c r="H304" s="30">
        <f>F304/D304*100</f>
        <v>0</v>
      </c>
      <c r="I304" s="30">
        <v>0</v>
      </c>
    </row>
    <row r="305" spans="1:10" ht="13.5" customHeight="1" x14ac:dyDescent="0.2">
      <c r="A305" s="533" t="s">
        <v>244</v>
      </c>
      <c r="B305" s="534"/>
      <c r="C305" s="535"/>
      <c r="D305" s="190">
        <f t="shared" ref="D305:G310" si="103">D306</f>
        <v>0</v>
      </c>
      <c r="E305" s="105">
        <f t="shared" si="103"/>
        <v>6500</v>
      </c>
      <c r="F305" s="105">
        <f t="shared" si="103"/>
        <v>1275</v>
      </c>
      <c r="G305" s="105">
        <f t="shared" si="103"/>
        <v>1275</v>
      </c>
      <c r="H305" s="120">
        <v>0</v>
      </c>
      <c r="I305" s="120">
        <f>G305/F305*100</f>
        <v>100</v>
      </c>
    </row>
    <row r="306" spans="1:10" ht="14.25" customHeight="1" x14ac:dyDescent="0.2">
      <c r="A306" s="436" t="s">
        <v>94</v>
      </c>
      <c r="B306" s="437"/>
      <c r="C306" s="438"/>
      <c r="D306" s="169">
        <f>D307</f>
        <v>0</v>
      </c>
      <c r="E306" s="145">
        <f>E310</f>
        <v>6500</v>
      </c>
      <c r="F306" s="145">
        <f>F310</f>
        <v>1275</v>
      </c>
      <c r="G306" s="145">
        <f>G310</f>
        <v>1275</v>
      </c>
      <c r="H306" s="13">
        <v>0</v>
      </c>
      <c r="I306" s="13">
        <v>0</v>
      </c>
    </row>
    <row r="307" spans="1:10" ht="13.5" customHeight="1" x14ac:dyDescent="0.2">
      <c r="A307" s="501" t="s">
        <v>292</v>
      </c>
      <c r="B307" s="502"/>
      <c r="C307" s="503"/>
      <c r="D307" s="191">
        <f>D310</f>
        <v>0</v>
      </c>
      <c r="E307" s="97">
        <v>0</v>
      </c>
      <c r="F307" s="97">
        <v>1275</v>
      </c>
      <c r="G307" s="97">
        <v>1275</v>
      </c>
      <c r="H307" s="15">
        <v>0</v>
      </c>
      <c r="I307" s="15">
        <v>0</v>
      </c>
    </row>
    <row r="308" spans="1:10" ht="13.5" customHeight="1" x14ac:dyDescent="0.2">
      <c r="A308" s="439" t="s">
        <v>285</v>
      </c>
      <c r="B308" s="440"/>
      <c r="C308" s="441"/>
      <c r="D308" s="230">
        <v>0</v>
      </c>
      <c r="E308" s="97">
        <v>6500</v>
      </c>
      <c r="F308" s="97">
        <v>0</v>
      </c>
      <c r="G308" s="97">
        <v>0</v>
      </c>
      <c r="H308" s="15">
        <v>0</v>
      </c>
      <c r="I308" s="15">
        <v>0</v>
      </c>
    </row>
    <row r="309" spans="1:10" ht="13.5" customHeight="1" x14ac:dyDescent="0.2">
      <c r="A309" s="532" t="s">
        <v>303</v>
      </c>
      <c r="B309" s="443"/>
      <c r="C309" s="444"/>
      <c r="D309" s="187">
        <v>0</v>
      </c>
      <c r="E309" s="97">
        <v>0</v>
      </c>
      <c r="F309" s="97">
        <v>0</v>
      </c>
      <c r="G309" s="97">
        <v>0</v>
      </c>
      <c r="H309" s="15"/>
      <c r="I309" s="15"/>
    </row>
    <row r="310" spans="1:10" ht="13.5" customHeight="1" x14ac:dyDescent="0.2">
      <c r="B310" s="163">
        <v>3</v>
      </c>
      <c r="C310" s="164" t="s">
        <v>71</v>
      </c>
      <c r="D310" s="75">
        <f t="shared" si="103"/>
        <v>0</v>
      </c>
      <c r="E310" s="101">
        <f t="shared" si="103"/>
        <v>6500</v>
      </c>
      <c r="F310" s="101">
        <f t="shared" si="103"/>
        <v>1275</v>
      </c>
      <c r="G310" s="101">
        <f t="shared" si="103"/>
        <v>1275</v>
      </c>
      <c r="H310" s="30">
        <v>0</v>
      </c>
      <c r="I310" s="30">
        <v>0</v>
      </c>
    </row>
    <row r="311" spans="1:10" ht="13.5" customHeight="1" x14ac:dyDescent="0.2">
      <c r="B311" s="19">
        <v>32</v>
      </c>
      <c r="C311" s="39" t="s">
        <v>72</v>
      </c>
      <c r="D311" s="69">
        <f t="shared" ref="D311:G311" si="104">SUM(D312:D312)</f>
        <v>0</v>
      </c>
      <c r="E311" s="71">
        <f t="shared" si="104"/>
        <v>6500</v>
      </c>
      <c r="F311" s="71">
        <f t="shared" si="104"/>
        <v>1275</v>
      </c>
      <c r="G311" s="71">
        <f t="shared" si="104"/>
        <v>1275</v>
      </c>
      <c r="H311" s="30">
        <v>0</v>
      </c>
      <c r="I311" s="30">
        <v>0</v>
      </c>
    </row>
    <row r="312" spans="1:10" ht="13.5" customHeight="1" x14ac:dyDescent="0.2">
      <c r="B312" s="24">
        <v>323</v>
      </c>
      <c r="C312" s="174" t="s">
        <v>120</v>
      </c>
      <c r="D312" s="41">
        <v>0</v>
      </c>
      <c r="E312" s="98">
        <v>6500</v>
      </c>
      <c r="F312" s="98">
        <v>1275</v>
      </c>
      <c r="G312" s="98">
        <v>1275</v>
      </c>
      <c r="H312" s="30">
        <v>0</v>
      </c>
      <c r="I312" s="30">
        <v>0</v>
      </c>
    </row>
    <row r="313" spans="1:10" ht="13.5" customHeight="1" x14ac:dyDescent="0.2">
      <c r="A313" s="513" t="s">
        <v>210</v>
      </c>
      <c r="B313" s="514"/>
      <c r="C313" s="515"/>
      <c r="D313" s="193">
        <f>SUM(D314,D348,D379)</f>
        <v>85396.37000000001</v>
      </c>
      <c r="E313" s="58">
        <f>SUM(E314,E348,E379)</f>
        <v>137000</v>
      </c>
      <c r="F313" s="58">
        <f>SUM(F314,F348,F379)</f>
        <v>153855.64000000001</v>
      </c>
      <c r="G313" s="58">
        <f>SUM(G314,G348,G379)</f>
        <v>107019.07000000002</v>
      </c>
      <c r="H313" s="30">
        <f t="shared" ref="H313:H323" si="105">F313/D313*100</f>
        <v>180.16648717035631</v>
      </c>
      <c r="I313" s="30">
        <f t="shared" ref="I313:I322" si="106">G313/F313*100</f>
        <v>69.558106547150317</v>
      </c>
    </row>
    <row r="314" spans="1:10" s="66" customFormat="1" ht="16.5" customHeight="1" x14ac:dyDescent="0.2">
      <c r="A314" s="504" t="s">
        <v>200</v>
      </c>
      <c r="B314" s="505"/>
      <c r="C314" s="506"/>
      <c r="D314" s="167">
        <f>SUM(D315,D322,D333)</f>
        <v>73120.41</v>
      </c>
      <c r="E314" s="94">
        <f>SUM(E315,E321,E333)</f>
        <v>103500</v>
      </c>
      <c r="F314" s="94">
        <f>SUM(F315,F321,F333)</f>
        <v>119000</v>
      </c>
      <c r="G314" s="94">
        <f>SUM(G315,G321,G333)</f>
        <v>93013.610000000015</v>
      </c>
      <c r="H314" s="72">
        <f t="shared" si="105"/>
        <v>162.74525812970685</v>
      </c>
      <c r="I314" s="72">
        <f t="shared" si="106"/>
        <v>78.162697478991603</v>
      </c>
      <c r="J314" s="327"/>
    </row>
    <row r="315" spans="1:10" ht="24" customHeight="1" x14ac:dyDescent="0.2">
      <c r="A315" s="479" t="s">
        <v>242</v>
      </c>
      <c r="B315" s="495"/>
      <c r="C315" s="496"/>
      <c r="D315" s="173">
        <f t="shared" ref="D315:G318" si="107">D316</f>
        <v>0</v>
      </c>
      <c r="E315" s="105">
        <f t="shared" si="107"/>
        <v>3000</v>
      </c>
      <c r="F315" s="105">
        <f t="shared" si="107"/>
        <v>3000</v>
      </c>
      <c r="G315" s="105">
        <f t="shared" si="107"/>
        <v>1934.77</v>
      </c>
      <c r="H315" s="120">
        <v>0</v>
      </c>
      <c r="I315" s="120">
        <f t="shared" si="106"/>
        <v>64.492333333333335</v>
      </c>
    </row>
    <row r="316" spans="1:10" ht="14.25" customHeight="1" x14ac:dyDescent="0.2">
      <c r="A316" s="436" t="s">
        <v>125</v>
      </c>
      <c r="B316" s="437"/>
      <c r="C316" s="438"/>
      <c r="D316" s="165">
        <f t="shared" si="107"/>
        <v>0</v>
      </c>
      <c r="E316" s="145">
        <f t="shared" si="107"/>
        <v>3000</v>
      </c>
      <c r="F316" s="145">
        <f t="shared" si="107"/>
        <v>3000</v>
      </c>
      <c r="G316" s="145">
        <f t="shared" si="107"/>
        <v>1934.77</v>
      </c>
      <c r="H316" s="13">
        <v>0</v>
      </c>
      <c r="I316" s="13">
        <f t="shared" si="106"/>
        <v>64.492333333333335</v>
      </c>
    </row>
    <row r="317" spans="1:10" ht="13.5" customHeight="1" x14ac:dyDescent="0.2">
      <c r="A317" s="429" t="s">
        <v>282</v>
      </c>
      <c r="B317" s="430"/>
      <c r="C317" s="431"/>
      <c r="D317" s="162">
        <f t="shared" si="107"/>
        <v>0</v>
      </c>
      <c r="E317" s="97">
        <f t="shared" si="107"/>
        <v>3000</v>
      </c>
      <c r="F317" s="97">
        <f t="shared" si="107"/>
        <v>3000</v>
      </c>
      <c r="G317" s="97">
        <f t="shared" si="107"/>
        <v>1934.77</v>
      </c>
      <c r="H317" s="15">
        <v>0</v>
      </c>
      <c r="I317" s="15">
        <f t="shared" si="106"/>
        <v>64.492333333333335</v>
      </c>
    </row>
    <row r="318" spans="1:10" ht="13.5" customHeight="1" x14ac:dyDescent="0.2">
      <c r="B318" s="163">
        <v>3</v>
      </c>
      <c r="C318" s="164" t="s">
        <v>71</v>
      </c>
      <c r="D318" s="16">
        <f t="shared" si="107"/>
        <v>0</v>
      </c>
      <c r="E318" s="101">
        <f t="shared" si="107"/>
        <v>3000</v>
      </c>
      <c r="F318" s="101">
        <f t="shared" si="107"/>
        <v>3000</v>
      </c>
      <c r="G318" s="101">
        <f t="shared" si="107"/>
        <v>1934.77</v>
      </c>
      <c r="H318" s="30">
        <v>0</v>
      </c>
      <c r="I318" s="30">
        <f t="shared" si="106"/>
        <v>64.492333333333335</v>
      </c>
    </row>
    <row r="319" spans="1:10" ht="13.5" customHeight="1" x14ac:dyDescent="0.2">
      <c r="B319" s="19">
        <v>36</v>
      </c>
      <c r="C319" s="39" t="s">
        <v>114</v>
      </c>
      <c r="D319" s="69">
        <f t="shared" ref="D319:G319" si="108">SUM(D320:D320)</f>
        <v>0</v>
      </c>
      <c r="E319" s="71">
        <f t="shared" si="108"/>
        <v>3000</v>
      </c>
      <c r="F319" s="71">
        <f t="shared" si="108"/>
        <v>3000</v>
      </c>
      <c r="G319" s="71">
        <f t="shared" si="108"/>
        <v>1934.77</v>
      </c>
      <c r="H319" s="30">
        <v>0</v>
      </c>
      <c r="I319" s="30">
        <f t="shared" si="106"/>
        <v>64.492333333333335</v>
      </c>
    </row>
    <row r="320" spans="1:10" ht="13.5" customHeight="1" x14ac:dyDescent="0.2">
      <c r="B320" s="24">
        <v>363</v>
      </c>
      <c r="C320" s="174" t="s">
        <v>115</v>
      </c>
      <c r="D320" s="25">
        <v>0</v>
      </c>
      <c r="E320" s="98">
        <v>3000</v>
      </c>
      <c r="F320" s="98">
        <v>3000</v>
      </c>
      <c r="G320" s="98">
        <v>1934.77</v>
      </c>
      <c r="H320" s="30">
        <v>0</v>
      </c>
      <c r="I320" s="30">
        <f t="shared" si="106"/>
        <v>64.492333333333335</v>
      </c>
    </row>
    <row r="321" spans="1:9" ht="13.5" customHeight="1" x14ac:dyDescent="0.2">
      <c r="A321" s="580" t="s">
        <v>201</v>
      </c>
      <c r="B321" s="581"/>
      <c r="C321" s="582"/>
      <c r="D321" s="189">
        <f>D322</f>
        <v>70046.02</v>
      </c>
      <c r="E321" s="105">
        <f>E322</f>
        <v>76000</v>
      </c>
      <c r="F321" s="105">
        <f>F322</f>
        <v>69000</v>
      </c>
      <c r="G321" s="105">
        <f>G322</f>
        <v>65063.3</v>
      </c>
      <c r="H321" s="11">
        <f t="shared" si="105"/>
        <v>98.506667473755101</v>
      </c>
      <c r="I321" s="11">
        <f t="shared" si="106"/>
        <v>94.294637681159415</v>
      </c>
    </row>
    <row r="322" spans="1:9" ht="14.25" customHeight="1" x14ac:dyDescent="0.2">
      <c r="A322" s="436" t="s">
        <v>125</v>
      </c>
      <c r="B322" s="437"/>
      <c r="C322" s="438"/>
      <c r="D322" s="169">
        <f t="shared" ref="D322:G322" si="109">D327</f>
        <v>70046.02</v>
      </c>
      <c r="E322" s="96">
        <f t="shared" si="109"/>
        <v>76000</v>
      </c>
      <c r="F322" s="96">
        <f t="shared" si="109"/>
        <v>69000</v>
      </c>
      <c r="G322" s="96">
        <f t="shared" si="109"/>
        <v>65063.3</v>
      </c>
      <c r="H322" s="13">
        <f t="shared" si="105"/>
        <v>98.506667473755101</v>
      </c>
      <c r="I322" s="13">
        <f t="shared" si="106"/>
        <v>94.294637681159415</v>
      </c>
    </row>
    <row r="323" spans="1:9" ht="13.5" customHeight="1" x14ac:dyDescent="0.2">
      <c r="A323" s="442" t="s">
        <v>283</v>
      </c>
      <c r="B323" s="443"/>
      <c r="C323" s="444"/>
      <c r="D323" s="74">
        <v>55114.7</v>
      </c>
      <c r="E323" s="97">
        <v>61000</v>
      </c>
      <c r="F323" s="97">
        <v>0</v>
      </c>
      <c r="G323" s="97">
        <v>0</v>
      </c>
      <c r="H323" s="15">
        <f t="shared" si="105"/>
        <v>0</v>
      </c>
      <c r="I323" s="15">
        <v>0</v>
      </c>
    </row>
    <row r="324" spans="1:9" ht="13.5" customHeight="1" x14ac:dyDescent="0.2">
      <c r="A324" s="507" t="s">
        <v>293</v>
      </c>
      <c r="B324" s="507"/>
      <c r="C324" s="508"/>
      <c r="D324" s="74">
        <v>14931.32</v>
      </c>
      <c r="E324" s="97">
        <v>15000</v>
      </c>
      <c r="F324" s="97">
        <v>0</v>
      </c>
      <c r="G324" s="97">
        <v>0</v>
      </c>
      <c r="H324" s="15">
        <v>0</v>
      </c>
      <c r="I324" s="15">
        <v>0</v>
      </c>
    </row>
    <row r="325" spans="1:9" ht="13.5" customHeight="1" x14ac:dyDescent="0.2">
      <c r="A325" s="429" t="s">
        <v>282</v>
      </c>
      <c r="B325" s="430"/>
      <c r="C325" s="431"/>
      <c r="D325" s="191">
        <v>0</v>
      </c>
      <c r="E325" s="97">
        <v>0</v>
      </c>
      <c r="F325" s="97">
        <v>66309.149999999994</v>
      </c>
      <c r="G325" s="97">
        <v>65063.3</v>
      </c>
      <c r="H325" s="15"/>
      <c r="I325" s="15"/>
    </row>
    <row r="326" spans="1:9" ht="13.5" customHeight="1" x14ac:dyDescent="0.2">
      <c r="A326" s="432" t="s">
        <v>302</v>
      </c>
      <c r="B326" s="432"/>
      <c r="C326" s="432"/>
      <c r="D326" s="191">
        <v>0</v>
      </c>
      <c r="E326" s="97">
        <v>0</v>
      </c>
      <c r="F326" s="97">
        <v>2690.85</v>
      </c>
      <c r="G326" s="97">
        <v>0</v>
      </c>
      <c r="H326" s="15"/>
      <c r="I326" s="15"/>
    </row>
    <row r="327" spans="1:9" ht="13.5" customHeight="1" x14ac:dyDescent="0.2">
      <c r="B327" s="163">
        <v>3</v>
      </c>
      <c r="C327" s="164" t="s">
        <v>71</v>
      </c>
      <c r="D327" s="75">
        <f t="shared" ref="D327:G327" si="110">SUM(D328,D331)</f>
        <v>70046.02</v>
      </c>
      <c r="E327" s="64">
        <f t="shared" si="110"/>
        <v>76000</v>
      </c>
      <c r="F327" s="64">
        <f t="shared" si="110"/>
        <v>69000</v>
      </c>
      <c r="G327" s="64">
        <f t="shared" si="110"/>
        <v>65063.3</v>
      </c>
      <c r="H327" s="30">
        <v>0</v>
      </c>
      <c r="I327" s="30">
        <f>G327/F327*100</f>
        <v>94.294637681159415</v>
      </c>
    </row>
    <row r="328" spans="1:9" ht="13.5" customHeight="1" x14ac:dyDescent="0.2">
      <c r="B328" s="19">
        <v>32</v>
      </c>
      <c r="C328" s="39" t="s">
        <v>72</v>
      </c>
      <c r="D328" s="16">
        <f t="shared" ref="D328:G328" si="111">SUM(D329,D330)</f>
        <v>9592.3700000000008</v>
      </c>
      <c r="E328" s="64">
        <f t="shared" si="111"/>
        <v>13500</v>
      </c>
      <c r="F328" s="64">
        <f t="shared" si="111"/>
        <v>7500</v>
      </c>
      <c r="G328" s="64">
        <f t="shared" si="111"/>
        <v>6305.64</v>
      </c>
      <c r="H328" s="30">
        <v>0</v>
      </c>
      <c r="I328" s="30">
        <v>0</v>
      </c>
    </row>
    <row r="329" spans="1:9" ht="13.5" customHeight="1" x14ac:dyDescent="0.2">
      <c r="B329" s="20">
        <v>322</v>
      </c>
      <c r="C329" s="43" t="s">
        <v>87</v>
      </c>
      <c r="D329" s="134">
        <v>8612.77</v>
      </c>
      <c r="E329" s="135">
        <v>10000</v>
      </c>
      <c r="F329" s="135">
        <v>6000</v>
      </c>
      <c r="G329" s="135">
        <v>5946.42</v>
      </c>
      <c r="H329" s="30">
        <v>0</v>
      </c>
      <c r="I329" s="30">
        <v>0</v>
      </c>
    </row>
    <row r="330" spans="1:9" ht="13.5" customHeight="1" x14ac:dyDescent="0.2">
      <c r="B330" s="20">
        <v>323</v>
      </c>
      <c r="C330" s="43" t="s">
        <v>120</v>
      </c>
      <c r="D330" s="25">
        <v>979.6</v>
      </c>
      <c r="E330" s="136">
        <v>3500</v>
      </c>
      <c r="F330" s="136">
        <v>1500</v>
      </c>
      <c r="G330" s="136">
        <v>359.22</v>
      </c>
      <c r="H330" s="30">
        <v>0</v>
      </c>
      <c r="I330" s="30">
        <v>0</v>
      </c>
    </row>
    <row r="331" spans="1:9" ht="13.5" customHeight="1" x14ac:dyDescent="0.2">
      <c r="B331" s="19">
        <v>36</v>
      </c>
      <c r="C331" s="39" t="s">
        <v>114</v>
      </c>
      <c r="D331" s="69">
        <f t="shared" ref="D331:G331" si="112">SUM(D332:D332)</f>
        <v>60453.65</v>
      </c>
      <c r="E331" s="71">
        <f t="shared" si="112"/>
        <v>62500</v>
      </c>
      <c r="F331" s="71">
        <f t="shared" si="112"/>
        <v>61500</v>
      </c>
      <c r="G331" s="71">
        <f t="shared" si="112"/>
        <v>58757.66</v>
      </c>
      <c r="H331" s="30">
        <v>0</v>
      </c>
      <c r="I331" s="30">
        <f>G331/F331*100</f>
        <v>95.540910569105691</v>
      </c>
    </row>
    <row r="332" spans="1:9" ht="13.5" customHeight="1" x14ac:dyDescent="0.2">
      <c r="B332" s="24">
        <v>363</v>
      </c>
      <c r="C332" s="174" t="s">
        <v>115</v>
      </c>
      <c r="D332" s="25">
        <v>60453.65</v>
      </c>
      <c r="E332" s="103">
        <v>62500</v>
      </c>
      <c r="F332" s="103">
        <v>61500</v>
      </c>
      <c r="G332" s="103">
        <v>58757.66</v>
      </c>
      <c r="H332" s="30">
        <v>0</v>
      </c>
      <c r="I332" s="30">
        <f>G332/F332*100</f>
        <v>95.540910569105691</v>
      </c>
    </row>
    <row r="333" spans="1:9" ht="13.5" customHeight="1" x14ac:dyDescent="0.2">
      <c r="A333" s="445" t="s">
        <v>126</v>
      </c>
      <c r="B333" s="446"/>
      <c r="C333" s="447"/>
      <c r="D333" s="166">
        <f t="shared" ref="D333:G333" si="113">D334</f>
        <v>3074.39</v>
      </c>
      <c r="E333" s="105">
        <f t="shared" si="113"/>
        <v>24500</v>
      </c>
      <c r="F333" s="105">
        <f t="shared" si="113"/>
        <v>47000</v>
      </c>
      <c r="G333" s="105">
        <f t="shared" si="113"/>
        <v>26015.54</v>
      </c>
      <c r="H333" s="11">
        <v>0</v>
      </c>
      <c r="I333" s="11">
        <f>G333/F333*100</f>
        <v>55.352212765957454</v>
      </c>
    </row>
    <row r="334" spans="1:9" ht="15.75" customHeight="1" x14ac:dyDescent="0.2">
      <c r="A334" s="436" t="s">
        <v>127</v>
      </c>
      <c r="B334" s="437"/>
      <c r="C334" s="438"/>
      <c r="D334" s="165">
        <f t="shared" ref="D334:G334" si="114">SUM(D340,D343)</f>
        <v>3074.39</v>
      </c>
      <c r="E334" s="96">
        <f t="shared" si="114"/>
        <v>24500</v>
      </c>
      <c r="F334" s="96">
        <f t="shared" si="114"/>
        <v>47000</v>
      </c>
      <c r="G334" s="96">
        <f t="shared" si="114"/>
        <v>26015.54</v>
      </c>
      <c r="H334" s="13">
        <v>0</v>
      </c>
      <c r="I334" s="13">
        <f>G334/F334*100</f>
        <v>55.352212765957454</v>
      </c>
    </row>
    <row r="335" spans="1:9" ht="13.5" customHeight="1" x14ac:dyDescent="0.2">
      <c r="A335" s="501" t="s">
        <v>307</v>
      </c>
      <c r="B335" s="502"/>
      <c r="C335" s="503"/>
      <c r="D335" s="175">
        <v>0</v>
      </c>
      <c r="E335" s="97">
        <v>0</v>
      </c>
      <c r="F335" s="97">
        <v>25000</v>
      </c>
      <c r="G335" s="97">
        <v>25000</v>
      </c>
      <c r="H335" s="15">
        <v>0</v>
      </c>
      <c r="I335" s="15">
        <v>0</v>
      </c>
    </row>
    <row r="336" spans="1:9" ht="13.5" customHeight="1" x14ac:dyDescent="0.2">
      <c r="A336" s="442" t="s">
        <v>283</v>
      </c>
      <c r="B336" s="443"/>
      <c r="C336" s="444"/>
      <c r="D336" s="175">
        <v>3074.39</v>
      </c>
      <c r="E336" s="97">
        <v>0</v>
      </c>
      <c r="F336" s="97">
        <v>0</v>
      </c>
      <c r="G336" s="97">
        <v>0</v>
      </c>
      <c r="H336" s="15">
        <v>0</v>
      </c>
      <c r="I336" s="15">
        <v>0</v>
      </c>
    </row>
    <row r="337" spans="1:9" ht="13.5" customHeight="1" x14ac:dyDescent="0.2">
      <c r="A337" s="429" t="s">
        <v>282</v>
      </c>
      <c r="B337" s="430"/>
      <c r="C337" s="431"/>
      <c r="D337" s="175">
        <v>0</v>
      </c>
      <c r="E337" s="97">
        <v>0</v>
      </c>
      <c r="F337" s="97">
        <v>2690.85</v>
      </c>
      <c r="G337" s="97">
        <v>1015.54</v>
      </c>
      <c r="H337" s="15">
        <v>0</v>
      </c>
      <c r="I337" s="15">
        <v>0</v>
      </c>
    </row>
    <row r="338" spans="1:9" ht="13.5" customHeight="1" x14ac:dyDescent="0.2">
      <c r="A338" s="439" t="s">
        <v>285</v>
      </c>
      <c r="B338" s="440"/>
      <c r="C338" s="441"/>
      <c r="D338" s="175">
        <v>0</v>
      </c>
      <c r="E338" s="100">
        <v>24500</v>
      </c>
      <c r="F338" s="100">
        <v>19309.150000000001</v>
      </c>
      <c r="G338" s="100">
        <v>0</v>
      </c>
      <c r="H338" s="15">
        <v>0</v>
      </c>
      <c r="I338" s="15">
        <v>0</v>
      </c>
    </row>
    <row r="339" spans="1:9" ht="13.5" customHeight="1" x14ac:dyDescent="0.2">
      <c r="A339" s="454" t="s">
        <v>284</v>
      </c>
      <c r="B339" s="455"/>
      <c r="C339" s="456"/>
      <c r="D339" s="175">
        <v>0</v>
      </c>
      <c r="E339" s="100">
        <v>0</v>
      </c>
      <c r="F339" s="100">
        <v>0</v>
      </c>
      <c r="G339" s="100">
        <v>0</v>
      </c>
      <c r="H339" s="15">
        <v>0</v>
      </c>
      <c r="I339" s="15">
        <v>0</v>
      </c>
    </row>
    <row r="340" spans="1:9" ht="13.5" customHeight="1" x14ac:dyDescent="0.2">
      <c r="B340" s="163">
        <v>3</v>
      </c>
      <c r="C340" s="164" t="s">
        <v>71</v>
      </c>
      <c r="D340" s="152">
        <f t="shared" ref="D340:G341" si="115">D341</f>
        <v>0</v>
      </c>
      <c r="E340" s="231">
        <f t="shared" si="115"/>
        <v>1000</v>
      </c>
      <c r="F340" s="231">
        <f t="shared" si="115"/>
        <v>2500</v>
      </c>
      <c r="G340" s="231">
        <f t="shared" si="115"/>
        <v>1000</v>
      </c>
      <c r="H340" s="30">
        <v>0</v>
      </c>
      <c r="I340" s="30">
        <v>0</v>
      </c>
    </row>
    <row r="341" spans="1:9" ht="13.5" customHeight="1" x14ac:dyDescent="0.2">
      <c r="B341" s="19">
        <v>32</v>
      </c>
      <c r="C341" s="39" t="s">
        <v>72</v>
      </c>
      <c r="D341" s="152">
        <f t="shared" si="115"/>
        <v>0</v>
      </c>
      <c r="E341" s="231">
        <f t="shared" si="115"/>
        <v>1000</v>
      </c>
      <c r="F341" s="231">
        <f t="shared" si="115"/>
        <v>2500</v>
      </c>
      <c r="G341" s="231">
        <f t="shared" si="115"/>
        <v>1000</v>
      </c>
      <c r="H341" s="30">
        <v>0</v>
      </c>
      <c r="I341" s="30">
        <v>0</v>
      </c>
    </row>
    <row r="342" spans="1:9" ht="13.5" customHeight="1" x14ac:dyDescent="0.2">
      <c r="B342" s="20">
        <v>323</v>
      </c>
      <c r="C342" s="43" t="s">
        <v>120</v>
      </c>
      <c r="D342" s="25">
        <v>0</v>
      </c>
      <c r="E342" s="106">
        <v>1000</v>
      </c>
      <c r="F342" s="106">
        <v>2500</v>
      </c>
      <c r="G342" s="106">
        <v>1000</v>
      </c>
      <c r="H342" s="30">
        <v>0</v>
      </c>
      <c r="I342" s="30">
        <v>0</v>
      </c>
    </row>
    <row r="343" spans="1:9" ht="13.5" customHeight="1" x14ac:dyDescent="0.2">
      <c r="B343" s="19">
        <v>4</v>
      </c>
      <c r="C343" s="39" t="s">
        <v>128</v>
      </c>
      <c r="D343" s="16">
        <f t="shared" ref="D343:G343" si="116">D344</f>
        <v>3074.39</v>
      </c>
      <c r="E343" s="101">
        <f t="shared" si="116"/>
        <v>23500</v>
      </c>
      <c r="F343" s="101">
        <f t="shared" si="116"/>
        <v>44500</v>
      </c>
      <c r="G343" s="101">
        <f t="shared" si="116"/>
        <v>25015.54</v>
      </c>
      <c r="H343" s="30">
        <f t="shared" ref="H343:H345" si="117">F343/D343*100</f>
        <v>1447.4416063023884</v>
      </c>
      <c r="I343" s="30">
        <f>G343/F343*100</f>
        <v>56.214696629213492</v>
      </c>
    </row>
    <row r="344" spans="1:9" ht="13.5" customHeight="1" x14ac:dyDescent="0.2">
      <c r="B344" s="19">
        <v>42</v>
      </c>
      <c r="C344" s="39" t="s">
        <v>129</v>
      </c>
      <c r="D344" s="69">
        <f t="shared" ref="D344:G344" si="118">SUM(D345,D346,D347)</f>
        <v>3074.39</v>
      </c>
      <c r="E344" s="71">
        <f t="shared" si="118"/>
        <v>23500</v>
      </c>
      <c r="F344" s="71">
        <f t="shared" si="118"/>
        <v>44500</v>
      </c>
      <c r="G344" s="71">
        <f t="shared" si="118"/>
        <v>25015.54</v>
      </c>
      <c r="H344" s="30">
        <f t="shared" si="117"/>
        <v>1447.4416063023884</v>
      </c>
      <c r="I344" s="30">
        <f>G344/F344*100</f>
        <v>56.214696629213492</v>
      </c>
    </row>
    <row r="345" spans="1:9" ht="13.5" customHeight="1" x14ac:dyDescent="0.2">
      <c r="B345" s="24">
        <v>421</v>
      </c>
      <c r="C345" s="43" t="s">
        <v>104</v>
      </c>
      <c r="D345" s="25">
        <v>3026.08</v>
      </c>
      <c r="E345" s="98">
        <v>20500</v>
      </c>
      <c r="F345" s="98">
        <v>41500</v>
      </c>
      <c r="G345" s="98">
        <v>25015.54</v>
      </c>
      <c r="H345" s="30">
        <f t="shared" si="117"/>
        <v>1371.4111986464336</v>
      </c>
      <c r="I345" s="30">
        <f>G345/F345*100</f>
        <v>60.278409638554223</v>
      </c>
    </row>
    <row r="346" spans="1:9" ht="13.5" customHeight="1" x14ac:dyDescent="0.2">
      <c r="B346" s="197">
        <v>422</v>
      </c>
      <c r="C346" s="196" t="s">
        <v>192</v>
      </c>
      <c r="D346" s="25">
        <v>48.31</v>
      </c>
      <c r="E346" s="98">
        <v>0</v>
      </c>
      <c r="F346" s="98">
        <v>0</v>
      </c>
      <c r="G346" s="98">
        <v>0</v>
      </c>
      <c r="H346" s="30">
        <v>0</v>
      </c>
      <c r="I346" s="30">
        <v>0</v>
      </c>
    </row>
    <row r="347" spans="1:9" ht="13.5" customHeight="1" x14ac:dyDescent="0.2">
      <c r="B347" s="198">
        <v>426</v>
      </c>
      <c r="C347" s="199" t="s">
        <v>110</v>
      </c>
      <c r="D347" s="195">
        <v>0</v>
      </c>
      <c r="E347" s="98">
        <v>3000</v>
      </c>
      <c r="F347" s="98">
        <v>3000</v>
      </c>
      <c r="G347" s="98">
        <v>0</v>
      </c>
      <c r="H347" s="30">
        <v>0</v>
      </c>
      <c r="I347" s="30">
        <v>0</v>
      </c>
    </row>
    <row r="348" spans="1:9" ht="13.5" customHeight="1" x14ac:dyDescent="0.2">
      <c r="A348" s="504" t="s">
        <v>225</v>
      </c>
      <c r="B348" s="505"/>
      <c r="C348" s="506"/>
      <c r="D348" s="167">
        <f t="shared" ref="D348:G348" si="119">SUM(D349,D356,D362,D370)</f>
        <v>10683.29</v>
      </c>
      <c r="E348" s="94">
        <f t="shared" si="119"/>
        <v>28500</v>
      </c>
      <c r="F348" s="94">
        <f t="shared" si="119"/>
        <v>29855.64</v>
      </c>
      <c r="G348" s="94">
        <f t="shared" si="119"/>
        <v>13135.5</v>
      </c>
      <c r="H348" s="72">
        <f>F348/D348*100</f>
        <v>279.46110233832457</v>
      </c>
      <c r="I348" s="72">
        <f>G348/F348*100</f>
        <v>43.996712179005378</v>
      </c>
    </row>
    <row r="349" spans="1:9" ht="14.25" customHeight="1" x14ac:dyDescent="0.2">
      <c r="A349" s="488" t="s">
        <v>130</v>
      </c>
      <c r="B349" s="489"/>
      <c r="C349" s="490"/>
      <c r="D349" s="173">
        <f t="shared" ref="D349:G353" si="120">D350</f>
        <v>884.6</v>
      </c>
      <c r="E349" s="105">
        <f>E353</f>
        <v>3500</v>
      </c>
      <c r="F349" s="105">
        <f>F353</f>
        <v>3500</v>
      </c>
      <c r="G349" s="105">
        <f>G353</f>
        <v>3492.52</v>
      </c>
      <c r="H349" s="120">
        <f>F349/D349*100</f>
        <v>395.65905494008587</v>
      </c>
      <c r="I349" s="120">
        <f>G349/F349*100</f>
        <v>99.786285714285711</v>
      </c>
    </row>
    <row r="350" spans="1:9" ht="15" customHeight="1" x14ac:dyDescent="0.2">
      <c r="A350" s="436" t="s">
        <v>125</v>
      </c>
      <c r="B350" s="437"/>
      <c r="C350" s="438"/>
      <c r="D350" s="165">
        <f>D351</f>
        <v>884.6</v>
      </c>
      <c r="E350" s="145">
        <f>E353</f>
        <v>3500</v>
      </c>
      <c r="F350" s="145">
        <f>F353</f>
        <v>3500</v>
      </c>
      <c r="G350" s="145">
        <f>G353</f>
        <v>3492.52</v>
      </c>
      <c r="H350" s="13">
        <f>F350/D350*100</f>
        <v>395.65905494008587</v>
      </c>
      <c r="I350" s="13">
        <f>G350/F350*100</f>
        <v>99.786285714285711</v>
      </c>
    </row>
    <row r="351" spans="1:9" ht="13.5" customHeight="1" x14ac:dyDescent="0.2">
      <c r="A351" s="429" t="s">
        <v>282</v>
      </c>
      <c r="B351" s="430"/>
      <c r="C351" s="431"/>
      <c r="D351" s="162">
        <f>D353</f>
        <v>884.6</v>
      </c>
      <c r="E351" s="97">
        <v>1663</v>
      </c>
      <c r="F351" s="97">
        <v>1663</v>
      </c>
      <c r="G351" s="97">
        <v>1655.52</v>
      </c>
      <c r="H351" s="15">
        <f>F351/D351*100</f>
        <v>187.99457381867509</v>
      </c>
      <c r="I351" s="15">
        <f>G351/F351*100</f>
        <v>99.550210463018644</v>
      </c>
    </row>
    <row r="352" spans="1:9" ht="13.5" customHeight="1" x14ac:dyDescent="0.2">
      <c r="A352" s="442" t="s">
        <v>283</v>
      </c>
      <c r="B352" s="443"/>
      <c r="C352" s="444"/>
      <c r="D352" s="162">
        <v>0</v>
      </c>
      <c r="E352" s="97">
        <v>1837</v>
      </c>
      <c r="F352" s="97">
        <v>1837</v>
      </c>
      <c r="G352" s="97">
        <v>1837</v>
      </c>
      <c r="H352" s="15">
        <v>0</v>
      </c>
      <c r="I352" s="15">
        <v>0</v>
      </c>
    </row>
    <row r="353" spans="1:11" ht="13.5" customHeight="1" x14ac:dyDescent="0.2">
      <c r="B353" s="163">
        <v>3</v>
      </c>
      <c r="C353" s="164" t="s">
        <v>71</v>
      </c>
      <c r="D353" s="16">
        <f t="shared" si="120"/>
        <v>884.6</v>
      </c>
      <c r="E353" s="101">
        <f t="shared" si="120"/>
        <v>3500</v>
      </c>
      <c r="F353" s="101">
        <f t="shared" si="120"/>
        <v>3500</v>
      </c>
      <c r="G353" s="101">
        <f t="shared" si="120"/>
        <v>3492.52</v>
      </c>
      <c r="H353" s="30">
        <f>F353/D353*100</f>
        <v>395.65905494008587</v>
      </c>
      <c r="I353" s="30">
        <f>G353/F353*100</f>
        <v>99.786285714285711</v>
      </c>
    </row>
    <row r="354" spans="1:11" ht="13.5" customHeight="1" x14ac:dyDescent="0.2">
      <c r="B354" s="19">
        <v>36</v>
      </c>
      <c r="C354" s="39" t="s">
        <v>114</v>
      </c>
      <c r="D354" s="69">
        <f t="shared" ref="D354:G354" si="121">SUM(D355:D355)</f>
        <v>884.6</v>
      </c>
      <c r="E354" s="71">
        <f t="shared" si="121"/>
        <v>3500</v>
      </c>
      <c r="F354" s="71">
        <f t="shared" si="121"/>
        <v>3500</v>
      </c>
      <c r="G354" s="71">
        <f t="shared" si="121"/>
        <v>3492.52</v>
      </c>
      <c r="H354" s="30">
        <f>F354/D354*100</f>
        <v>395.65905494008587</v>
      </c>
      <c r="I354" s="30">
        <f>G354/F354*100</f>
        <v>99.786285714285711</v>
      </c>
    </row>
    <row r="355" spans="1:11" ht="13.5" customHeight="1" x14ac:dyDescent="0.2">
      <c r="B355" s="24">
        <v>363</v>
      </c>
      <c r="C355" s="174" t="s">
        <v>115</v>
      </c>
      <c r="D355" s="25">
        <v>884.6</v>
      </c>
      <c r="E355" s="98">
        <v>3500</v>
      </c>
      <c r="F355" s="98">
        <v>3500</v>
      </c>
      <c r="G355" s="98">
        <v>3492.52</v>
      </c>
      <c r="H355" s="30">
        <f>F355/D355*100</f>
        <v>395.65905494008587</v>
      </c>
      <c r="I355" s="30">
        <f>G355/F355*100</f>
        <v>99.786285714285711</v>
      </c>
    </row>
    <row r="356" spans="1:11" ht="13.5" customHeight="1" x14ac:dyDescent="0.2">
      <c r="A356" s="488" t="s">
        <v>131</v>
      </c>
      <c r="B356" s="489"/>
      <c r="C356" s="490"/>
      <c r="D356" s="190">
        <f t="shared" ref="D356:G359" si="122">D357</f>
        <v>3759.91</v>
      </c>
      <c r="E356" s="105">
        <f t="shared" si="122"/>
        <v>4000</v>
      </c>
      <c r="F356" s="105">
        <f t="shared" si="122"/>
        <v>5000</v>
      </c>
      <c r="G356" s="105">
        <f t="shared" si="122"/>
        <v>3287.34</v>
      </c>
      <c r="H356" s="120">
        <f>F356/D356*100</f>
        <v>132.98190648180409</v>
      </c>
      <c r="I356" s="120">
        <f>G356/F356*100</f>
        <v>65.746800000000007</v>
      </c>
      <c r="K356" s="319"/>
    </row>
    <row r="357" spans="1:11" ht="14.25" customHeight="1" x14ac:dyDescent="0.2">
      <c r="A357" s="436" t="s">
        <v>125</v>
      </c>
      <c r="B357" s="437"/>
      <c r="C357" s="438"/>
      <c r="D357" s="169">
        <f t="shared" si="122"/>
        <v>3759.91</v>
      </c>
      <c r="E357" s="145">
        <f t="shared" si="122"/>
        <v>4000</v>
      </c>
      <c r="F357" s="145">
        <f t="shared" si="122"/>
        <v>5000</v>
      </c>
      <c r="G357" s="145">
        <f t="shared" si="122"/>
        <v>3287.34</v>
      </c>
      <c r="H357" s="13">
        <v>0</v>
      </c>
      <c r="I357" s="13">
        <v>0</v>
      </c>
      <c r="K357" s="139"/>
    </row>
    <row r="358" spans="1:11" ht="13.5" customHeight="1" x14ac:dyDescent="0.2">
      <c r="A358" s="429" t="s">
        <v>282</v>
      </c>
      <c r="B358" s="430"/>
      <c r="C358" s="431"/>
      <c r="D358" s="191">
        <f t="shared" si="122"/>
        <v>3759.91</v>
      </c>
      <c r="E358" s="97">
        <f t="shared" si="122"/>
        <v>4000</v>
      </c>
      <c r="F358" s="97">
        <f t="shared" si="122"/>
        <v>5000</v>
      </c>
      <c r="G358" s="97">
        <f t="shared" si="122"/>
        <v>3287.34</v>
      </c>
      <c r="H358" s="15">
        <v>0</v>
      </c>
      <c r="I358" s="15">
        <v>0</v>
      </c>
      <c r="K358" s="139"/>
    </row>
    <row r="359" spans="1:11" ht="13.5" customHeight="1" x14ac:dyDescent="0.2">
      <c r="B359" s="163">
        <v>3</v>
      </c>
      <c r="C359" s="164" t="s">
        <v>71</v>
      </c>
      <c r="D359" s="75">
        <f t="shared" si="122"/>
        <v>3759.91</v>
      </c>
      <c r="E359" s="101">
        <f t="shared" si="122"/>
        <v>4000</v>
      </c>
      <c r="F359" s="101">
        <f t="shared" si="122"/>
        <v>5000</v>
      </c>
      <c r="G359" s="101">
        <f t="shared" si="122"/>
        <v>3287.34</v>
      </c>
      <c r="H359" s="30">
        <f>F359/D359*100</f>
        <v>132.98190648180409</v>
      </c>
      <c r="I359" s="30">
        <f>G359/F359*100</f>
        <v>65.746800000000007</v>
      </c>
      <c r="K359" s="139"/>
    </row>
    <row r="360" spans="1:11" ht="13.5" customHeight="1" x14ac:dyDescent="0.2">
      <c r="B360" s="19">
        <v>37</v>
      </c>
      <c r="C360" s="39" t="s">
        <v>132</v>
      </c>
      <c r="D360" s="69">
        <f t="shared" ref="D360:G360" si="123">SUM(D361:D361)</f>
        <v>3759.91</v>
      </c>
      <c r="E360" s="71">
        <f t="shared" si="123"/>
        <v>4000</v>
      </c>
      <c r="F360" s="71">
        <f t="shared" si="123"/>
        <v>5000</v>
      </c>
      <c r="G360" s="71">
        <f t="shared" si="123"/>
        <v>3287.34</v>
      </c>
      <c r="H360" s="30">
        <f>F360/D360*100</f>
        <v>132.98190648180409</v>
      </c>
      <c r="I360" s="30">
        <f>G360/F360*100</f>
        <v>65.746800000000007</v>
      </c>
      <c r="K360" s="139"/>
    </row>
    <row r="361" spans="1:11" ht="13.5" customHeight="1" x14ac:dyDescent="0.2">
      <c r="B361" s="24">
        <v>372</v>
      </c>
      <c r="C361" s="174" t="s">
        <v>133</v>
      </c>
      <c r="D361" s="26">
        <v>3759.91</v>
      </c>
      <c r="E361" s="109">
        <v>4000</v>
      </c>
      <c r="F361" s="109">
        <v>5000</v>
      </c>
      <c r="G361" s="109">
        <v>3287.34</v>
      </c>
      <c r="H361" s="30">
        <f>F361/D361*100</f>
        <v>132.98190648180409</v>
      </c>
      <c r="I361" s="30">
        <f>G361/F361*100</f>
        <v>65.746800000000007</v>
      </c>
      <c r="K361" s="139"/>
    </row>
    <row r="362" spans="1:11" ht="13.5" customHeight="1" x14ac:dyDescent="0.2">
      <c r="A362" s="488" t="s">
        <v>134</v>
      </c>
      <c r="B362" s="489"/>
      <c r="C362" s="490"/>
      <c r="D362" s="190">
        <f t="shared" ref="D362:G367" si="124">D363</f>
        <v>6038.78</v>
      </c>
      <c r="E362" s="105">
        <f t="shared" si="124"/>
        <v>6000</v>
      </c>
      <c r="F362" s="105">
        <f t="shared" si="124"/>
        <v>6355.64</v>
      </c>
      <c r="G362" s="105">
        <f t="shared" si="124"/>
        <v>6355.64</v>
      </c>
      <c r="H362" s="120">
        <f>F362/D362*100</f>
        <v>105.24708633200748</v>
      </c>
      <c r="I362" s="120">
        <f>G362/F362*100</f>
        <v>100</v>
      </c>
      <c r="K362" s="319"/>
    </row>
    <row r="363" spans="1:11" ht="14.25" customHeight="1" x14ac:dyDescent="0.2">
      <c r="A363" s="476" t="s">
        <v>125</v>
      </c>
      <c r="B363" s="477"/>
      <c r="C363" s="478"/>
      <c r="D363" s="169">
        <f t="shared" si="124"/>
        <v>6038.78</v>
      </c>
      <c r="E363" s="145">
        <f>E367</f>
        <v>6000</v>
      </c>
      <c r="F363" s="145">
        <f>F367</f>
        <v>6355.64</v>
      </c>
      <c r="G363" s="145">
        <f>G367</f>
        <v>6355.64</v>
      </c>
      <c r="H363" s="13">
        <v>0</v>
      </c>
      <c r="I363" s="13">
        <v>0</v>
      </c>
      <c r="K363" s="139"/>
    </row>
    <row r="364" spans="1:11" ht="13.5" customHeight="1" x14ac:dyDescent="0.2">
      <c r="A364" s="429" t="s">
        <v>282</v>
      </c>
      <c r="B364" s="430"/>
      <c r="C364" s="431"/>
      <c r="D364" s="191">
        <f>D367</f>
        <v>6038.78</v>
      </c>
      <c r="E364" s="97">
        <v>2350</v>
      </c>
      <c r="F364" s="97">
        <v>2705.64</v>
      </c>
      <c r="G364" s="97">
        <v>2705.64</v>
      </c>
      <c r="H364" s="15">
        <v>0</v>
      </c>
      <c r="I364" s="15">
        <v>0</v>
      </c>
    </row>
    <row r="365" spans="1:11" ht="13.5" customHeight="1" x14ac:dyDescent="0.2">
      <c r="A365" s="439" t="s">
        <v>285</v>
      </c>
      <c r="B365" s="440"/>
      <c r="C365" s="441"/>
      <c r="D365" s="191">
        <v>0</v>
      </c>
      <c r="E365" s="97">
        <v>3650</v>
      </c>
      <c r="F365" s="97">
        <v>3650</v>
      </c>
      <c r="G365" s="97">
        <v>3650</v>
      </c>
      <c r="H365" s="15">
        <v>0</v>
      </c>
      <c r="I365" s="15"/>
    </row>
    <row r="366" spans="1:11" ht="13.5" customHeight="1" x14ac:dyDescent="0.2">
      <c r="A366" s="454" t="s">
        <v>284</v>
      </c>
      <c r="B366" s="455"/>
      <c r="C366" s="456"/>
      <c r="D366" s="191">
        <v>0</v>
      </c>
      <c r="E366" s="97">
        <v>0</v>
      </c>
      <c r="F366" s="97">
        <v>0</v>
      </c>
      <c r="G366" s="97">
        <v>0</v>
      </c>
      <c r="H366" s="15">
        <v>0</v>
      </c>
      <c r="I366" s="15"/>
    </row>
    <row r="367" spans="1:11" ht="13.5" customHeight="1" x14ac:dyDescent="0.2">
      <c r="B367" s="163">
        <v>3</v>
      </c>
      <c r="C367" s="164" t="s">
        <v>71</v>
      </c>
      <c r="D367" s="75">
        <f t="shared" si="124"/>
        <v>6038.78</v>
      </c>
      <c r="E367" s="101">
        <f t="shared" si="124"/>
        <v>6000</v>
      </c>
      <c r="F367" s="101">
        <f t="shared" si="124"/>
        <v>6355.64</v>
      </c>
      <c r="G367" s="101">
        <f t="shared" si="124"/>
        <v>6355.64</v>
      </c>
      <c r="H367" s="30">
        <f>F367/D367*100</f>
        <v>105.24708633200748</v>
      </c>
      <c r="I367" s="30">
        <f>G367/F367*100</f>
        <v>100</v>
      </c>
    </row>
    <row r="368" spans="1:11" ht="13.5" customHeight="1" x14ac:dyDescent="0.2">
      <c r="B368" s="19">
        <v>37</v>
      </c>
      <c r="C368" s="39" t="s">
        <v>132</v>
      </c>
      <c r="D368" s="69">
        <f t="shared" ref="D368:G368" si="125">SUM(D369:D369)</f>
        <v>6038.78</v>
      </c>
      <c r="E368" s="71">
        <f t="shared" si="125"/>
        <v>6000</v>
      </c>
      <c r="F368" s="71">
        <f t="shared" si="125"/>
        <v>6355.64</v>
      </c>
      <c r="G368" s="71">
        <f t="shared" si="125"/>
        <v>6355.64</v>
      </c>
      <c r="H368" s="30">
        <f>F368/D368*100</f>
        <v>105.24708633200748</v>
      </c>
      <c r="I368" s="30">
        <f>G368/F368*100</f>
        <v>100</v>
      </c>
    </row>
    <row r="369" spans="1:9" ht="13.5" customHeight="1" x14ac:dyDescent="0.2">
      <c r="B369" s="24">
        <v>372</v>
      </c>
      <c r="C369" s="174" t="s">
        <v>135</v>
      </c>
      <c r="D369" s="25">
        <v>6038.78</v>
      </c>
      <c r="E369" s="98">
        <v>6000</v>
      </c>
      <c r="F369" s="98">
        <v>6355.64</v>
      </c>
      <c r="G369" s="98">
        <v>6355.64</v>
      </c>
      <c r="H369" s="30">
        <f>F369/D369*100</f>
        <v>105.24708633200748</v>
      </c>
      <c r="I369" s="30">
        <f>G369/F369*100</f>
        <v>100</v>
      </c>
    </row>
    <row r="370" spans="1:9" ht="13.5" customHeight="1" x14ac:dyDescent="0.2">
      <c r="A370" s="445" t="s">
        <v>136</v>
      </c>
      <c r="B370" s="446"/>
      <c r="C370" s="447"/>
      <c r="D370" s="173">
        <f t="shared" ref="D370:G376" si="126">D371</f>
        <v>0</v>
      </c>
      <c r="E370" s="105">
        <f t="shared" si="126"/>
        <v>15000</v>
      </c>
      <c r="F370" s="105">
        <f t="shared" si="126"/>
        <v>15000</v>
      </c>
      <c r="G370" s="105">
        <f t="shared" si="126"/>
        <v>0</v>
      </c>
      <c r="H370" s="120">
        <v>0</v>
      </c>
      <c r="I370" s="120">
        <v>0</v>
      </c>
    </row>
    <row r="371" spans="1:9" ht="15" customHeight="1" x14ac:dyDescent="0.2">
      <c r="A371" s="436" t="s">
        <v>125</v>
      </c>
      <c r="B371" s="437"/>
      <c r="C371" s="438"/>
      <c r="D371" s="165">
        <f>SUM(D372,D373)</f>
        <v>0</v>
      </c>
      <c r="E371" s="145">
        <f>E376</f>
        <v>15000</v>
      </c>
      <c r="F371" s="145">
        <f>F376</f>
        <v>15000</v>
      </c>
      <c r="G371" s="145">
        <f>G376</f>
        <v>0</v>
      </c>
      <c r="H371" s="13">
        <v>0</v>
      </c>
      <c r="I371" s="13">
        <v>0</v>
      </c>
    </row>
    <row r="372" spans="1:9" ht="13.5" customHeight="1" x14ac:dyDescent="0.2">
      <c r="A372" s="501" t="s">
        <v>301</v>
      </c>
      <c r="B372" s="502"/>
      <c r="C372" s="503"/>
      <c r="D372" s="175">
        <v>0</v>
      </c>
      <c r="E372" s="97">
        <v>0</v>
      </c>
      <c r="F372" s="97">
        <v>0</v>
      </c>
      <c r="G372" s="97">
        <v>0</v>
      </c>
      <c r="H372" s="15">
        <v>0</v>
      </c>
      <c r="I372" s="15">
        <v>0</v>
      </c>
    </row>
    <row r="373" spans="1:9" ht="13.5" customHeight="1" x14ac:dyDescent="0.2">
      <c r="A373" s="442" t="s">
        <v>283</v>
      </c>
      <c r="B373" s="443"/>
      <c r="C373" s="444"/>
      <c r="D373" s="175">
        <v>0</v>
      </c>
      <c r="E373" s="97">
        <v>12421</v>
      </c>
      <c r="F373" s="97">
        <v>12421</v>
      </c>
      <c r="G373" s="97">
        <v>0</v>
      </c>
      <c r="H373" s="15">
        <v>0</v>
      </c>
      <c r="I373" s="15">
        <v>0</v>
      </c>
    </row>
    <row r="374" spans="1:9" ht="13.5" customHeight="1" x14ac:dyDescent="0.2">
      <c r="A374" s="439" t="s">
        <v>285</v>
      </c>
      <c r="B374" s="440"/>
      <c r="C374" s="441"/>
      <c r="D374" s="175">
        <v>0</v>
      </c>
      <c r="E374" s="97">
        <v>2579</v>
      </c>
      <c r="F374" s="97">
        <v>2579</v>
      </c>
      <c r="G374" s="97">
        <v>0</v>
      </c>
      <c r="H374" s="15">
        <v>0</v>
      </c>
      <c r="I374" s="15">
        <v>0</v>
      </c>
    </row>
    <row r="375" spans="1:9" ht="13.5" customHeight="1" x14ac:dyDescent="0.2">
      <c r="A375" s="454" t="s">
        <v>284</v>
      </c>
      <c r="B375" s="455"/>
      <c r="C375" s="456"/>
      <c r="D375" s="175">
        <v>0</v>
      </c>
      <c r="E375" s="97">
        <v>0</v>
      </c>
      <c r="F375" s="97">
        <v>0</v>
      </c>
      <c r="G375" s="97">
        <v>0</v>
      </c>
      <c r="H375" s="15">
        <v>0</v>
      </c>
      <c r="I375" s="15">
        <v>0</v>
      </c>
    </row>
    <row r="376" spans="1:9" ht="13.5" customHeight="1" x14ac:dyDescent="0.2">
      <c r="B376" s="163">
        <v>4</v>
      </c>
      <c r="C376" s="164" t="s">
        <v>128</v>
      </c>
      <c r="D376" s="16">
        <f t="shared" si="126"/>
        <v>0</v>
      </c>
      <c r="E376" s="101">
        <f t="shared" si="126"/>
        <v>15000</v>
      </c>
      <c r="F376" s="101">
        <f t="shared" si="126"/>
        <v>15000</v>
      </c>
      <c r="G376" s="101">
        <f t="shared" si="126"/>
        <v>0</v>
      </c>
      <c r="H376" s="30">
        <v>0</v>
      </c>
      <c r="I376" s="30">
        <v>0</v>
      </c>
    </row>
    <row r="377" spans="1:9" ht="13.5" customHeight="1" x14ac:dyDescent="0.2">
      <c r="B377" s="19">
        <v>42</v>
      </c>
      <c r="C377" s="39" t="s">
        <v>129</v>
      </c>
      <c r="D377" s="69">
        <f t="shared" ref="D377:G377" si="127">SUM(D378:D378)</f>
        <v>0</v>
      </c>
      <c r="E377" s="71">
        <f t="shared" si="127"/>
        <v>15000</v>
      </c>
      <c r="F377" s="71">
        <f t="shared" si="127"/>
        <v>15000</v>
      </c>
      <c r="G377" s="71">
        <f t="shared" si="127"/>
        <v>0</v>
      </c>
      <c r="H377" s="30">
        <v>0</v>
      </c>
      <c r="I377" s="30">
        <v>0</v>
      </c>
    </row>
    <row r="378" spans="1:9" ht="13.5" customHeight="1" x14ac:dyDescent="0.2">
      <c r="B378" s="24">
        <v>421</v>
      </c>
      <c r="C378" s="174" t="s">
        <v>104</v>
      </c>
      <c r="D378" s="37">
        <v>0</v>
      </c>
      <c r="E378" s="98">
        <v>15000</v>
      </c>
      <c r="F378" s="98">
        <v>15000</v>
      </c>
      <c r="G378" s="98">
        <v>0</v>
      </c>
      <c r="H378" s="30">
        <v>0</v>
      </c>
      <c r="I378" s="30">
        <v>0</v>
      </c>
    </row>
    <row r="379" spans="1:9" ht="13.5" customHeight="1" x14ac:dyDescent="0.2">
      <c r="A379" s="459" t="s">
        <v>137</v>
      </c>
      <c r="B379" s="460"/>
      <c r="C379" s="461"/>
      <c r="D379" s="167">
        <f t="shared" ref="D379:G383" si="128">D380</f>
        <v>1592.67</v>
      </c>
      <c r="E379" s="94">
        <f t="shared" si="128"/>
        <v>5000</v>
      </c>
      <c r="F379" s="94">
        <f t="shared" si="128"/>
        <v>5000</v>
      </c>
      <c r="G379" s="94">
        <f t="shared" si="128"/>
        <v>869.96</v>
      </c>
      <c r="H379" s="72">
        <f>F379/D379*100</f>
        <v>313.93822951396083</v>
      </c>
      <c r="I379" s="72">
        <f>G379/F379*100</f>
        <v>17.3992</v>
      </c>
    </row>
    <row r="380" spans="1:9" ht="15" customHeight="1" x14ac:dyDescent="0.2">
      <c r="A380" s="445" t="s">
        <v>138</v>
      </c>
      <c r="B380" s="446"/>
      <c r="C380" s="447"/>
      <c r="D380" s="166">
        <f t="shared" si="128"/>
        <v>1592.67</v>
      </c>
      <c r="E380" s="246">
        <f t="shared" si="128"/>
        <v>5000</v>
      </c>
      <c r="F380" s="246">
        <f t="shared" si="128"/>
        <v>5000</v>
      </c>
      <c r="G380" s="246">
        <f t="shared" si="128"/>
        <v>869.96</v>
      </c>
      <c r="H380" s="11">
        <f>F380/D380*100</f>
        <v>313.93822951396083</v>
      </c>
      <c r="I380" s="11">
        <f>G380/F380*100</f>
        <v>17.3992</v>
      </c>
    </row>
    <row r="381" spans="1:9" ht="14.1" customHeight="1" x14ac:dyDescent="0.2">
      <c r="A381" s="436" t="s">
        <v>127</v>
      </c>
      <c r="B381" s="437"/>
      <c r="C381" s="438"/>
      <c r="D381" s="165">
        <f t="shared" si="128"/>
        <v>1592.67</v>
      </c>
      <c r="E381" s="96">
        <f t="shared" si="128"/>
        <v>5000</v>
      </c>
      <c r="F381" s="96">
        <f t="shared" si="128"/>
        <v>5000</v>
      </c>
      <c r="G381" s="96">
        <f t="shared" si="128"/>
        <v>869.96</v>
      </c>
      <c r="H381" s="13">
        <v>0</v>
      </c>
      <c r="I381" s="13">
        <v>0</v>
      </c>
    </row>
    <row r="382" spans="1:9" ht="13.5" customHeight="1" x14ac:dyDescent="0.2">
      <c r="A382" s="429" t="s">
        <v>282</v>
      </c>
      <c r="B382" s="430"/>
      <c r="C382" s="431"/>
      <c r="D382" s="162">
        <f t="shared" si="128"/>
        <v>1592.67</v>
      </c>
      <c r="E382" s="97">
        <f t="shared" si="128"/>
        <v>5000</v>
      </c>
      <c r="F382" s="97">
        <f t="shared" si="128"/>
        <v>5000</v>
      </c>
      <c r="G382" s="97">
        <f t="shared" si="128"/>
        <v>869.96</v>
      </c>
      <c r="H382" s="15">
        <v>0</v>
      </c>
      <c r="I382" s="15">
        <v>0</v>
      </c>
    </row>
    <row r="383" spans="1:9" ht="13.5" customHeight="1" x14ac:dyDescent="0.2">
      <c r="B383" s="163">
        <v>3</v>
      </c>
      <c r="C383" s="164" t="s">
        <v>71</v>
      </c>
      <c r="D383" s="16">
        <f t="shared" si="128"/>
        <v>1592.67</v>
      </c>
      <c r="E383" s="101">
        <f t="shared" si="128"/>
        <v>5000</v>
      </c>
      <c r="F383" s="101">
        <f t="shared" si="128"/>
        <v>5000</v>
      </c>
      <c r="G383" s="101">
        <f t="shared" si="128"/>
        <v>869.96</v>
      </c>
      <c r="H383" s="30">
        <f>F383/D383*100</f>
        <v>313.93822951396083</v>
      </c>
      <c r="I383" s="30">
        <f>G383/F383*100</f>
        <v>17.3992</v>
      </c>
    </row>
    <row r="384" spans="1:9" ht="13.5" customHeight="1" x14ac:dyDescent="0.2">
      <c r="B384" s="19">
        <v>37</v>
      </c>
      <c r="C384" s="39" t="s">
        <v>132</v>
      </c>
      <c r="D384" s="69">
        <f t="shared" ref="D384:G384" si="129">SUM(D385:D385)</f>
        <v>1592.67</v>
      </c>
      <c r="E384" s="71">
        <f t="shared" si="129"/>
        <v>5000</v>
      </c>
      <c r="F384" s="71">
        <f t="shared" si="129"/>
        <v>5000</v>
      </c>
      <c r="G384" s="71">
        <f t="shared" si="129"/>
        <v>869.96</v>
      </c>
      <c r="H384" s="30">
        <f>F384/D384*100</f>
        <v>313.93822951396083</v>
      </c>
      <c r="I384" s="30">
        <f>G384/F384*100</f>
        <v>17.3992</v>
      </c>
    </row>
    <row r="385" spans="1:10" ht="13.5" customHeight="1" x14ac:dyDescent="0.2">
      <c r="B385" s="20">
        <v>372</v>
      </c>
      <c r="C385" s="43" t="s">
        <v>135</v>
      </c>
      <c r="D385" s="25">
        <v>1592.67</v>
      </c>
      <c r="E385" s="98">
        <v>5000</v>
      </c>
      <c r="F385" s="98">
        <v>5000</v>
      </c>
      <c r="G385" s="98">
        <v>869.96</v>
      </c>
      <c r="H385" s="30">
        <f>F385/D385*100</f>
        <v>313.93822951396083</v>
      </c>
      <c r="I385" s="30">
        <f>G385/F385*100</f>
        <v>17.3992</v>
      </c>
    </row>
    <row r="386" spans="1:10" ht="13.5" customHeight="1" x14ac:dyDescent="0.2">
      <c r="A386" s="578" t="s">
        <v>211</v>
      </c>
      <c r="B386" s="578"/>
      <c r="C386" s="579"/>
      <c r="D386" s="58">
        <f t="shared" ref="D386:G386" si="130">D387</f>
        <v>8398.0299999999988</v>
      </c>
      <c r="E386" s="70">
        <f t="shared" si="130"/>
        <v>20500</v>
      </c>
      <c r="F386" s="70">
        <f t="shared" si="130"/>
        <v>20500</v>
      </c>
      <c r="G386" s="70">
        <f t="shared" si="130"/>
        <v>11296.7</v>
      </c>
      <c r="H386" s="65">
        <v>0</v>
      </c>
      <c r="I386" s="65">
        <v>0</v>
      </c>
    </row>
    <row r="387" spans="1:10" s="66" customFormat="1" ht="13.5" customHeight="1" x14ac:dyDescent="0.2">
      <c r="A387" s="504" t="s">
        <v>139</v>
      </c>
      <c r="B387" s="505"/>
      <c r="C387" s="506"/>
      <c r="D387" s="167">
        <f t="shared" ref="D387:G387" si="131">SUM(D388,D395,D402,D408,D415)</f>
        <v>8398.0299999999988</v>
      </c>
      <c r="E387" s="94">
        <f t="shared" si="131"/>
        <v>20500</v>
      </c>
      <c r="F387" s="94">
        <f t="shared" si="131"/>
        <v>20500</v>
      </c>
      <c r="G387" s="94">
        <f t="shared" si="131"/>
        <v>11296.7</v>
      </c>
      <c r="H387" s="72">
        <f>F387/D387*100</f>
        <v>244.104867451057</v>
      </c>
      <c r="I387" s="72">
        <f>G387/F387*100</f>
        <v>55.105853658536589</v>
      </c>
      <c r="J387" s="327"/>
    </row>
    <row r="388" spans="1:10" ht="16.5" customHeight="1" x14ac:dyDescent="0.2">
      <c r="A388" s="445" t="s">
        <v>140</v>
      </c>
      <c r="B388" s="446"/>
      <c r="C388" s="447"/>
      <c r="D388" s="166">
        <f t="shared" ref="D388:G392" si="132">D389</f>
        <v>1990.84</v>
      </c>
      <c r="E388" s="246">
        <f t="shared" si="132"/>
        <v>4500</v>
      </c>
      <c r="F388" s="246">
        <f t="shared" si="132"/>
        <v>4500</v>
      </c>
      <c r="G388" s="246">
        <f t="shared" si="132"/>
        <v>4000</v>
      </c>
      <c r="H388" s="11">
        <f>F388/D388*100</f>
        <v>226.03524140563783</v>
      </c>
      <c r="I388" s="11">
        <f>G388/F388*100</f>
        <v>88.888888888888886</v>
      </c>
    </row>
    <row r="389" spans="1:10" ht="13.5" customHeight="1" x14ac:dyDescent="0.2">
      <c r="A389" s="436" t="s">
        <v>141</v>
      </c>
      <c r="B389" s="437"/>
      <c r="C389" s="438"/>
      <c r="D389" s="165">
        <f>D392</f>
        <v>1990.84</v>
      </c>
      <c r="E389" s="96">
        <f>E392</f>
        <v>4500</v>
      </c>
      <c r="F389" s="96">
        <f>F392</f>
        <v>4500</v>
      </c>
      <c r="G389" s="96">
        <f>G392</f>
        <v>4000</v>
      </c>
      <c r="H389" s="13">
        <v>0</v>
      </c>
      <c r="I389" s="13">
        <v>0</v>
      </c>
    </row>
    <row r="390" spans="1:10" ht="13.5" customHeight="1" x14ac:dyDescent="0.2">
      <c r="A390" s="429" t="s">
        <v>282</v>
      </c>
      <c r="B390" s="430"/>
      <c r="C390" s="431"/>
      <c r="D390" s="162">
        <v>1990.84</v>
      </c>
      <c r="E390" s="97">
        <v>4500</v>
      </c>
      <c r="F390" s="97">
        <v>4500</v>
      </c>
      <c r="G390" s="97">
        <v>4000</v>
      </c>
      <c r="H390" s="15">
        <v>0</v>
      </c>
      <c r="I390" s="15">
        <v>0</v>
      </c>
    </row>
    <row r="391" spans="1:10" ht="13.5" customHeight="1" x14ac:dyDescent="0.2">
      <c r="A391" s="442" t="s">
        <v>283</v>
      </c>
      <c r="B391" s="443"/>
      <c r="C391" s="444"/>
      <c r="D391" s="162">
        <v>0</v>
      </c>
      <c r="E391" s="97">
        <v>0</v>
      </c>
      <c r="F391" s="97">
        <v>0</v>
      </c>
      <c r="G391" s="97">
        <v>0</v>
      </c>
      <c r="H391" s="15">
        <v>0</v>
      </c>
      <c r="I391" s="15">
        <v>0</v>
      </c>
    </row>
    <row r="392" spans="1:10" ht="13.5" customHeight="1" x14ac:dyDescent="0.2">
      <c r="B392" s="163">
        <v>3</v>
      </c>
      <c r="C392" s="164" t="s">
        <v>71</v>
      </c>
      <c r="D392" s="16">
        <f t="shared" si="132"/>
        <v>1990.84</v>
      </c>
      <c r="E392" s="101">
        <f t="shared" si="132"/>
        <v>4500</v>
      </c>
      <c r="F392" s="101">
        <f t="shared" si="132"/>
        <v>4500</v>
      </c>
      <c r="G392" s="101">
        <f t="shared" si="132"/>
        <v>4000</v>
      </c>
      <c r="H392" s="30">
        <f>F392/D392*100</f>
        <v>226.03524140563783</v>
      </c>
      <c r="I392" s="30">
        <f>G392/F392*100</f>
        <v>88.888888888888886</v>
      </c>
    </row>
    <row r="393" spans="1:10" ht="13.5" customHeight="1" x14ac:dyDescent="0.2">
      <c r="B393" s="19">
        <v>38</v>
      </c>
      <c r="C393" s="39" t="s">
        <v>75</v>
      </c>
      <c r="D393" s="69">
        <f t="shared" ref="D393:G393" si="133">SUM(D394:D394)</f>
        <v>1990.84</v>
      </c>
      <c r="E393" s="71">
        <f t="shared" si="133"/>
        <v>4500</v>
      </c>
      <c r="F393" s="71">
        <f t="shared" si="133"/>
        <v>4500</v>
      </c>
      <c r="G393" s="71">
        <f t="shared" si="133"/>
        <v>4000</v>
      </c>
      <c r="H393" s="30">
        <f>F393/D393*100</f>
        <v>226.03524140563783</v>
      </c>
      <c r="I393" s="30">
        <f>G393/F393*100</f>
        <v>88.888888888888886</v>
      </c>
    </row>
    <row r="394" spans="1:10" ht="13.5" customHeight="1" x14ac:dyDescent="0.2">
      <c r="B394" s="24">
        <v>381</v>
      </c>
      <c r="C394" s="174" t="s">
        <v>76</v>
      </c>
      <c r="D394" s="25">
        <v>1990.84</v>
      </c>
      <c r="E394" s="98">
        <v>4500</v>
      </c>
      <c r="F394" s="98">
        <v>4500</v>
      </c>
      <c r="G394" s="98">
        <v>4000</v>
      </c>
      <c r="H394" s="30">
        <f>F394/D394*100</f>
        <v>226.03524140563783</v>
      </c>
      <c r="I394" s="30">
        <f>G394/F394*100</f>
        <v>88.888888888888886</v>
      </c>
    </row>
    <row r="395" spans="1:10" ht="13.5" customHeight="1" x14ac:dyDescent="0.2">
      <c r="A395" s="445" t="s">
        <v>142</v>
      </c>
      <c r="B395" s="446"/>
      <c r="C395" s="447"/>
      <c r="D395" s="166">
        <f t="shared" ref="D395:G399" si="134">D396</f>
        <v>2787.18</v>
      </c>
      <c r="E395" s="105">
        <f t="shared" si="134"/>
        <v>3500</v>
      </c>
      <c r="F395" s="105">
        <f t="shared" si="134"/>
        <v>3500</v>
      </c>
      <c r="G395" s="105">
        <f t="shared" si="134"/>
        <v>2700</v>
      </c>
      <c r="H395" s="11">
        <f>F395/D395*100</f>
        <v>125.57495389605265</v>
      </c>
      <c r="I395" s="11">
        <f>G395/F395*100</f>
        <v>77.142857142857153</v>
      </c>
    </row>
    <row r="396" spans="1:10" ht="13.5" customHeight="1" x14ac:dyDescent="0.2">
      <c r="A396" s="436" t="s">
        <v>141</v>
      </c>
      <c r="B396" s="437"/>
      <c r="C396" s="438"/>
      <c r="D396" s="165">
        <f>D399</f>
        <v>2787.18</v>
      </c>
      <c r="E396" s="145">
        <f>E399</f>
        <v>3500</v>
      </c>
      <c r="F396" s="145">
        <f>F399</f>
        <v>3500</v>
      </c>
      <c r="G396" s="145">
        <f>G399</f>
        <v>2700</v>
      </c>
      <c r="H396" s="13">
        <v>0</v>
      </c>
      <c r="I396" s="13">
        <v>0</v>
      </c>
    </row>
    <row r="397" spans="1:10" ht="13.5" customHeight="1" x14ac:dyDescent="0.2">
      <c r="A397" s="429" t="s">
        <v>282</v>
      </c>
      <c r="B397" s="430"/>
      <c r="C397" s="431"/>
      <c r="D397" s="162">
        <v>2787.18</v>
      </c>
      <c r="E397" s="97">
        <v>0</v>
      </c>
      <c r="F397" s="97">
        <v>0</v>
      </c>
      <c r="G397" s="97">
        <v>0</v>
      </c>
      <c r="H397" s="15">
        <v>0</v>
      </c>
      <c r="I397" s="15">
        <v>0</v>
      </c>
    </row>
    <row r="398" spans="1:10" ht="13.5" customHeight="1" x14ac:dyDescent="0.2">
      <c r="A398" s="442" t="s">
        <v>283</v>
      </c>
      <c r="B398" s="443"/>
      <c r="C398" s="444"/>
      <c r="D398" s="162">
        <v>0</v>
      </c>
      <c r="E398" s="97">
        <v>3500</v>
      </c>
      <c r="F398" s="97">
        <v>3500</v>
      </c>
      <c r="G398" s="97">
        <v>2700</v>
      </c>
      <c r="H398" s="15">
        <v>0</v>
      </c>
      <c r="I398" s="15">
        <v>0</v>
      </c>
    </row>
    <row r="399" spans="1:10" ht="13.5" customHeight="1" x14ac:dyDescent="0.2">
      <c r="B399" s="163">
        <v>3</v>
      </c>
      <c r="C399" s="164" t="s">
        <v>71</v>
      </c>
      <c r="D399" s="16">
        <f t="shared" si="134"/>
        <v>2787.18</v>
      </c>
      <c r="E399" s="101">
        <f t="shared" si="134"/>
        <v>3500</v>
      </c>
      <c r="F399" s="101">
        <f t="shared" si="134"/>
        <v>3500</v>
      </c>
      <c r="G399" s="101">
        <f t="shared" si="134"/>
        <v>2700</v>
      </c>
      <c r="H399" s="30">
        <f>F399/D399*100</f>
        <v>125.57495389605265</v>
      </c>
      <c r="I399" s="30">
        <f>G399/F399*100</f>
        <v>77.142857142857153</v>
      </c>
    </row>
    <row r="400" spans="1:10" ht="13.5" customHeight="1" x14ac:dyDescent="0.2">
      <c r="B400" s="19">
        <v>38</v>
      </c>
      <c r="C400" s="39" t="s">
        <v>75</v>
      </c>
      <c r="D400" s="69">
        <f t="shared" ref="D400:G400" si="135">SUM(D401:D401)</f>
        <v>2787.18</v>
      </c>
      <c r="E400" s="71">
        <f t="shared" si="135"/>
        <v>3500</v>
      </c>
      <c r="F400" s="71">
        <f t="shared" si="135"/>
        <v>3500</v>
      </c>
      <c r="G400" s="71">
        <f t="shared" si="135"/>
        <v>2700</v>
      </c>
      <c r="H400" s="30">
        <f>F400/D400*100</f>
        <v>125.57495389605265</v>
      </c>
      <c r="I400" s="30">
        <f>G400/F400*100</f>
        <v>77.142857142857153</v>
      </c>
    </row>
    <row r="401" spans="1:9" ht="13.5" customHeight="1" x14ac:dyDescent="0.2">
      <c r="B401" s="24">
        <v>381</v>
      </c>
      <c r="C401" s="174" t="s">
        <v>76</v>
      </c>
      <c r="D401" s="26">
        <v>2787.18</v>
      </c>
      <c r="E401" s="109">
        <v>3500</v>
      </c>
      <c r="F401" s="109">
        <v>3500</v>
      </c>
      <c r="G401" s="109">
        <v>2700</v>
      </c>
      <c r="H401" s="30">
        <f>F401/D401*100</f>
        <v>125.57495389605265</v>
      </c>
      <c r="I401" s="30">
        <f>G401/F401*100</f>
        <v>77.142857142857153</v>
      </c>
    </row>
    <row r="402" spans="1:9" ht="25.5" customHeight="1" x14ac:dyDescent="0.2">
      <c r="A402" s="445" t="s">
        <v>143</v>
      </c>
      <c r="B402" s="446"/>
      <c r="C402" s="447"/>
      <c r="D402" s="190">
        <f t="shared" ref="D402:G405" si="136">D403</f>
        <v>0</v>
      </c>
      <c r="E402" s="105">
        <f t="shared" si="136"/>
        <v>1000</v>
      </c>
      <c r="F402" s="105">
        <f t="shared" si="136"/>
        <v>1000</v>
      </c>
      <c r="G402" s="105">
        <f t="shared" si="136"/>
        <v>0</v>
      </c>
      <c r="H402" s="120">
        <v>0</v>
      </c>
      <c r="I402" s="120">
        <f>G402/F402*100</f>
        <v>0</v>
      </c>
    </row>
    <row r="403" spans="1:9" ht="14.25" customHeight="1" x14ac:dyDescent="0.2">
      <c r="A403" s="436" t="s">
        <v>141</v>
      </c>
      <c r="B403" s="437"/>
      <c r="C403" s="438"/>
      <c r="D403" s="169">
        <f t="shared" si="136"/>
        <v>0</v>
      </c>
      <c r="E403" s="145">
        <f t="shared" si="136"/>
        <v>1000</v>
      </c>
      <c r="F403" s="145">
        <f t="shared" si="136"/>
        <v>1000</v>
      </c>
      <c r="G403" s="145">
        <f t="shared" si="136"/>
        <v>0</v>
      </c>
      <c r="H403" s="13">
        <v>0</v>
      </c>
      <c r="I403" s="13">
        <v>0</v>
      </c>
    </row>
    <row r="404" spans="1:9" ht="13.5" customHeight="1" x14ac:dyDescent="0.2">
      <c r="A404" s="429" t="s">
        <v>282</v>
      </c>
      <c r="B404" s="430"/>
      <c r="C404" s="431"/>
      <c r="D404" s="191">
        <f t="shared" si="136"/>
        <v>0</v>
      </c>
      <c r="E404" s="97">
        <f t="shared" si="136"/>
        <v>1000</v>
      </c>
      <c r="F404" s="97">
        <f t="shared" si="136"/>
        <v>1000</v>
      </c>
      <c r="G404" s="97">
        <f t="shared" si="136"/>
        <v>0</v>
      </c>
      <c r="H404" s="15">
        <v>0</v>
      </c>
      <c r="I404" s="15">
        <v>0</v>
      </c>
    </row>
    <row r="405" spans="1:9" ht="13.5" customHeight="1" x14ac:dyDescent="0.2">
      <c r="B405" s="168">
        <v>3</v>
      </c>
      <c r="C405" s="164" t="s">
        <v>71</v>
      </c>
      <c r="D405" s="75">
        <f t="shared" si="136"/>
        <v>0</v>
      </c>
      <c r="E405" s="101">
        <f t="shared" si="136"/>
        <v>1000</v>
      </c>
      <c r="F405" s="101">
        <f t="shared" si="136"/>
        <v>1000</v>
      </c>
      <c r="G405" s="101">
        <f t="shared" si="136"/>
        <v>0</v>
      </c>
      <c r="H405" s="30">
        <v>0</v>
      </c>
      <c r="I405" s="30">
        <f>G405/F405*100</f>
        <v>0</v>
      </c>
    </row>
    <row r="406" spans="1:9" ht="13.5" customHeight="1" x14ac:dyDescent="0.2">
      <c r="B406" s="78">
        <v>38</v>
      </c>
      <c r="C406" s="39" t="s">
        <v>75</v>
      </c>
      <c r="D406" s="69">
        <f t="shared" ref="D406:G406" si="137">SUM(D407:D407)</f>
        <v>0</v>
      </c>
      <c r="E406" s="71">
        <f t="shared" si="137"/>
        <v>1000</v>
      </c>
      <c r="F406" s="71">
        <f t="shared" si="137"/>
        <v>1000</v>
      </c>
      <c r="G406" s="71">
        <f t="shared" si="137"/>
        <v>0</v>
      </c>
      <c r="H406" s="30">
        <v>0</v>
      </c>
      <c r="I406" s="30">
        <f>G406/F406*100</f>
        <v>0</v>
      </c>
    </row>
    <row r="407" spans="1:9" ht="13.5" customHeight="1" x14ac:dyDescent="0.2">
      <c r="B407" s="79">
        <v>381</v>
      </c>
      <c r="C407" s="43" t="s">
        <v>76</v>
      </c>
      <c r="D407" s="41">
        <v>0</v>
      </c>
      <c r="E407" s="106">
        <v>1000</v>
      </c>
      <c r="F407" s="106">
        <v>1000</v>
      </c>
      <c r="G407" s="106">
        <v>0</v>
      </c>
      <c r="H407" s="30">
        <v>0</v>
      </c>
      <c r="I407" s="30">
        <f>G407/F407*100</f>
        <v>0</v>
      </c>
    </row>
    <row r="408" spans="1:9" ht="13.5" customHeight="1" x14ac:dyDescent="0.2">
      <c r="A408" s="499" t="s">
        <v>144</v>
      </c>
      <c r="B408" s="499"/>
      <c r="C408" s="500"/>
      <c r="D408" s="121">
        <f t="shared" ref="D408:G412" si="138">D409</f>
        <v>3620.01</v>
      </c>
      <c r="E408" s="105">
        <f t="shared" si="138"/>
        <v>5500</v>
      </c>
      <c r="F408" s="105">
        <f t="shared" si="138"/>
        <v>5500</v>
      </c>
      <c r="G408" s="105">
        <f t="shared" si="138"/>
        <v>1486</v>
      </c>
      <c r="H408" s="120">
        <v>0</v>
      </c>
      <c r="I408" s="120">
        <f>G408/F408*100</f>
        <v>27.018181818181819</v>
      </c>
    </row>
    <row r="409" spans="1:9" ht="15.75" customHeight="1" x14ac:dyDescent="0.2">
      <c r="A409" s="436" t="s">
        <v>141</v>
      </c>
      <c r="B409" s="437"/>
      <c r="C409" s="438"/>
      <c r="D409" s="165">
        <f t="shared" ref="D409:G409" si="139">D412</f>
        <v>3620.01</v>
      </c>
      <c r="E409" s="145">
        <f t="shared" si="139"/>
        <v>5500</v>
      </c>
      <c r="F409" s="145">
        <f t="shared" si="139"/>
        <v>5500</v>
      </c>
      <c r="G409" s="145">
        <f t="shared" si="139"/>
        <v>1486</v>
      </c>
      <c r="H409" s="13">
        <v>0</v>
      </c>
      <c r="I409" s="13">
        <v>0</v>
      </c>
    </row>
    <row r="410" spans="1:9" ht="13.5" customHeight="1" x14ac:dyDescent="0.2">
      <c r="A410" s="429" t="s">
        <v>282</v>
      </c>
      <c r="B410" s="430"/>
      <c r="C410" s="431"/>
      <c r="D410" s="162">
        <v>3620.01</v>
      </c>
      <c r="E410" s="97">
        <v>5500</v>
      </c>
      <c r="F410" s="97">
        <v>5500</v>
      </c>
      <c r="G410" s="97">
        <v>1486</v>
      </c>
      <c r="H410" s="15">
        <v>0</v>
      </c>
      <c r="I410" s="15">
        <v>0</v>
      </c>
    </row>
    <row r="411" spans="1:9" ht="13.5" customHeight="1" x14ac:dyDescent="0.2">
      <c r="A411" s="442" t="s">
        <v>283</v>
      </c>
      <c r="B411" s="443"/>
      <c r="C411" s="444"/>
      <c r="D411" s="162">
        <v>0</v>
      </c>
      <c r="E411" s="97">
        <v>0</v>
      </c>
      <c r="F411" s="97">
        <v>0</v>
      </c>
      <c r="G411" s="97">
        <v>0</v>
      </c>
      <c r="H411" s="15">
        <v>0</v>
      </c>
      <c r="I411" s="15">
        <v>0</v>
      </c>
    </row>
    <row r="412" spans="1:9" ht="13.5" customHeight="1" x14ac:dyDescent="0.2">
      <c r="B412" s="168">
        <v>3</v>
      </c>
      <c r="C412" s="164" t="s">
        <v>71</v>
      </c>
      <c r="D412" s="16">
        <f t="shared" si="138"/>
        <v>3620.01</v>
      </c>
      <c r="E412" s="101">
        <f t="shared" si="138"/>
        <v>5500</v>
      </c>
      <c r="F412" s="101">
        <f t="shared" si="138"/>
        <v>5500</v>
      </c>
      <c r="G412" s="101">
        <f t="shared" si="138"/>
        <v>1486</v>
      </c>
      <c r="H412" s="30">
        <v>0</v>
      </c>
      <c r="I412" s="30">
        <f>G412/F412*100</f>
        <v>27.018181818181819</v>
      </c>
    </row>
    <row r="413" spans="1:9" ht="13.5" customHeight="1" x14ac:dyDescent="0.2">
      <c r="B413" s="78">
        <v>38</v>
      </c>
      <c r="C413" s="39" t="s">
        <v>75</v>
      </c>
      <c r="D413" s="69">
        <f t="shared" ref="D413:G413" si="140">SUM(D414:D414)</f>
        <v>3620.01</v>
      </c>
      <c r="E413" s="71">
        <f t="shared" si="140"/>
        <v>5500</v>
      </c>
      <c r="F413" s="71">
        <f t="shared" si="140"/>
        <v>5500</v>
      </c>
      <c r="G413" s="71">
        <f t="shared" si="140"/>
        <v>1486</v>
      </c>
      <c r="H413" s="30">
        <v>0</v>
      </c>
      <c r="I413" s="30">
        <f>G413/F413*100</f>
        <v>27.018181818181819</v>
      </c>
    </row>
    <row r="414" spans="1:9" ht="13.5" customHeight="1" x14ac:dyDescent="0.2">
      <c r="B414" s="171">
        <v>382</v>
      </c>
      <c r="C414" s="174" t="s">
        <v>145</v>
      </c>
      <c r="D414" s="25">
        <v>3620.01</v>
      </c>
      <c r="E414" s="106">
        <v>5500</v>
      </c>
      <c r="F414" s="106">
        <v>5500</v>
      </c>
      <c r="G414" s="106">
        <v>1486</v>
      </c>
      <c r="H414" s="30">
        <v>0</v>
      </c>
      <c r="I414" s="30">
        <f>G414/F414*100</f>
        <v>27.018181818181819</v>
      </c>
    </row>
    <row r="415" spans="1:9" ht="13.5" customHeight="1" x14ac:dyDescent="0.2">
      <c r="A415" s="479" t="s">
        <v>193</v>
      </c>
      <c r="B415" s="495"/>
      <c r="C415" s="496"/>
      <c r="D415" s="177">
        <f t="shared" ref="D415:G417" si="141">D416</f>
        <v>0</v>
      </c>
      <c r="E415" s="95">
        <f t="shared" si="141"/>
        <v>6000</v>
      </c>
      <c r="F415" s="95">
        <f t="shared" si="141"/>
        <v>6000</v>
      </c>
      <c r="G415" s="95">
        <f t="shared" si="141"/>
        <v>3110.7</v>
      </c>
      <c r="H415" s="120">
        <v>0</v>
      </c>
      <c r="I415" s="120">
        <f>G415/F415*100</f>
        <v>51.844999999999999</v>
      </c>
    </row>
    <row r="416" spans="1:9" ht="13.5" customHeight="1" x14ac:dyDescent="0.2">
      <c r="A416" s="436" t="s">
        <v>141</v>
      </c>
      <c r="B416" s="437"/>
      <c r="C416" s="438"/>
      <c r="D416" s="165">
        <f t="shared" si="141"/>
        <v>0</v>
      </c>
      <c r="E416" s="96">
        <f t="shared" si="141"/>
        <v>6000</v>
      </c>
      <c r="F416" s="96">
        <f t="shared" si="141"/>
        <v>6000</v>
      </c>
      <c r="G416" s="96">
        <f t="shared" si="141"/>
        <v>3110.7</v>
      </c>
      <c r="H416" s="13">
        <v>0</v>
      </c>
      <c r="I416" s="13">
        <v>0</v>
      </c>
    </row>
    <row r="417" spans="1:11" ht="13.5" customHeight="1" x14ac:dyDescent="0.2">
      <c r="A417" s="429" t="s">
        <v>282</v>
      </c>
      <c r="B417" s="430"/>
      <c r="C417" s="431"/>
      <c r="D417" s="162">
        <f t="shared" si="141"/>
        <v>0</v>
      </c>
      <c r="E417" s="97">
        <f t="shared" si="141"/>
        <v>6000</v>
      </c>
      <c r="F417" s="97">
        <f t="shared" si="141"/>
        <v>6000</v>
      </c>
      <c r="G417" s="97">
        <f t="shared" si="141"/>
        <v>3110.7</v>
      </c>
      <c r="H417" s="15">
        <v>0</v>
      </c>
      <c r="I417" s="15">
        <v>0</v>
      </c>
    </row>
    <row r="418" spans="1:11" ht="13.5" customHeight="1" x14ac:dyDescent="0.2">
      <c r="B418" s="168">
        <v>3</v>
      </c>
      <c r="C418" s="164" t="s">
        <v>71</v>
      </c>
      <c r="D418" s="22">
        <f t="shared" ref="D418:F418" si="142">SUM(D423,D421)</f>
        <v>0</v>
      </c>
      <c r="E418" s="102">
        <f t="shared" si="142"/>
        <v>6000</v>
      </c>
      <c r="F418" s="102">
        <f t="shared" si="142"/>
        <v>6000</v>
      </c>
      <c r="G418" s="102">
        <f>SUM(G423,G421,G419)</f>
        <v>3110.7</v>
      </c>
      <c r="H418" s="30">
        <v>0</v>
      </c>
      <c r="I418" s="30">
        <f>G418/F418*100</f>
        <v>51.844999999999999</v>
      </c>
    </row>
    <row r="419" spans="1:11" ht="13.5" customHeight="1" x14ac:dyDescent="0.2">
      <c r="B419" s="19">
        <v>32</v>
      </c>
      <c r="C419" s="39" t="s">
        <v>72</v>
      </c>
      <c r="D419" s="335">
        <v>0</v>
      </c>
      <c r="E419" s="336">
        <v>0</v>
      </c>
      <c r="F419" s="336">
        <v>0</v>
      </c>
      <c r="G419" s="336">
        <f>G420</f>
        <v>3110.7</v>
      </c>
      <c r="H419" s="221"/>
      <c r="I419" s="30"/>
    </row>
    <row r="420" spans="1:11" ht="13.5" customHeight="1" x14ac:dyDescent="0.2">
      <c r="B420" s="20">
        <v>323</v>
      </c>
      <c r="C420" s="43" t="s">
        <v>120</v>
      </c>
      <c r="D420" s="337">
        <v>0</v>
      </c>
      <c r="E420" s="338">
        <v>0</v>
      </c>
      <c r="F420" s="338">
        <v>0</v>
      </c>
      <c r="G420" s="338">
        <v>3110.7</v>
      </c>
      <c r="H420" s="221"/>
      <c r="I420" s="30"/>
    </row>
    <row r="421" spans="1:11" ht="13.5" customHeight="1" x14ac:dyDescent="0.2">
      <c r="B421" s="78">
        <v>35</v>
      </c>
      <c r="C421" s="49" t="s">
        <v>146</v>
      </c>
      <c r="D421" s="223">
        <f t="shared" ref="D421:G421" si="143">SUM(D422:D422)</f>
        <v>0</v>
      </c>
      <c r="E421" s="224">
        <f t="shared" si="143"/>
        <v>4000</v>
      </c>
      <c r="F421" s="224">
        <f t="shared" si="143"/>
        <v>4000</v>
      </c>
      <c r="G421" s="224">
        <f t="shared" si="143"/>
        <v>0</v>
      </c>
      <c r="H421" s="30">
        <v>0</v>
      </c>
      <c r="I421" s="30">
        <f>G421/F421*100</f>
        <v>0</v>
      </c>
    </row>
    <row r="422" spans="1:11" ht="13.5" customHeight="1" x14ac:dyDescent="0.2">
      <c r="B422" s="79">
        <v>352</v>
      </c>
      <c r="C422" s="43" t="s">
        <v>147</v>
      </c>
      <c r="D422" s="25">
        <v>0</v>
      </c>
      <c r="E422" s="98">
        <v>4000</v>
      </c>
      <c r="F422" s="98">
        <v>4000</v>
      </c>
      <c r="G422" s="98">
        <v>0</v>
      </c>
      <c r="H422" s="30">
        <v>0</v>
      </c>
      <c r="I422" s="30">
        <f>G422/F422*100</f>
        <v>0</v>
      </c>
    </row>
    <row r="423" spans="1:11" ht="13.5" customHeight="1" x14ac:dyDescent="0.2">
      <c r="B423" s="83">
        <v>38</v>
      </c>
      <c r="C423" s="44" t="s">
        <v>175</v>
      </c>
      <c r="D423" s="69">
        <f t="shared" ref="D423:G423" si="144">SUM(D424:D424)</f>
        <v>0</v>
      </c>
      <c r="E423" s="71">
        <f t="shared" si="144"/>
        <v>2000</v>
      </c>
      <c r="F423" s="71">
        <f t="shared" si="144"/>
        <v>2000</v>
      </c>
      <c r="G423" s="71">
        <f t="shared" si="144"/>
        <v>0</v>
      </c>
      <c r="H423" s="30">
        <v>0</v>
      </c>
      <c r="I423" s="30">
        <v>0</v>
      </c>
    </row>
    <row r="424" spans="1:11" ht="13.5" customHeight="1" x14ac:dyDescent="0.2">
      <c r="B424" s="84">
        <v>381</v>
      </c>
      <c r="C424" s="45" t="s">
        <v>174</v>
      </c>
      <c r="D424" s="25">
        <v>0</v>
      </c>
      <c r="E424" s="110">
        <v>2000</v>
      </c>
      <c r="F424" s="110">
        <v>2000</v>
      </c>
      <c r="G424" s="110">
        <v>0</v>
      </c>
      <c r="H424" s="30">
        <v>0</v>
      </c>
      <c r="I424" s="30">
        <v>0</v>
      </c>
    </row>
    <row r="425" spans="1:11" ht="13.5" customHeight="1" x14ac:dyDescent="0.2">
      <c r="A425" s="497" t="s">
        <v>212</v>
      </c>
      <c r="B425" s="497"/>
      <c r="C425" s="498"/>
      <c r="D425" s="73">
        <f t="shared" ref="D425:G425" si="145">D426</f>
        <v>5214.75</v>
      </c>
      <c r="E425" s="73">
        <f t="shared" si="145"/>
        <v>5800</v>
      </c>
      <c r="F425" s="73">
        <f t="shared" si="145"/>
        <v>5800</v>
      </c>
      <c r="G425" s="73">
        <f t="shared" si="145"/>
        <v>4299.28</v>
      </c>
      <c r="H425" s="65"/>
      <c r="I425" s="65"/>
    </row>
    <row r="426" spans="1:11" s="60" customFormat="1" ht="16.5" customHeight="1" x14ac:dyDescent="0.2">
      <c r="A426" s="459" t="s">
        <v>148</v>
      </c>
      <c r="B426" s="460"/>
      <c r="C426" s="461"/>
      <c r="D426" s="194">
        <f>SUM(D427,D436)</f>
        <v>5214.75</v>
      </c>
      <c r="E426" s="94">
        <f>SUM(E427,E436)</f>
        <v>5800</v>
      </c>
      <c r="F426" s="94">
        <f>SUM(F427,F436)</f>
        <v>5800</v>
      </c>
      <c r="G426" s="94">
        <f>SUM(G427,G436)</f>
        <v>4299.28</v>
      </c>
      <c r="H426" s="72">
        <f>F426/D426*100</f>
        <v>111.22297329689823</v>
      </c>
      <c r="I426" s="72">
        <f>G426/F426*100</f>
        <v>74.125517241379299</v>
      </c>
      <c r="J426" s="326"/>
    </row>
    <row r="427" spans="1:11" ht="15" customHeight="1" x14ac:dyDescent="0.2">
      <c r="A427" s="445" t="s">
        <v>149</v>
      </c>
      <c r="B427" s="446"/>
      <c r="C427" s="447"/>
      <c r="D427" s="166">
        <f t="shared" ref="D427:G427" si="146">D428</f>
        <v>5214.75</v>
      </c>
      <c r="E427" s="246">
        <f t="shared" si="146"/>
        <v>4800</v>
      </c>
      <c r="F427" s="246">
        <f t="shared" si="146"/>
        <v>4800</v>
      </c>
      <c r="G427" s="246">
        <f t="shared" si="146"/>
        <v>4299.28</v>
      </c>
      <c r="H427" s="11">
        <f>F427/D427*100</f>
        <v>92.046598590536462</v>
      </c>
      <c r="I427" s="11">
        <f>G427/F427*100</f>
        <v>89.568333333333328</v>
      </c>
      <c r="K427" s="325"/>
    </row>
    <row r="428" spans="1:11" ht="13.5" customHeight="1" x14ac:dyDescent="0.2">
      <c r="A428" s="436" t="s">
        <v>141</v>
      </c>
      <c r="B428" s="437"/>
      <c r="C428" s="438"/>
      <c r="D428" s="165">
        <f>D431</f>
        <v>5214.75</v>
      </c>
      <c r="E428" s="96">
        <f>E431</f>
        <v>4800</v>
      </c>
      <c r="F428" s="96">
        <f>F431</f>
        <v>4800</v>
      </c>
      <c r="G428" s="96">
        <f>G431</f>
        <v>4299.28</v>
      </c>
      <c r="H428" s="13">
        <v>0</v>
      </c>
      <c r="I428" s="13">
        <v>0</v>
      </c>
    </row>
    <row r="429" spans="1:11" ht="13.5" customHeight="1" x14ac:dyDescent="0.2">
      <c r="A429" s="429" t="s">
        <v>282</v>
      </c>
      <c r="B429" s="430"/>
      <c r="C429" s="431"/>
      <c r="D429" s="162">
        <v>5214.75</v>
      </c>
      <c r="E429" s="97">
        <v>0</v>
      </c>
      <c r="F429" s="97">
        <v>0</v>
      </c>
      <c r="G429" s="97">
        <v>0</v>
      </c>
      <c r="H429" s="15">
        <v>0</v>
      </c>
      <c r="I429" s="15">
        <v>0</v>
      </c>
    </row>
    <row r="430" spans="1:11" ht="13.5" customHeight="1" x14ac:dyDescent="0.2">
      <c r="A430" s="442" t="s">
        <v>283</v>
      </c>
      <c r="B430" s="443"/>
      <c r="C430" s="444"/>
      <c r="D430" s="162">
        <v>0</v>
      </c>
      <c r="E430" s="97">
        <v>4800</v>
      </c>
      <c r="F430" s="97">
        <v>4800</v>
      </c>
      <c r="G430" s="97">
        <v>4299.28</v>
      </c>
      <c r="H430" s="15">
        <v>0</v>
      </c>
      <c r="I430" s="15">
        <v>0</v>
      </c>
    </row>
    <row r="431" spans="1:11" ht="13.5" customHeight="1" x14ac:dyDescent="0.2">
      <c r="B431" s="168">
        <v>3</v>
      </c>
      <c r="C431" s="164" t="s">
        <v>71</v>
      </c>
      <c r="D431" s="16">
        <f>SUM(D432,D435)</f>
        <v>5214.75</v>
      </c>
      <c r="E431" s="101">
        <f>SUM(E432,E434)</f>
        <v>4800</v>
      </c>
      <c r="F431" s="101">
        <f>SUM(F432,F434)</f>
        <v>4800</v>
      </c>
      <c r="G431" s="101">
        <f>SUM(G432,G434)</f>
        <v>4299.28</v>
      </c>
      <c r="H431" s="30">
        <f>F431/D431*100</f>
        <v>92.046598590536462</v>
      </c>
      <c r="I431" s="30">
        <f>G431/F431*100</f>
        <v>89.568333333333328</v>
      </c>
    </row>
    <row r="432" spans="1:11" ht="13.5" customHeight="1" x14ac:dyDescent="0.2">
      <c r="B432" s="78">
        <v>38</v>
      </c>
      <c r="C432" s="39" t="s">
        <v>75</v>
      </c>
      <c r="D432" s="69">
        <f t="shared" ref="D432:G432" si="147">SUM(D433:D433)</f>
        <v>4645.3</v>
      </c>
      <c r="E432" s="71">
        <f t="shared" si="147"/>
        <v>4000</v>
      </c>
      <c r="F432" s="71">
        <f t="shared" si="147"/>
        <v>4000</v>
      </c>
      <c r="G432" s="71">
        <f t="shared" si="147"/>
        <v>4000</v>
      </c>
      <c r="H432" s="30">
        <f>F432/D432*100</f>
        <v>86.108539814436085</v>
      </c>
      <c r="I432" s="30">
        <f>G432/F432*100</f>
        <v>100</v>
      </c>
    </row>
    <row r="433" spans="1:9" ht="13.5" customHeight="1" x14ac:dyDescent="0.2">
      <c r="B433" s="79">
        <v>381</v>
      </c>
      <c r="C433" s="43" t="s">
        <v>76</v>
      </c>
      <c r="D433" s="25">
        <v>4645.3</v>
      </c>
      <c r="E433" s="106">
        <v>4000</v>
      </c>
      <c r="F433" s="106">
        <v>4000</v>
      </c>
      <c r="G433" s="106">
        <v>4000</v>
      </c>
      <c r="H433" s="30">
        <f>F433/D433*100</f>
        <v>86.108539814436085</v>
      </c>
      <c r="I433" s="30">
        <f>G433/F433*100</f>
        <v>100</v>
      </c>
    </row>
    <row r="434" spans="1:9" ht="13.5" customHeight="1" x14ac:dyDescent="0.2">
      <c r="B434" s="78">
        <v>32</v>
      </c>
      <c r="C434" s="39" t="s">
        <v>72</v>
      </c>
      <c r="D434" s="131">
        <v>0</v>
      </c>
      <c r="E434" s="102">
        <f>E435</f>
        <v>800</v>
      </c>
      <c r="F434" s="102">
        <f>F435</f>
        <v>800</v>
      </c>
      <c r="G434" s="102">
        <f>G435</f>
        <v>299.27999999999997</v>
      </c>
      <c r="H434" s="88"/>
      <c r="I434" s="88"/>
    </row>
    <row r="435" spans="1:9" ht="13.5" customHeight="1" x14ac:dyDescent="0.2">
      <c r="B435" s="171">
        <v>322</v>
      </c>
      <c r="C435" s="174" t="s">
        <v>161</v>
      </c>
      <c r="D435" s="26">
        <v>569.45000000000005</v>
      </c>
      <c r="E435" s="208">
        <v>800</v>
      </c>
      <c r="F435" s="208">
        <v>800</v>
      </c>
      <c r="G435" s="208">
        <v>299.27999999999997</v>
      </c>
      <c r="H435" s="30"/>
      <c r="I435" s="30"/>
    </row>
    <row r="436" spans="1:9" ht="13.5" customHeight="1" x14ac:dyDescent="0.2">
      <c r="A436" s="470" t="s">
        <v>150</v>
      </c>
      <c r="B436" s="470"/>
      <c r="C436" s="470"/>
      <c r="D436" s="166">
        <f t="shared" ref="D436:G439" si="148">D437</f>
        <v>0</v>
      </c>
      <c r="E436" s="105">
        <f t="shared" si="148"/>
        <v>1000</v>
      </c>
      <c r="F436" s="105">
        <f t="shared" si="148"/>
        <v>1000</v>
      </c>
      <c r="G436" s="105">
        <f t="shared" si="148"/>
        <v>0</v>
      </c>
      <c r="H436" s="11">
        <v>0</v>
      </c>
      <c r="I436" s="11">
        <v>0</v>
      </c>
    </row>
    <row r="437" spans="1:9" ht="13.5" customHeight="1" x14ac:dyDescent="0.2">
      <c r="A437" s="471" t="s">
        <v>141</v>
      </c>
      <c r="B437" s="471"/>
      <c r="C437" s="471"/>
      <c r="D437" s="165">
        <f t="shared" si="148"/>
        <v>0</v>
      </c>
      <c r="E437" s="96">
        <f t="shared" si="148"/>
        <v>1000</v>
      </c>
      <c r="F437" s="96">
        <f t="shared" si="148"/>
        <v>1000</v>
      </c>
      <c r="G437" s="96">
        <f t="shared" si="148"/>
        <v>0</v>
      </c>
      <c r="H437" s="13">
        <v>0</v>
      </c>
      <c r="I437" s="13">
        <v>0</v>
      </c>
    </row>
    <row r="438" spans="1:9" ht="13.5" customHeight="1" x14ac:dyDescent="0.2">
      <c r="A438" s="429" t="s">
        <v>282</v>
      </c>
      <c r="B438" s="430"/>
      <c r="C438" s="431"/>
      <c r="D438" s="162">
        <f t="shared" si="148"/>
        <v>0</v>
      </c>
      <c r="E438" s="97">
        <f t="shared" si="148"/>
        <v>1000</v>
      </c>
      <c r="F438" s="97">
        <f t="shared" si="148"/>
        <v>1000</v>
      </c>
      <c r="G438" s="97">
        <f t="shared" si="148"/>
        <v>0</v>
      </c>
      <c r="H438" s="15">
        <v>0</v>
      </c>
      <c r="I438" s="15">
        <v>0</v>
      </c>
    </row>
    <row r="439" spans="1:9" ht="13.5" customHeight="1" x14ac:dyDescent="0.2">
      <c r="B439" s="168">
        <v>4</v>
      </c>
      <c r="C439" s="164" t="s">
        <v>98</v>
      </c>
      <c r="D439" s="16">
        <f t="shared" si="148"/>
        <v>0</v>
      </c>
      <c r="E439" s="101">
        <f t="shared" si="148"/>
        <v>1000</v>
      </c>
      <c r="F439" s="101">
        <f t="shared" si="148"/>
        <v>1000</v>
      </c>
      <c r="G439" s="101">
        <f t="shared" si="148"/>
        <v>0</v>
      </c>
      <c r="H439" s="30">
        <v>0</v>
      </c>
      <c r="I439" s="30">
        <v>0</v>
      </c>
    </row>
    <row r="440" spans="1:9" ht="13.5" customHeight="1" x14ac:dyDescent="0.2">
      <c r="B440" s="78">
        <v>42</v>
      </c>
      <c r="C440" s="39" t="s">
        <v>116</v>
      </c>
      <c r="D440" s="69">
        <f t="shared" ref="D440:G440" si="149">SUM(D441:D441)</f>
        <v>0</v>
      </c>
      <c r="E440" s="71">
        <f t="shared" si="149"/>
        <v>1000</v>
      </c>
      <c r="F440" s="71">
        <f t="shared" si="149"/>
        <v>1000</v>
      </c>
      <c r="G440" s="71">
        <f t="shared" si="149"/>
        <v>0</v>
      </c>
      <c r="H440" s="30">
        <v>0</v>
      </c>
      <c r="I440" s="30">
        <v>0</v>
      </c>
    </row>
    <row r="441" spans="1:9" ht="13.5" customHeight="1" x14ac:dyDescent="0.2">
      <c r="B441" s="79">
        <v>421</v>
      </c>
      <c r="C441" s="43" t="s">
        <v>104</v>
      </c>
      <c r="D441" s="41">
        <v>0</v>
      </c>
      <c r="E441" s="98">
        <v>1000</v>
      </c>
      <c r="F441" s="98">
        <v>1000</v>
      </c>
      <c r="G441" s="98">
        <v>0</v>
      </c>
      <c r="H441" s="30">
        <v>0</v>
      </c>
      <c r="I441" s="30">
        <v>0</v>
      </c>
    </row>
    <row r="442" spans="1:9" ht="13.5" customHeight="1" x14ac:dyDescent="0.2">
      <c r="A442" s="497" t="s">
        <v>213</v>
      </c>
      <c r="B442" s="497"/>
      <c r="C442" s="498"/>
      <c r="D442" s="70">
        <f t="shared" ref="D442:G442" si="150">D443</f>
        <v>32015.260000000002</v>
      </c>
      <c r="E442" s="70">
        <f t="shared" si="150"/>
        <v>38312</v>
      </c>
      <c r="F442" s="70">
        <f t="shared" si="150"/>
        <v>46312</v>
      </c>
      <c r="G442" s="70">
        <f t="shared" si="150"/>
        <v>35899.279999999999</v>
      </c>
      <c r="H442" s="67">
        <v>0</v>
      </c>
      <c r="I442" s="67">
        <v>0</v>
      </c>
    </row>
    <row r="443" spans="1:9" ht="16.5" customHeight="1" x14ac:dyDescent="0.2">
      <c r="A443" s="459" t="s">
        <v>151</v>
      </c>
      <c r="B443" s="460"/>
      <c r="C443" s="461"/>
      <c r="D443" s="167">
        <f t="shared" ref="D443:G443" si="151">SUM(D444,D452,D458,D465,D471)</f>
        <v>32015.260000000002</v>
      </c>
      <c r="E443" s="94">
        <f t="shared" si="151"/>
        <v>38312</v>
      </c>
      <c r="F443" s="94">
        <f t="shared" si="151"/>
        <v>46312</v>
      </c>
      <c r="G443" s="94">
        <f t="shared" si="151"/>
        <v>35899.279999999999</v>
      </c>
      <c r="H443" s="72">
        <f>F443/D443*100</f>
        <v>144.65601716181595</v>
      </c>
      <c r="I443" s="72">
        <f t="shared" ref="I443:I449" si="152">G443/F443*100</f>
        <v>77.516151321471753</v>
      </c>
    </row>
    <row r="444" spans="1:9" ht="14.25" customHeight="1" x14ac:dyDescent="0.2">
      <c r="A444" s="445" t="s">
        <v>152</v>
      </c>
      <c r="B444" s="446"/>
      <c r="C444" s="447"/>
      <c r="D444" s="166">
        <f t="shared" ref="D444:G446" si="153">D445</f>
        <v>6875.84</v>
      </c>
      <c r="E444" s="246">
        <f t="shared" si="153"/>
        <v>2000</v>
      </c>
      <c r="F444" s="246">
        <f t="shared" si="153"/>
        <v>2000</v>
      </c>
      <c r="G444" s="246">
        <f t="shared" si="153"/>
        <v>2000</v>
      </c>
      <c r="H444" s="11">
        <f>F444/D444*100</f>
        <v>29.087355144971376</v>
      </c>
      <c r="I444" s="11">
        <f t="shared" si="152"/>
        <v>100</v>
      </c>
    </row>
    <row r="445" spans="1:9" ht="16.5" customHeight="1" x14ac:dyDescent="0.2">
      <c r="A445" s="436" t="s">
        <v>153</v>
      </c>
      <c r="B445" s="437"/>
      <c r="C445" s="438"/>
      <c r="D445" s="165">
        <f t="shared" si="153"/>
        <v>6875.84</v>
      </c>
      <c r="E445" s="96">
        <f>E447</f>
        <v>2000</v>
      </c>
      <c r="F445" s="96">
        <f>F447</f>
        <v>2000</v>
      </c>
      <c r="G445" s="96">
        <f>G447</f>
        <v>2000</v>
      </c>
      <c r="H445" s="13">
        <v>0</v>
      </c>
      <c r="I445" s="13">
        <f t="shared" si="152"/>
        <v>100</v>
      </c>
    </row>
    <row r="446" spans="1:9" ht="13.5" customHeight="1" x14ac:dyDescent="0.2">
      <c r="A446" s="429" t="s">
        <v>282</v>
      </c>
      <c r="B446" s="430"/>
      <c r="C446" s="431"/>
      <c r="D446" s="162">
        <f t="shared" si="153"/>
        <v>6875.84</v>
      </c>
      <c r="E446" s="97">
        <f t="shared" si="153"/>
        <v>2000</v>
      </c>
      <c r="F446" s="97">
        <f t="shared" si="153"/>
        <v>2000</v>
      </c>
      <c r="G446" s="97">
        <f t="shared" si="153"/>
        <v>2000</v>
      </c>
      <c r="H446" s="15">
        <v>0</v>
      </c>
      <c r="I446" s="15">
        <f t="shared" si="152"/>
        <v>100</v>
      </c>
    </row>
    <row r="447" spans="1:9" ht="13.5" customHeight="1" x14ac:dyDescent="0.2">
      <c r="B447" s="168">
        <v>3</v>
      </c>
      <c r="C447" s="164" t="s">
        <v>71</v>
      </c>
      <c r="D447" s="16">
        <f t="shared" ref="D447:G447" si="154">SUM(D448,D450)</f>
        <v>6875.84</v>
      </c>
      <c r="E447" s="101">
        <f t="shared" si="154"/>
        <v>2000</v>
      </c>
      <c r="F447" s="101">
        <f t="shared" si="154"/>
        <v>2000</v>
      </c>
      <c r="G447" s="101">
        <f t="shared" si="154"/>
        <v>2000</v>
      </c>
      <c r="H447" s="30">
        <f>F447/D447*100</f>
        <v>29.087355144971376</v>
      </c>
      <c r="I447" s="30">
        <f t="shared" si="152"/>
        <v>100</v>
      </c>
    </row>
    <row r="448" spans="1:9" ht="13.5" customHeight="1" x14ac:dyDescent="0.2">
      <c r="B448" s="78">
        <v>38</v>
      </c>
      <c r="C448" s="39" t="s">
        <v>75</v>
      </c>
      <c r="D448" s="69">
        <f>SUM(D449:D449)</f>
        <v>6636.14</v>
      </c>
      <c r="E448" s="71">
        <f>SUM(E449)</f>
        <v>2000</v>
      </c>
      <c r="F448" s="71">
        <f>SUM(F449)</f>
        <v>2000</v>
      </c>
      <c r="G448" s="71">
        <f>SUM(G449)</f>
        <v>2000</v>
      </c>
      <c r="H448" s="30">
        <f>F448/D448*100</f>
        <v>30.138001910749317</v>
      </c>
      <c r="I448" s="30">
        <f t="shared" si="152"/>
        <v>100</v>
      </c>
    </row>
    <row r="449" spans="1:9" ht="13.5" customHeight="1" x14ac:dyDescent="0.2">
      <c r="B449" s="79">
        <v>381</v>
      </c>
      <c r="C449" s="43" t="s">
        <v>76</v>
      </c>
      <c r="D449" s="25">
        <v>6636.14</v>
      </c>
      <c r="E449" s="106">
        <v>2000</v>
      </c>
      <c r="F449" s="106">
        <v>2000</v>
      </c>
      <c r="G449" s="106">
        <v>2000</v>
      </c>
      <c r="H449" s="30">
        <f>F449/D449*100</f>
        <v>30.138001910749317</v>
      </c>
      <c r="I449" s="30">
        <f t="shared" si="152"/>
        <v>100</v>
      </c>
    </row>
    <row r="450" spans="1:9" ht="13.5" customHeight="1" x14ac:dyDescent="0.2">
      <c r="B450" s="78">
        <v>32</v>
      </c>
      <c r="C450" s="39" t="s">
        <v>72</v>
      </c>
      <c r="D450" s="131">
        <f t="shared" ref="D450:G450" si="155">D451</f>
        <v>239.7</v>
      </c>
      <c r="E450" s="102">
        <f t="shared" si="155"/>
        <v>0</v>
      </c>
      <c r="F450" s="102">
        <f t="shared" si="155"/>
        <v>0</v>
      </c>
      <c r="G450" s="102">
        <f t="shared" si="155"/>
        <v>0</v>
      </c>
      <c r="H450" s="88">
        <v>0</v>
      </c>
      <c r="I450" s="88">
        <v>0</v>
      </c>
    </row>
    <row r="451" spans="1:9" ht="13.5" customHeight="1" x14ac:dyDescent="0.2">
      <c r="B451" s="171">
        <v>322</v>
      </c>
      <c r="C451" s="174" t="s">
        <v>161</v>
      </c>
      <c r="D451" s="26">
        <v>239.7</v>
      </c>
      <c r="E451" s="208">
        <v>0</v>
      </c>
      <c r="F451" s="208">
        <v>0</v>
      </c>
      <c r="G451" s="208">
        <v>0</v>
      </c>
      <c r="H451" s="30">
        <v>0</v>
      </c>
      <c r="I451" s="30">
        <v>0</v>
      </c>
    </row>
    <row r="452" spans="1:9" ht="13.5" customHeight="1" x14ac:dyDescent="0.2">
      <c r="A452" s="445" t="s">
        <v>154</v>
      </c>
      <c r="B452" s="446"/>
      <c r="C452" s="447"/>
      <c r="D452" s="166">
        <f t="shared" ref="D452:G455" si="156">D453</f>
        <v>11945.05</v>
      </c>
      <c r="E452" s="105">
        <f t="shared" si="156"/>
        <v>4000</v>
      </c>
      <c r="F452" s="105">
        <f t="shared" si="156"/>
        <v>4000</v>
      </c>
      <c r="G452" s="105">
        <f t="shared" si="156"/>
        <v>4000</v>
      </c>
      <c r="H452" s="11">
        <f>F452/D452*100</f>
        <v>33.48667439650734</v>
      </c>
      <c r="I452" s="11">
        <f>G452/F452*100</f>
        <v>100</v>
      </c>
    </row>
    <row r="453" spans="1:9" ht="14.25" customHeight="1" x14ac:dyDescent="0.2">
      <c r="A453" s="436" t="s">
        <v>155</v>
      </c>
      <c r="B453" s="437"/>
      <c r="C453" s="438"/>
      <c r="D453" s="165">
        <f t="shared" si="156"/>
        <v>11945.05</v>
      </c>
      <c r="E453" s="145">
        <f t="shared" si="156"/>
        <v>4000</v>
      </c>
      <c r="F453" s="145">
        <f t="shared" si="156"/>
        <v>4000</v>
      </c>
      <c r="G453" s="145">
        <f t="shared" si="156"/>
        <v>4000</v>
      </c>
      <c r="H453" s="13">
        <v>0</v>
      </c>
      <c r="I453" s="13">
        <v>0</v>
      </c>
    </row>
    <row r="454" spans="1:9" ht="13.5" customHeight="1" x14ac:dyDescent="0.2">
      <c r="A454" s="442" t="s">
        <v>283</v>
      </c>
      <c r="B454" s="443"/>
      <c r="C454" s="444"/>
      <c r="D454" s="162">
        <f t="shared" si="156"/>
        <v>11945.05</v>
      </c>
      <c r="E454" s="97">
        <f t="shared" si="156"/>
        <v>4000</v>
      </c>
      <c r="F454" s="97">
        <f t="shared" si="156"/>
        <v>4000</v>
      </c>
      <c r="G454" s="97">
        <f t="shared" si="156"/>
        <v>4000</v>
      </c>
      <c r="H454" s="15">
        <v>0</v>
      </c>
      <c r="I454" s="15">
        <v>0</v>
      </c>
    </row>
    <row r="455" spans="1:9" ht="13.5" customHeight="1" x14ac:dyDescent="0.2">
      <c r="B455" s="168">
        <v>3</v>
      </c>
      <c r="C455" s="164" t="s">
        <v>71</v>
      </c>
      <c r="D455" s="16">
        <f t="shared" si="156"/>
        <v>11945.05</v>
      </c>
      <c r="E455" s="101">
        <f t="shared" si="156"/>
        <v>4000</v>
      </c>
      <c r="F455" s="101">
        <f t="shared" si="156"/>
        <v>4000</v>
      </c>
      <c r="G455" s="101">
        <f t="shared" si="156"/>
        <v>4000</v>
      </c>
      <c r="H455" s="30">
        <f>F455/D455*100</f>
        <v>33.48667439650734</v>
      </c>
      <c r="I455" s="30">
        <f>G455/F455*100</f>
        <v>100</v>
      </c>
    </row>
    <row r="456" spans="1:9" ht="13.5" customHeight="1" x14ac:dyDescent="0.2">
      <c r="B456" s="78">
        <v>38</v>
      </c>
      <c r="C456" s="39" t="s">
        <v>75</v>
      </c>
      <c r="D456" s="69">
        <f t="shared" ref="D456:G456" si="157">SUM(D457:D457)</f>
        <v>11945.05</v>
      </c>
      <c r="E456" s="71">
        <f t="shared" si="157"/>
        <v>4000</v>
      </c>
      <c r="F456" s="71">
        <f t="shared" si="157"/>
        <v>4000</v>
      </c>
      <c r="G456" s="71">
        <f t="shared" si="157"/>
        <v>4000</v>
      </c>
      <c r="H456" s="30">
        <f>F456/D456*100</f>
        <v>33.48667439650734</v>
      </c>
      <c r="I456" s="30">
        <f>G456/F456*100</f>
        <v>100</v>
      </c>
    </row>
    <row r="457" spans="1:9" ht="13.5" customHeight="1" x14ac:dyDescent="0.2">
      <c r="B457" s="79">
        <v>382</v>
      </c>
      <c r="C457" s="43" t="s">
        <v>145</v>
      </c>
      <c r="D457" s="25">
        <v>11945.05</v>
      </c>
      <c r="E457" s="106">
        <v>4000</v>
      </c>
      <c r="F457" s="106">
        <v>4000</v>
      </c>
      <c r="G457" s="106">
        <v>4000</v>
      </c>
      <c r="H457" s="30">
        <f>F457/D457*100</f>
        <v>33.48667439650734</v>
      </c>
      <c r="I457" s="30">
        <f>G457/F457*100</f>
        <v>100</v>
      </c>
    </row>
    <row r="458" spans="1:9" ht="13.5" customHeight="1" x14ac:dyDescent="0.2">
      <c r="A458" s="448" t="s">
        <v>156</v>
      </c>
      <c r="B458" s="448"/>
      <c r="C458" s="449"/>
      <c r="D458" s="23">
        <f t="shared" ref="D458:G462" si="158">D459</f>
        <v>9776.76</v>
      </c>
      <c r="E458" s="105">
        <f t="shared" si="158"/>
        <v>26000</v>
      </c>
      <c r="F458" s="105">
        <f t="shared" si="158"/>
        <v>34000</v>
      </c>
      <c r="G458" s="105">
        <f t="shared" si="158"/>
        <v>27962.5</v>
      </c>
      <c r="H458" s="11">
        <f>F458/D458*100</f>
        <v>347.76347174319511</v>
      </c>
      <c r="I458" s="11">
        <f>G458/F458*100</f>
        <v>82.242647058823522</v>
      </c>
    </row>
    <row r="459" spans="1:9" ht="14.25" customHeight="1" x14ac:dyDescent="0.2">
      <c r="A459" s="450" t="s">
        <v>155</v>
      </c>
      <c r="B459" s="450"/>
      <c r="C459" s="451"/>
      <c r="D459" s="12">
        <f>D462</f>
        <v>9776.76</v>
      </c>
      <c r="E459" s="96">
        <f t="shared" si="158"/>
        <v>26000</v>
      </c>
      <c r="F459" s="96">
        <f t="shared" si="158"/>
        <v>34000</v>
      </c>
      <c r="G459" s="96">
        <f t="shared" si="158"/>
        <v>27962.5</v>
      </c>
      <c r="H459" s="13">
        <v>0</v>
      </c>
      <c r="I459" s="13">
        <v>0</v>
      </c>
    </row>
    <row r="460" spans="1:9" ht="13.5" customHeight="1" x14ac:dyDescent="0.2">
      <c r="A460" s="442" t="s">
        <v>283</v>
      </c>
      <c r="B460" s="443"/>
      <c r="C460" s="444"/>
      <c r="D460" s="14">
        <v>0</v>
      </c>
      <c r="E460" s="97">
        <f>E462</f>
        <v>26000</v>
      </c>
      <c r="F460" s="97">
        <f>F462</f>
        <v>34000</v>
      </c>
      <c r="G460" s="97">
        <f>G462</f>
        <v>27962.5</v>
      </c>
      <c r="H460" s="15">
        <v>0</v>
      </c>
      <c r="I460" s="15">
        <v>0</v>
      </c>
    </row>
    <row r="461" spans="1:9" ht="13.5" customHeight="1" x14ac:dyDescent="0.2">
      <c r="A461" s="454" t="s">
        <v>284</v>
      </c>
      <c r="B461" s="455"/>
      <c r="C461" s="456"/>
      <c r="D461" s="162">
        <v>9776.76</v>
      </c>
      <c r="E461" s="97">
        <v>0</v>
      </c>
      <c r="F461" s="97">
        <v>0</v>
      </c>
      <c r="G461" s="97">
        <v>0</v>
      </c>
      <c r="H461" s="15">
        <v>0</v>
      </c>
      <c r="I461" s="15">
        <v>0</v>
      </c>
    </row>
    <row r="462" spans="1:9" ht="13.5" customHeight="1" x14ac:dyDescent="0.2">
      <c r="B462" s="168">
        <v>4</v>
      </c>
      <c r="C462" s="164" t="s">
        <v>98</v>
      </c>
      <c r="D462" s="16">
        <f t="shared" si="158"/>
        <v>9776.76</v>
      </c>
      <c r="E462" s="101">
        <f t="shared" si="158"/>
        <v>26000</v>
      </c>
      <c r="F462" s="101">
        <f t="shared" si="158"/>
        <v>34000</v>
      </c>
      <c r="G462" s="101">
        <f t="shared" si="158"/>
        <v>27962.5</v>
      </c>
      <c r="H462" s="30">
        <f>F462/D462*100</f>
        <v>347.76347174319511</v>
      </c>
      <c r="I462" s="30">
        <f>G462/F462*100</f>
        <v>82.242647058823522</v>
      </c>
    </row>
    <row r="463" spans="1:9" ht="13.5" customHeight="1" x14ac:dyDescent="0.2">
      <c r="B463" s="78">
        <v>42</v>
      </c>
      <c r="C463" s="39" t="s">
        <v>157</v>
      </c>
      <c r="D463" s="69">
        <f t="shared" ref="D463:G463" si="159">SUM(D464:D464)</f>
        <v>9776.76</v>
      </c>
      <c r="E463" s="71">
        <f t="shared" si="159"/>
        <v>26000</v>
      </c>
      <c r="F463" s="71">
        <f t="shared" si="159"/>
        <v>34000</v>
      </c>
      <c r="G463" s="71">
        <f t="shared" si="159"/>
        <v>27962.5</v>
      </c>
      <c r="H463" s="30">
        <f>F463/D463*100</f>
        <v>347.76347174319511</v>
      </c>
      <c r="I463" s="30">
        <f>G463/F463*100</f>
        <v>82.242647058823522</v>
      </c>
    </row>
    <row r="464" spans="1:9" ht="13.5" customHeight="1" x14ac:dyDescent="0.2">
      <c r="B464" s="171">
        <v>421</v>
      </c>
      <c r="C464" s="174" t="s">
        <v>158</v>
      </c>
      <c r="D464" s="25">
        <v>9776.76</v>
      </c>
      <c r="E464" s="106">
        <v>26000</v>
      </c>
      <c r="F464" s="106">
        <v>34000</v>
      </c>
      <c r="G464" s="106">
        <v>27962.5</v>
      </c>
      <c r="H464" s="30">
        <f>F464/D464*100</f>
        <v>347.76347174319511</v>
      </c>
      <c r="I464" s="30">
        <f>G464/F464*100</f>
        <v>82.242647058823522</v>
      </c>
    </row>
    <row r="465" spans="1:11" ht="13.5" customHeight="1" x14ac:dyDescent="0.2">
      <c r="A465" s="452" t="s">
        <v>214</v>
      </c>
      <c r="B465" s="452"/>
      <c r="C465" s="452"/>
      <c r="D465" s="166">
        <f t="shared" ref="D465:G468" si="160">D466</f>
        <v>2355.83</v>
      </c>
      <c r="E465" s="105">
        <f t="shared" si="160"/>
        <v>1500</v>
      </c>
      <c r="F465" s="105">
        <f t="shared" si="160"/>
        <v>1500</v>
      </c>
      <c r="G465" s="105">
        <f t="shared" si="160"/>
        <v>225</v>
      </c>
      <c r="H465" s="11">
        <f>F465/D465*100</f>
        <v>63.671826914505715</v>
      </c>
      <c r="I465" s="11">
        <f>G465/F465*100</f>
        <v>15</v>
      </c>
    </row>
    <row r="466" spans="1:11" ht="14.25" customHeight="1" x14ac:dyDescent="0.2">
      <c r="A466" s="453" t="s">
        <v>153</v>
      </c>
      <c r="B466" s="453"/>
      <c r="C466" s="453"/>
      <c r="D466" s="165">
        <f t="shared" si="160"/>
        <v>2355.83</v>
      </c>
      <c r="E466" s="145">
        <f t="shared" si="160"/>
        <v>1500</v>
      </c>
      <c r="F466" s="145">
        <f t="shared" si="160"/>
        <v>1500</v>
      </c>
      <c r="G466" s="145">
        <f t="shared" si="160"/>
        <v>225</v>
      </c>
      <c r="H466" s="13">
        <v>0</v>
      </c>
      <c r="I466" s="13">
        <v>0</v>
      </c>
    </row>
    <row r="467" spans="1:11" ht="13.5" customHeight="1" x14ac:dyDescent="0.2">
      <c r="A467" s="429" t="s">
        <v>282</v>
      </c>
      <c r="B467" s="430"/>
      <c r="C467" s="431"/>
      <c r="D467" s="162">
        <f t="shared" si="160"/>
        <v>2355.83</v>
      </c>
      <c r="E467" s="97">
        <f t="shared" si="160"/>
        <v>1500</v>
      </c>
      <c r="F467" s="97">
        <f t="shared" si="160"/>
        <v>1500</v>
      </c>
      <c r="G467" s="97">
        <f t="shared" si="160"/>
        <v>225</v>
      </c>
      <c r="H467" s="15">
        <v>0</v>
      </c>
      <c r="I467" s="15">
        <v>0</v>
      </c>
    </row>
    <row r="468" spans="1:11" ht="13.5" customHeight="1" x14ac:dyDescent="0.2">
      <c r="B468" s="168">
        <v>4</v>
      </c>
      <c r="C468" s="183" t="s">
        <v>159</v>
      </c>
      <c r="D468" s="16">
        <f t="shared" si="160"/>
        <v>2355.83</v>
      </c>
      <c r="E468" s="101">
        <f t="shared" si="160"/>
        <v>1500</v>
      </c>
      <c r="F468" s="101">
        <f t="shared" si="160"/>
        <v>1500</v>
      </c>
      <c r="G468" s="101">
        <f t="shared" si="160"/>
        <v>225</v>
      </c>
      <c r="H468" s="30">
        <f>F468/D468*100</f>
        <v>63.671826914505715</v>
      </c>
      <c r="I468" s="30">
        <f>G468/F468*100</f>
        <v>15</v>
      </c>
    </row>
    <row r="469" spans="1:11" ht="13.5" customHeight="1" x14ac:dyDescent="0.2">
      <c r="B469" s="78">
        <v>42</v>
      </c>
      <c r="C469" s="39" t="s">
        <v>160</v>
      </c>
      <c r="D469" s="69">
        <f t="shared" ref="D469:G469" si="161">SUM(D470:D470)</f>
        <v>2355.83</v>
      </c>
      <c r="E469" s="71">
        <f t="shared" si="161"/>
        <v>1500</v>
      </c>
      <c r="F469" s="71">
        <f t="shared" si="161"/>
        <v>1500</v>
      </c>
      <c r="G469" s="71">
        <f t="shared" si="161"/>
        <v>225</v>
      </c>
      <c r="H469" s="30">
        <f>F469/D469*100</f>
        <v>63.671826914505715</v>
      </c>
      <c r="I469" s="30">
        <f>G469/F469*100</f>
        <v>15</v>
      </c>
    </row>
    <row r="470" spans="1:11" ht="13.5" customHeight="1" x14ac:dyDescent="0.2">
      <c r="B470" s="171">
        <v>426</v>
      </c>
      <c r="C470" s="172" t="s">
        <v>184</v>
      </c>
      <c r="D470" s="37">
        <v>2355.83</v>
      </c>
      <c r="E470" s="106">
        <v>1500</v>
      </c>
      <c r="F470" s="106">
        <v>1500</v>
      </c>
      <c r="G470" s="106">
        <v>225</v>
      </c>
      <c r="H470" s="30">
        <f>F470/D470*100</f>
        <v>63.671826914505715</v>
      </c>
      <c r="I470" s="30">
        <f>G470/F470*100</f>
        <v>15</v>
      </c>
      <c r="K470" s="325"/>
    </row>
    <row r="471" spans="1:11" ht="13.5" customHeight="1" x14ac:dyDescent="0.2">
      <c r="A471" s="479" t="s">
        <v>255</v>
      </c>
      <c r="B471" s="495"/>
      <c r="C471" s="496"/>
      <c r="D471" s="170">
        <f>D472</f>
        <v>1061.78</v>
      </c>
      <c r="E471" s="95">
        <f>E472</f>
        <v>4812</v>
      </c>
      <c r="F471" s="95">
        <f>F472</f>
        <v>4812</v>
      </c>
      <c r="G471" s="95">
        <f>G472</f>
        <v>1711.78</v>
      </c>
      <c r="H471" s="11">
        <f>F471/D471*100</f>
        <v>453.20122812635384</v>
      </c>
      <c r="I471" s="11">
        <f>G471/F471*100</f>
        <v>35.573150457190359</v>
      </c>
    </row>
    <row r="472" spans="1:11" ht="13.5" customHeight="1" x14ac:dyDescent="0.2">
      <c r="A472" s="436" t="s">
        <v>155</v>
      </c>
      <c r="B472" s="437"/>
      <c r="C472" s="438"/>
      <c r="D472" s="165">
        <f>D475</f>
        <v>1061.78</v>
      </c>
      <c r="E472" s="96">
        <f>E475</f>
        <v>4812</v>
      </c>
      <c r="F472" s="96">
        <f>F475</f>
        <v>4812</v>
      </c>
      <c r="G472" s="96">
        <f>G475</f>
        <v>1711.78</v>
      </c>
      <c r="H472" s="13">
        <v>0</v>
      </c>
      <c r="I472" s="13">
        <v>0</v>
      </c>
    </row>
    <row r="473" spans="1:11" ht="13.5" customHeight="1" x14ac:dyDescent="0.2">
      <c r="A473" s="429" t="s">
        <v>282</v>
      </c>
      <c r="B473" s="430"/>
      <c r="C473" s="431"/>
      <c r="D473" s="162">
        <v>1061.78</v>
      </c>
      <c r="E473" s="97">
        <v>4812</v>
      </c>
      <c r="F473" s="97">
        <v>4812</v>
      </c>
      <c r="G473" s="97">
        <v>1711.78</v>
      </c>
      <c r="H473" s="15">
        <v>0</v>
      </c>
      <c r="I473" s="15">
        <v>0</v>
      </c>
    </row>
    <row r="474" spans="1:11" ht="13.5" customHeight="1" x14ac:dyDescent="0.2">
      <c r="A474" s="442" t="s">
        <v>283</v>
      </c>
      <c r="B474" s="443"/>
      <c r="C474" s="444"/>
      <c r="D474" s="162">
        <v>0</v>
      </c>
      <c r="E474" s="97">
        <v>0</v>
      </c>
      <c r="F474" s="97">
        <v>0</v>
      </c>
      <c r="G474" s="97">
        <v>0</v>
      </c>
      <c r="H474" s="15">
        <v>0</v>
      </c>
      <c r="I474" s="15">
        <v>0</v>
      </c>
    </row>
    <row r="475" spans="1:11" ht="13.5" customHeight="1" x14ac:dyDescent="0.2">
      <c r="B475" s="168">
        <v>3</v>
      </c>
      <c r="C475" s="164" t="s">
        <v>71</v>
      </c>
      <c r="D475" s="16">
        <f t="shared" ref="D475:G475" si="162">SUM(D479,D476)</f>
        <v>1061.78</v>
      </c>
      <c r="E475" s="101">
        <f t="shared" si="162"/>
        <v>4812</v>
      </c>
      <c r="F475" s="101">
        <f t="shared" si="162"/>
        <v>4812</v>
      </c>
      <c r="G475" s="101">
        <f t="shared" si="162"/>
        <v>1711.78</v>
      </c>
      <c r="H475" s="30">
        <f>F475/D475*100</f>
        <v>453.20122812635384</v>
      </c>
      <c r="I475" s="30">
        <f>G475/F475*100</f>
        <v>35.573150457190359</v>
      </c>
    </row>
    <row r="476" spans="1:11" ht="13.5" customHeight="1" x14ac:dyDescent="0.2">
      <c r="B476" s="78">
        <v>32</v>
      </c>
      <c r="C476" s="39" t="s">
        <v>72</v>
      </c>
      <c r="D476" s="69">
        <f>SUM(D477:D477)</f>
        <v>0</v>
      </c>
      <c r="E476" s="71">
        <f>SUM(E477,E478)</f>
        <v>2750</v>
      </c>
      <c r="F476" s="71">
        <f>SUM(F477,F478)</f>
        <v>2750</v>
      </c>
      <c r="G476" s="71">
        <f>SUM(G477,G478)</f>
        <v>650</v>
      </c>
      <c r="H476" s="30">
        <v>0</v>
      </c>
      <c r="I476" s="30">
        <f>G476/F476*100</f>
        <v>23.636363636363637</v>
      </c>
    </row>
    <row r="477" spans="1:11" ht="13.5" customHeight="1" x14ac:dyDescent="0.2">
      <c r="B477" s="79">
        <v>322</v>
      </c>
      <c r="C477" s="174" t="s">
        <v>161</v>
      </c>
      <c r="D477" s="26">
        <v>0</v>
      </c>
      <c r="E477" s="208">
        <v>750</v>
      </c>
      <c r="F477" s="208">
        <v>750</v>
      </c>
      <c r="G477" s="208">
        <v>0</v>
      </c>
      <c r="H477" s="222">
        <v>0</v>
      </c>
      <c r="I477" s="222">
        <f>G477/F477*100</f>
        <v>0</v>
      </c>
    </row>
    <row r="478" spans="1:11" ht="13.5" customHeight="1" x14ac:dyDescent="0.2">
      <c r="B478" s="50">
        <v>323</v>
      </c>
      <c r="C478" s="204" t="s">
        <v>120</v>
      </c>
      <c r="D478" s="225">
        <v>0</v>
      </c>
      <c r="E478" s="218">
        <v>2000</v>
      </c>
      <c r="F478" s="218">
        <v>2000</v>
      </c>
      <c r="G478" s="218">
        <v>650</v>
      </c>
      <c r="H478" s="226">
        <v>0</v>
      </c>
      <c r="I478" s="226">
        <v>0</v>
      </c>
    </row>
    <row r="479" spans="1:11" ht="13.5" customHeight="1" x14ac:dyDescent="0.2">
      <c r="B479" s="85">
        <v>38</v>
      </c>
      <c r="C479" s="164" t="s">
        <v>75</v>
      </c>
      <c r="D479" s="223">
        <f t="shared" ref="D479:G479" si="163">SUM(D480:D480)</f>
        <v>1061.78</v>
      </c>
      <c r="E479" s="224">
        <f t="shared" si="163"/>
        <v>2062</v>
      </c>
      <c r="F479" s="224">
        <f t="shared" si="163"/>
        <v>2062</v>
      </c>
      <c r="G479" s="224">
        <f t="shared" si="163"/>
        <v>1061.78</v>
      </c>
      <c r="H479" s="214">
        <f>F479/D479*100</f>
        <v>194.20218877733618</v>
      </c>
      <c r="I479" s="214">
        <f>G479/F479*100</f>
        <v>51.492725509214353</v>
      </c>
    </row>
    <row r="480" spans="1:11" ht="13.5" customHeight="1" x14ac:dyDescent="0.2">
      <c r="B480" s="171">
        <v>381</v>
      </c>
      <c r="C480" s="174" t="s">
        <v>76</v>
      </c>
      <c r="D480" s="25">
        <v>1061.78</v>
      </c>
      <c r="E480" s="106">
        <v>2062</v>
      </c>
      <c r="F480" s="106">
        <v>2062</v>
      </c>
      <c r="G480" s="106">
        <v>1061.78</v>
      </c>
      <c r="H480" s="30">
        <f>F480/D480*100</f>
        <v>194.20218877733618</v>
      </c>
      <c r="I480" s="30">
        <f>G480/F480*100</f>
        <v>51.492725509214353</v>
      </c>
    </row>
    <row r="481" spans="1:10" ht="13.5" customHeight="1" x14ac:dyDescent="0.2">
      <c r="A481" s="468" t="s">
        <v>215</v>
      </c>
      <c r="B481" s="468"/>
      <c r="C481" s="468"/>
      <c r="D481" s="229">
        <v>108749.08</v>
      </c>
      <c r="E481" s="70">
        <f>E482</f>
        <v>24440</v>
      </c>
      <c r="F481" s="70">
        <f>F482</f>
        <v>25900</v>
      </c>
      <c r="G481" s="70">
        <f>G482</f>
        <v>18458.260000000002</v>
      </c>
      <c r="H481" s="65">
        <v>0</v>
      </c>
      <c r="I481" s="65">
        <v>0</v>
      </c>
    </row>
    <row r="482" spans="1:10" s="66" customFormat="1" ht="17.25" customHeight="1" x14ac:dyDescent="0.2">
      <c r="A482" s="469" t="s">
        <v>162</v>
      </c>
      <c r="B482" s="469"/>
      <c r="C482" s="469"/>
      <c r="D482" s="167">
        <f t="shared" ref="D482:G482" si="164">SUM(D483,D493,D500,D507)</f>
        <v>15706.8</v>
      </c>
      <c r="E482" s="94">
        <f t="shared" si="164"/>
        <v>24440</v>
      </c>
      <c r="F482" s="94">
        <f t="shared" si="164"/>
        <v>25900</v>
      </c>
      <c r="G482" s="94">
        <f t="shared" si="164"/>
        <v>18458.260000000002</v>
      </c>
      <c r="H482" s="72">
        <f>F482/D482*100</f>
        <v>164.89673262535973</v>
      </c>
      <c r="I482" s="72">
        <f>G482/F482*100</f>
        <v>71.267413127413135</v>
      </c>
      <c r="J482" s="327"/>
    </row>
    <row r="483" spans="1:10" ht="24.75" customHeight="1" x14ac:dyDescent="0.2">
      <c r="A483" s="470" t="s">
        <v>163</v>
      </c>
      <c r="B483" s="470"/>
      <c r="C483" s="470"/>
      <c r="D483" s="173">
        <f t="shared" ref="D483:G488" si="165">D484</f>
        <v>8828.4599999999991</v>
      </c>
      <c r="E483" s="105">
        <f t="shared" si="165"/>
        <v>19500</v>
      </c>
      <c r="F483" s="105">
        <f t="shared" si="165"/>
        <v>19500</v>
      </c>
      <c r="G483" s="105">
        <f t="shared" si="165"/>
        <v>12140.58</v>
      </c>
      <c r="H483" s="120">
        <f>F483/D483*100</f>
        <v>220.87657417035365</v>
      </c>
      <c r="I483" s="120">
        <f>G483/F483*100</f>
        <v>62.259384615384619</v>
      </c>
    </row>
    <row r="484" spans="1:10" ht="14.25" customHeight="1" x14ac:dyDescent="0.2">
      <c r="A484" s="471" t="s">
        <v>164</v>
      </c>
      <c r="B484" s="471"/>
      <c r="C484" s="471"/>
      <c r="D484" s="165">
        <f t="shared" ref="D484:G484" si="166">D488</f>
        <v>8828.4599999999991</v>
      </c>
      <c r="E484" s="145">
        <f t="shared" si="166"/>
        <v>19500</v>
      </c>
      <c r="F484" s="145">
        <f t="shared" si="166"/>
        <v>19500</v>
      </c>
      <c r="G484" s="145">
        <f t="shared" si="166"/>
        <v>12140.58</v>
      </c>
      <c r="H484" s="13">
        <v>0</v>
      </c>
      <c r="I484" s="13">
        <v>0</v>
      </c>
    </row>
    <row r="485" spans="1:10" ht="13.5" customHeight="1" x14ac:dyDescent="0.2">
      <c r="A485" s="429" t="s">
        <v>282</v>
      </c>
      <c r="B485" s="430"/>
      <c r="C485" s="431"/>
      <c r="D485" s="175">
        <v>0</v>
      </c>
      <c r="E485" s="97">
        <v>19500</v>
      </c>
      <c r="F485" s="97">
        <v>19500</v>
      </c>
      <c r="G485" s="97">
        <v>2000</v>
      </c>
      <c r="H485" s="15">
        <v>0</v>
      </c>
      <c r="I485" s="15">
        <v>0</v>
      </c>
    </row>
    <row r="486" spans="1:10" ht="13.5" customHeight="1" x14ac:dyDescent="0.2">
      <c r="A486" s="428" t="s">
        <v>294</v>
      </c>
      <c r="B486" s="577"/>
      <c r="C486" s="577"/>
      <c r="D486" s="175">
        <v>4645.3</v>
      </c>
      <c r="E486" s="97">
        <v>0</v>
      </c>
      <c r="F486" s="97">
        <v>0</v>
      </c>
      <c r="G486" s="97">
        <v>0</v>
      </c>
      <c r="H486" s="15">
        <v>0</v>
      </c>
      <c r="I486" s="15">
        <v>0</v>
      </c>
    </row>
    <row r="487" spans="1:10" ht="13.5" customHeight="1" x14ac:dyDescent="0.2">
      <c r="A487" s="442" t="s">
        <v>283</v>
      </c>
      <c r="B487" s="443"/>
      <c r="C487" s="444"/>
      <c r="D487" s="40">
        <v>4183.16</v>
      </c>
      <c r="E487" s="97">
        <v>0</v>
      </c>
      <c r="F487" s="97">
        <v>0</v>
      </c>
      <c r="G487" s="97">
        <v>10140.58</v>
      </c>
      <c r="H487" s="15">
        <v>0</v>
      </c>
      <c r="I487" s="15">
        <v>0</v>
      </c>
    </row>
    <row r="488" spans="1:10" ht="13.5" customHeight="1" x14ac:dyDescent="0.2">
      <c r="B488" s="78">
        <v>3</v>
      </c>
      <c r="C488" s="39" t="s">
        <v>71</v>
      </c>
      <c r="D488" s="16">
        <f t="shared" si="165"/>
        <v>8828.4599999999991</v>
      </c>
      <c r="E488" s="101">
        <f>SUM(E489,E491)</f>
        <v>19500</v>
      </c>
      <c r="F488" s="101">
        <f>SUM(F489,F491)</f>
        <v>19500</v>
      </c>
      <c r="G488" s="101">
        <f>SUM(G489,G491)</f>
        <v>12140.58</v>
      </c>
      <c r="H488" s="30">
        <f>F488/D488*100</f>
        <v>220.87657417035365</v>
      </c>
      <c r="I488" s="30">
        <f t="shared" ref="I488:I493" si="167">G488/F488*100</f>
        <v>62.259384615384619</v>
      </c>
    </row>
    <row r="489" spans="1:10" ht="13.5" customHeight="1" x14ac:dyDescent="0.2">
      <c r="B489" s="78">
        <v>37</v>
      </c>
      <c r="C489" s="39" t="s">
        <v>132</v>
      </c>
      <c r="D489" s="69">
        <f t="shared" ref="D489:G489" si="168">SUM(D490:D490)</f>
        <v>8828.4599999999991</v>
      </c>
      <c r="E489" s="71">
        <f t="shared" si="168"/>
        <v>19500</v>
      </c>
      <c r="F489" s="71">
        <f t="shared" si="168"/>
        <v>19500</v>
      </c>
      <c r="G489" s="71">
        <f t="shared" si="168"/>
        <v>12140.58</v>
      </c>
      <c r="H489" s="30">
        <f>F489/D489*100</f>
        <v>220.87657417035365</v>
      </c>
      <c r="I489" s="30">
        <f t="shared" si="167"/>
        <v>62.259384615384619</v>
      </c>
    </row>
    <row r="490" spans="1:10" ht="13.5" customHeight="1" x14ac:dyDescent="0.2">
      <c r="B490" s="79">
        <v>372</v>
      </c>
      <c r="C490" s="43" t="s">
        <v>165</v>
      </c>
      <c r="D490" s="25">
        <v>8828.4599999999991</v>
      </c>
      <c r="E490" s="98">
        <v>19500</v>
      </c>
      <c r="F490" s="98">
        <v>19500</v>
      </c>
      <c r="G490" s="98">
        <v>12140.58</v>
      </c>
      <c r="H490" s="30">
        <f>F490/D490*100</f>
        <v>220.87657417035365</v>
      </c>
      <c r="I490" s="30">
        <f t="shared" si="167"/>
        <v>62.259384615384619</v>
      </c>
    </row>
    <row r="491" spans="1:10" ht="13.5" customHeight="1" x14ac:dyDescent="0.2">
      <c r="B491" s="83">
        <v>38</v>
      </c>
      <c r="C491" s="39" t="s">
        <v>75</v>
      </c>
      <c r="D491" s="27">
        <v>0</v>
      </c>
      <c r="E491" s="102">
        <f>E492</f>
        <v>0</v>
      </c>
      <c r="F491" s="102">
        <f>F492</f>
        <v>0</v>
      </c>
      <c r="G491" s="102">
        <f>G492</f>
        <v>0</v>
      </c>
      <c r="H491" s="30">
        <v>0</v>
      </c>
      <c r="I491" s="30">
        <v>0</v>
      </c>
    </row>
    <row r="492" spans="1:10" ht="13.5" customHeight="1" x14ac:dyDescent="0.2">
      <c r="B492" s="84">
        <v>381</v>
      </c>
      <c r="C492" s="43" t="s">
        <v>76</v>
      </c>
      <c r="D492" s="25">
        <v>0</v>
      </c>
      <c r="E492" s="109">
        <v>0</v>
      </c>
      <c r="F492" s="109">
        <v>0</v>
      </c>
      <c r="G492" s="109">
        <v>0</v>
      </c>
      <c r="H492" s="30">
        <v>0</v>
      </c>
      <c r="I492" s="30">
        <v>0</v>
      </c>
    </row>
    <row r="493" spans="1:10" ht="13.5" customHeight="1" x14ac:dyDescent="0.2">
      <c r="A493" s="575" t="s">
        <v>166</v>
      </c>
      <c r="B493" s="575"/>
      <c r="C493" s="576"/>
      <c r="D493" s="121">
        <f t="shared" ref="D493:G497" si="169">D494</f>
        <v>2787.18</v>
      </c>
      <c r="E493" s="105">
        <f t="shared" si="169"/>
        <v>2500</v>
      </c>
      <c r="F493" s="105">
        <f t="shared" si="169"/>
        <v>3200</v>
      </c>
      <c r="G493" s="105">
        <f t="shared" si="169"/>
        <v>3193.57</v>
      </c>
      <c r="H493" s="120">
        <f>F493/D493*100</f>
        <v>114.81138641924812</v>
      </c>
      <c r="I493" s="120">
        <f t="shared" si="167"/>
        <v>99.799062500000005</v>
      </c>
    </row>
    <row r="494" spans="1:10" ht="14.85" customHeight="1" x14ac:dyDescent="0.2">
      <c r="A494" s="482" t="s">
        <v>164</v>
      </c>
      <c r="B494" s="437"/>
      <c r="C494" s="438"/>
      <c r="D494" s="165">
        <f>D497</f>
        <v>2787.18</v>
      </c>
      <c r="E494" s="96">
        <f t="shared" si="169"/>
        <v>2500</v>
      </c>
      <c r="F494" s="96">
        <f t="shared" si="169"/>
        <v>3200</v>
      </c>
      <c r="G494" s="96">
        <f t="shared" si="169"/>
        <v>3193.57</v>
      </c>
      <c r="H494" s="13">
        <v>0</v>
      </c>
      <c r="I494" s="13">
        <v>0</v>
      </c>
    </row>
    <row r="495" spans="1:10" ht="13.5" customHeight="1" x14ac:dyDescent="0.2">
      <c r="A495" s="429" t="s">
        <v>282</v>
      </c>
      <c r="B495" s="430"/>
      <c r="C495" s="431"/>
      <c r="D495" s="162">
        <v>2787.18</v>
      </c>
      <c r="E495" s="97">
        <f>E497</f>
        <v>2500</v>
      </c>
      <c r="F495" s="97">
        <f>F497</f>
        <v>3200</v>
      </c>
      <c r="G495" s="97">
        <f>G497</f>
        <v>3193.57</v>
      </c>
      <c r="H495" s="15">
        <v>0</v>
      </c>
      <c r="I495" s="15">
        <v>0</v>
      </c>
    </row>
    <row r="496" spans="1:10" ht="13.5" customHeight="1" x14ac:dyDescent="0.2">
      <c r="A496" s="442" t="s">
        <v>283</v>
      </c>
      <c r="B496" s="443"/>
      <c r="C496" s="444"/>
      <c r="D496" s="162">
        <v>0</v>
      </c>
      <c r="E496" s="97">
        <v>0</v>
      </c>
      <c r="F496" s="97">
        <v>0</v>
      </c>
      <c r="G496" s="97">
        <v>0</v>
      </c>
      <c r="H496" s="15">
        <v>0</v>
      </c>
      <c r="I496" s="15">
        <v>0</v>
      </c>
    </row>
    <row r="497" spans="1:9" ht="13.5" customHeight="1" x14ac:dyDescent="0.2">
      <c r="B497" s="168">
        <v>3</v>
      </c>
      <c r="C497" s="164" t="s">
        <v>71</v>
      </c>
      <c r="D497" s="16">
        <f t="shared" si="169"/>
        <v>2787.18</v>
      </c>
      <c r="E497" s="101">
        <f t="shared" si="169"/>
        <v>2500</v>
      </c>
      <c r="F497" s="101">
        <f t="shared" si="169"/>
        <v>3200</v>
      </c>
      <c r="G497" s="101">
        <f t="shared" si="169"/>
        <v>3193.57</v>
      </c>
      <c r="H497" s="30">
        <f>F497/D497*100</f>
        <v>114.81138641924812</v>
      </c>
      <c r="I497" s="30">
        <f>G497/F497*100</f>
        <v>99.799062500000005</v>
      </c>
    </row>
    <row r="498" spans="1:9" ht="13.5" customHeight="1" x14ac:dyDescent="0.2">
      <c r="B498" s="78">
        <v>37</v>
      </c>
      <c r="C498" s="39" t="s">
        <v>132</v>
      </c>
      <c r="D498" s="69">
        <f t="shared" ref="D498:G498" si="170">SUM(D499:D499)</f>
        <v>2787.18</v>
      </c>
      <c r="E498" s="71">
        <f t="shared" si="170"/>
        <v>2500</v>
      </c>
      <c r="F498" s="71">
        <f t="shared" si="170"/>
        <v>3200</v>
      </c>
      <c r="G498" s="71">
        <f t="shared" si="170"/>
        <v>3193.57</v>
      </c>
      <c r="H498" s="30">
        <f>F498/D498*100</f>
        <v>114.81138641924812</v>
      </c>
      <c r="I498" s="30">
        <f>G498/F498*100</f>
        <v>99.799062500000005</v>
      </c>
    </row>
    <row r="499" spans="1:9" ht="13.5" customHeight="1" x14ac:dyDescent="0.2">
      <c r="B499" s="171">
        <v>372</v>
      </c>
      <c r="C499" s="174" t="s">
        <v>135</v>
      </c>
      <c r="D499" s="25">
        <v>2787.18</v>
      </c>
      <c r="E499" s="98">
        <v>2500</v>
      </c>
      <c r="F499" s="98">
        <v>3200</v>
      </c>
      <c r="G499" s="98">
        <v>3193.57</v>
      </c>
      <c r="H499" s="30">
        <f>F499/D499*100</f>
        <v>114.81138641924812</v>
      </c>
      <c r="I499" s="30">
        <f>G499/F499*100</f>
        <v>99.799062500000005</v>
      </c>
    </row>
    <row r="500" spans="1:9" ht="13.5" customHeight="1" x14ac:dyDescent="0.2">
      <c r="A500" s="445" t="s">
        <v>167</v>
      </c>
      <c r="B500" s="446"/>
      <c r="C500" s="447"/>
      <c r="D500" s="173">
        <f t="shared" ref="D500:G504" si="171">D501</f>
        <v>2787.18</v>
      </c>
      <c r="E500" s="105">
        <f t="shared" si="171"/>
        <v>840</v>
      </c>
      <c r="F500" s="105">
        <f t="shared" si="171"/>
        <v>1600</v>
      </c>
      <c r="G500" s="105">
        <f t="shared" si="171"/>
        <v>1600</v>
      </c>
      <c r="H500" s="120">
        <f>F500/D500*100</f>
        <v>57.405693209624062</v>
      </c>
      <c r="I500" s="120">
        <f>G500/F500*100</f>
        <v>100</v>
      </c>
    </row>
    <row r="501" spans="1:9" ht="14.1" customHeight="1" x14ac:dyDescent="0.2">
      <c r="A501" s="436" t="s">
        <v>164</v>
      </c>
      <c r="B501" s="437"/>
      <c r="C501" s="438"/>
      <c r="D501" s="165">
        <f>D504</f>
        <v>2787.18</v>
      </c>
      <c r="E501" s="96">
        <f t="shared" si="171"/>
        <v>840</v>
      </c>
      <c r="F501" s="96">
        <f t="shared" si="171"/>
        <v>1600</v>
      </c>
      <c r="G501" s="96">
        <f t="shared" si="171"/>
        <v>1600</v>
      </c>
      <c r="H501" s="13">
        <v>0</v>
      </c>
      <c r="I501" s="13">
        <v>0</v>
      </c>
    </row>
    <row r="502" spans="1:9" ht="13.5" customHeight="1" x14ac:dyDescent="0.2">
      <c r="A502" s="429" t="s">
        <v>282</v>
      </c>
      <c r="B502" s="430"/>
      <c r="C502" s="431"/>
      <c r="D502" s="162">
        <v>2787.18</v>
      </c>
      <c r="E502" s="97">
        <f>E504</f>
        <v>840</v>
      </c>
      <c r="F502" s="97">
        <f>F504</f>
        <v>1600</v>
      </c>
      <c r="G502" s="97">
        <f>G504</f>
        <v>1600</v>
      </c>
      <c r="H502" s="15">
        <v>0</v>
      </c>
      <c r="I502" s="15">
        <v>0</v>
      </c>
    </row>
    <row r="503" spans="1:9" ht="13.5" customHeight="1" x14ac:dyDescent="0.2">
      <c r="A503" s="442" t="s">
        <v>283</v>
      </c>
      <c r="B503" s="443"/>
      <c r="C503" s="444"/>
      <c r="D503" s="162">
        <v>0</v>
      </c>
      <c r="E503" s="97">
        <v>0</v>
      </c>
      <c r="F503" s="97">
        <v>0</v>
      </c>
      <c r="G503" s="97">
        <v>0</v>
      </c>
      <c r="H503" s="15">
        <v>0</v>
      </c>
      <c r="I503" s="15">
        <v>0</v>
      </c>
    </row>
    <row r="504" spans="1:9" ht="13.5" customHeight="1" x14ac:dyDescent="0.2">
      <c r="B504" s="168">
        <v>3</v>
      </c>
      <c r="C504" s="164" t="s">
        <v>71</v>
      </c>
      <c r="D504" s="16">
        <f t="shared" si="171"/>
        <v>2787.18</v>
      </c>
      <c r="E504" s="101">
        <f t="shared" si="171"/>
        <v>840</v>
      </c>
      <c r="F504" s="101">
        <f t="shared" si="171"/>
        <v>1600</v>
      </c>
      <c r="G504" s="101">
        <f t="shared" si="171"/>
        <v>1600</v>
      </c>
      <c r="H504" s="30">
        <f>F504/D504*100</f>
        <v>57.405693209624062</v>
      </c>
      <c r="I504" s="30">
        <f>G504/F504*100</f>
        <v>100</v>
      </c>
    </row>
    <row r="505" spans="1:9" ht="13.5" customHeight="1" x14ac:dyDescent="0.2">
      <c r="B505" s="78">
        <v>38</v>
      </c>
      <c r="C505" s="39" t="s">
        <v>75</v>
      </c>
      <c r="D505" s="69">
        <f t="shared" ref="D505:G505" si="172">SUM(D506:D506)</f>
        <v>2787.18</v>
      </c>
      <c r="E505" s="71">
        <f t="shared" si="172"/>
        <v>840</v>
      </c>
      <c r="F505" s="71">
        <f t="shared" si="172"/>
        <v>1600</v>
      </c>
      <c r="G505" s="71">
        <f t="shared" si="172"/>
        <v>1600</v>
      </c>
      <c r="H505" s="30">
        <f>F505/D505*100</f>
        <v>57.405693209624062</v>
      </c>
      <c r="I505" s="30">
        <f>G505/F505*100</f>
        <v>100</v>
      </c>
    </row>
    <row r="506" spans="1:9" ht="13.5" customHeight="1" x14ac:dyDescent="0.2">
      <c r="B506" s="171">
        <v>381</v>
      </c>
      <c r="C506" s="174" t="s">
        <v>76</v>
      </c>
      <c r="D506" s="25">
        <v>2787.18</v>
      </c>
      <c r="E506" s="106">
        <v>840</v>
      </c>
      <c r="F506" s="106">
        <v>1600</v>
      </c>
      <c r="G506" s="106">
        <v>1600</v>
      </c>
      <c r="H506" s="30">
        <f>F506/D506*100</f>
        <v>57.405693209624062</v>
      </c>
      <c r="I506" s="30">
        <f>G506/F506*100</f>
        <v>100</v>
      </c>
    </row>
    <row r="507" spans="1:9" ht="13.5" customHeight="1" x14ac:dyDescent="0.2">
      <c r="A507" s="479" t="s">
        <v>199</v>
      </c>
      <c r="B507" s="495"/>
      <c r="C507" s="496"/>
      <c r="D507" s="166">
        <f t="shared" ref="D507:G511" si="173">D508</f>
        <v>1303.98</v>
      </c>
      <c r="E507" s="105">
        <f t="shared" si="173"/>
        <v>1600</v>
      </c>
      <c r="F507" s="105">
        <f t="shared" si="173"/>
        <v>1600</v>
      </c>
      <c r="G507" s="105">
        <f t="shared" si="173"/>
        <v>1524.11</v>
      </c>
      <c r="H507" s="11">
        <f>F507/D507*100</f>
        <v>122.70126842436233</v>
      </c>
      <c r="I507" s="11">
        <f>G507/F507*100</f>
        <v>95.256874999999994</v>
      </c>
    </row>
    <row r="508" spans="1:9" ht="13.5" customHeight="1" x14ac:dyDescent="0.2">
      <c r="A508" s="483" t="s">
        <v>164</v>
      </c>
      <c r="B508" s="437"/>
      <c r="C508" s="572"/>
      <c r="D508" s="12">
        <f>D511</f>
        <v>1303.98</v>
      </c>
      <c r="E508" s="96">
        <f t="shared" si="173"/>
        <v>1600</v>
      </c>
      <c r="F508" s="96">
        <f t="shared" si="173"/>
        <v>1600</v>
      </c>
      <c r="G508" s="96">
        <f t="shared" si="173"/>
        <v>1524.11</v>
      </c>
      <c r="H508" s="13">
        <v>0</v>
      </c>
      <c r="I508" s="13">
        <v>0</v>
      </c>
    </row>
    <row r="509" spans="1:9" ht="13.5" customHeight="1" x14ac:dyDescent="0.2">
      <c r="A509" s="429" t="s">
        <v>282</v>
      </c>
      <c r="B509" s="430"/>
      <c r="C509" s="431"/>
      <c r="D509" s="162">
        <v>1303.98</v>
      </c>
      <c r="E509" s="97">
        <f>E511</f>
        <v>1600</v>
      </c>
      <c r="F509" s="97">
        <f>F511</f>
        <v>1600</v>
      </c>
      <c r="G509" s="97">
        <f>G511</f>
        <v>1524.11</v>
      </c>
      <c r="H509" s="15">
        <v>0</v>
      </c>
      <c r="I509" s="15">
        <v>0</v>
      </c>
    </row>
    <row r="510" spans="1:9" ht="13.5" customHeight="1" x14ac:dyDescent="0.2">
      <c r="A510" s="442" t="s">
        <v>283</v>
      </c>
      <c r="B510" s="443"/>
      <c r="C510" s="444"/>
      <c r="D510" s="162">
        <v>0</v>
      </c>
      <c r="E510" s="97">
        <v>0</v>
      </c>
      <c r="F510" s="97">
        <v>0</v>
      </c>
      <c r="G510" s="97">
        <v>0</v>
      </c>
      <c r="H510" s="15">
        <v>0</v>
      </c>
      <c r="I510" s="15">
        <v>0</v>
      </c>
    </row>
    <row r="511" spans="1:9" ht="13.5" customHeight="1" x14ac:dyDescent="0.2">
      <c r="B511" s="168">
        <v>3</v>
      </c>
      <c r="C511" s="164" t="s">
        <v>71</v>
      </c>
      <c r="D511" s="16">
        <f t="shared" si="173"/>
        <v>1303.98</v>
      </c>
      <c r="E511" s="101">
        <f t="shared" si="173"/>
        <v>1600</v>
      </c>
      <c r="F511" s="101">
        <f t="shared" si="173"/>
        <v>1600</v>
      </c>
      <c r="G511" s="101">
        <f t="shared" si="173"/>
        <v>1524.11</v>
      </c>
      <c r="H511" s="30">
        <f>F511/D511*100</f>
        <v>122.70126842436233</v>
      </c>
      <c r="I511" s="30">
        <f>G511/F511*100</f>
        <v>95.256874999999994</v>
      </c>
    </row>
    <row r="512" spans="1:9" ht="13.5" customHeight="1" x14ac:dyDescent="0.2">
      <c r="B512" s="78">
        <v>37</v>
      </c>
      <c r="C512" s="39" t="s">
        <v>132</v>
      </c>
      <c r="D512" s="138">
        <f t="shared" ref="D512:G512" si="174">SUM(D513:D513)</f>
        <v>1303.98</v>
      </c>
      <c r="E512" s="71">
        <f t="shared" si="174"/>
        <v>1600</v>
      </c>
      <c r="F512" s="71">
        <f t="shared" si="174"/>
        <v>1600</v>
      </c>
      <c r="G512" s="71">
        <f t="shared" si="174"/>
        <v>1524.11</v>
      </c>
      <c r="H512" s="30">
        <f>F512/D512*100</f>
        <v>122.70126842436233</v>
      </c>
      <c r="I512" s="30">
        <f>G512/F512*100</f>
        <v>95.256874999999994</v>
      </c>
    </row>
    <row r="513" spans="1:10" ht="13.5" customHeight="1" x14ac:dyDescent="0.2">
      <c r="B513" s="79">
        <v>372</v>
      </c>
      <c r="C513" s="43" t="s">
        <v>135</v>
      </c>
      <c r="D513" s="25">
        <v>1303.98</v>
      </c>
      <c r="E513" s="98">
        <v>1600</v>
      </c>
      <c r="F513" s="98">
        <v>1600</v>
      </c>
      <c r="G513" s="98">
        <v>1524.11</v>
      </c>
      <c r="H513" s="30">
        <f>F513/D513*100</f>
        <v>122.70126842436233</v>
      </c>
      <c r="I513" s="30">
        <f>G513/F513*100</f>
        <v>95.256874999999994</v>
      </c>
    </row>
    <row r="514" spans="1:10" ht="13.5" customHeight="1" x14ac:dyDescent="0.2">
      <c r="A514" s="573" t="s">
        <v>216</v>
      </c>
      <c r="B514" s="573"/>
      <c r="C514" s="574"/>
      <c r="D514" s="58">
        <f>SUM(D515)</f>
        <v>4545.76</v>
      </c>
      <c r="E514" s="70">
        <f>E515</f>
        <v>226000</v>
      </c>
      <c r="F514" s="70">
        <f>F515</f>
        <v>225000</v>
      </c>
      <c r="G514" s="70">
        <f>G515</f>
        <v>152013.39000000001</v>
      </c>
      <c r="H514" s="65"/>
      <c r="I514" s="65"/>
    </row>
    <row r="515" spans="1:10" ht="16.5" customHeight="1" x14ac:dyDescent="0.2">
      <c r="A515" s="459" t="s">
        <v>168</v>
      </c>
      <c r="B515" s="460"/>
      <c r="C515" s="461"/>
      <c r="D515" s="167">
        <f>SUM(D516,D529)</f>
        <v>4545.76</v>
      </c>
      <c r="E515" s="94">
        <f>SUM(,E516,E529)</f>
        <v>226000</v>
      </c>
      <c r="F515" s="94">
        <f>SUM(,F516,F529)</f>
        <v>225000</v>
      </c>
      <c r="G515" s="94">
        <f>SUM(,G516,G529)</f>
        <v>152013.39000000001</v>
      </c>
      <c r="H515" s="72">
        <f>F515/D515*100</f>
        <v>4949.6673823519059</v>
      </c>
      <c r="I515" s="72">
        <f>G515/F515*100</f>
        <v>67.561506666666673</v>
      </c>
    </row>
    <row r="516" spans="1:10" ht="21.75" customHeight="1" x14ac:dyDescent="0.2">
      <c r="A516" s="479" t="s">
        <v>169</v>
      </c>
      <c r="B516" s="495"/>
      <c r="C516" s="496"/>
      <c r="D516" s="170">
        <f t="shared" ref="D516:G525" si="175">D517</f>
        <v>4545.76</v>
      </c>
      <c r="E516" s="95">
        <f t="shared" si="175"/>
        <v>222000</v>
      </c>
      <c r="F516" s="95">
        <f t="shared" si="175"/>
        <v>225000</v>
      </c>
      <c r="G516" s="95">
        <f t="shared" si="175"/>
        <v>152013.39000000001</v>
      </c>
      <c r="H516" s="11">
        <v>0</v>
      </c>
      <c r="I516" s="11">
        <f>G516/F516*100</f>
        <v>67.561506666666673</v>
      </c>
    </row>
    <row r="517" spans="1:10" ht="13.5" customHeight="1" x14ac:dyDescent="0.2">
      <c r="A517" s="482" t="s">
        <v>265</v>
      </c>
      <c r="B517" s="437"/>
      <c r="C517" s="438"/>
      <c r="D517" s="165">
        <f t="shared" si="175"/>
        <v>4545.76</v>
      </c>
      <c r="E517" s="96">
        <f>SUM(E522,E525)</f>
        <v>222000</v>
      </c>
      <c r="F517" s="96">
        <f>SUM(F522,F525)</f>
        <v>225000</v>
      </c>
      <c r="G517" s="96">
        <f>SUM(G522,G525)</f>
        <v>152013.39000000001</v>
      </c>
      <c r="H517" s="13">
        <v>0</v>
      </c>
      <c r="I517" s="13">
        <f>G517/F517*100</f>
        <v>67.561506666666673</v>
      </c>
    </row>
    <row r="518" spans="1:10" ht="13.5" customHeight="1" x14ac:dyDescent="0.2">
      <c r="A518" s="442" t="s">
        <v>283</v>
      </c>
      <c r="B518" s="443"/>
      <c r="C518" s="444"/>
      <c r="D518" s="162">
        <f>D525</f>
        <v>4545.76</v>
      </c>
      <c r="E518" s="97">
        <v>0</v>
      </c>
      <c r="F518" s="97">
        <v>0</v>
      </c>
      <c r="G518" s="97">
        <v>0</v>
      </c>
      <c r="H518" s="15">
        <v>0</v>
      </c>
      <c r="I518" s="15">
        <v>0</v>
      </c>
    </row>
    <row r="519" spans="1:10" ht="13.5" customHeight="1" x14ac:dyDescent="0.2">
      <c r="A519" s="501" t="s">
        <v>334</v>
      </c>
      <c r="B519" s="502"/>
      <c r="C519" s="503"/>
      <c r="D519" s="162">
        <v>0</v>
      </c>
      <c r="E519" s="97">
        <v>0</v>
      </c>
      <c r="F519" s="97">
        <v>49771.05</v>
      </c>
      <c r="G519" s="97">
        <v>46452.98</v>
      </c>
      <c r="H519" s="15">
        <v>0</v>
      </c>
      <c r="I519" s="15">
        <v>0</v>
      </c>
    </row>
    <row r="520" spans="1:10" ht="13.5" customHeight="1" x14ac:dyDescent="0.2">
      <c r="A520" s="439" t="s">
        <v>285</v>
      </c>
      <c r="B520" s="440"/>
      <c r="C520" s="441"/>
      <c r="D520" s="210">
        <v>0</v>
      </c>
      <c r="E520" s="211">
        <v>222000</v>
      </c>
      <c r="F520" s="211">
        <v>175228.95</v>
      </c>
      <c r="G520" s="211">
        <v>105560.41</v>
      </c>
      <c r="H520" s="212"/>
      <c r="I520" s="212"/>
    </row>
    <row r="521" spans="1:10" ht="13.5" customHeight="1" x14ac:dyDescent="0.2">
      <c r="A521" s="491" t="s">
        <v>286</v>
      </c>
      <c r="B521" s="492"/>
      <c r="C521" s="493"/>
      <c r="D521" s="210">
        <v>0</v>
      </c>
      <c r="E521" s="211">
        <v>0</v>
      </c>
      <c r="F521" s="211">
        <v>0</v>
      </c>
      <c r="G521" s="211">
        <v>0</v>
      </c>
      <c r="H521" s="212">
        <v>0</v>
      </c>
      <c r="I521" s="212">
        <v>0</v>
      </c>
    </row>
    <row r="522" spans="1:10" ht="13.5" customHeight="1" x14ac:dyDescent="0.2">
      <c r="A522" s="209"/>
      <c r="B522" s="163">
        <v>3</v>
      </c>
      <c r="C522" s="164" t="s">
        <v>71</v>
      </c>
      <c r="D522" s="215">
        <v>0</v>
      </c>
      <c r="E522" s="216">
        <f t="shared" ref="E522:G523" si="176">E523</f>
        <v>2000</v>
      </c>
      <c r="F522" s="216">
        <f t="shared" si="176"/>
        <v>5000</v>
      </c>
      <c r="G522" s="216">
        <f t="shared" si="176"/>
        <v>2825</v>
      </c>
      <c r="H522" s="214">
        <v>0</v>
      </c>
      <c r="I522" s="214">
        <v>0</v>
      </c>
    </row>
    <row r="523" spans="1:10" ht="13.5" customHeight="1" x14ac:dyDescent="0.2">
      <c r="A523" s="209"/>
      <c r="B523" s="19">
        <v>32</v>
      </c>
      <c r="C523" s="39" t="s">
        <v>72</v>
      </c>
      <c r="D523" s="215">
        <v>0</v>
      </c>
      <c r="E523" s="216">
        <f t="shared" si="176"/>
        <v>2000</v>
      </c>
      <c r="F523" s="216">
        <f t="shared" si="176"/>
        <v>5000</v>
      </c>
      <c r="G523" s="216">
        <f t="shared" si="176"/>
        <v>2825</v>
      </c>
      <c r="H523" s="214">
        <v>0</v>
      </c>
      <c r="I523" s="214">
        <v>0</v>
      </c>
    </row>
    <row r="524" spans="1:10" ht="13.5" customHeight="1" x14ac:dyDescent="0.2">
      <c r="A524" s="209"/>
      <c r="B524" s="20">
        <v>323</v>
      </c>
      <c r="C524" s="43" t="s">
        <v>120</v>
      </c>
      <c r="D524" s="219">
        <v>0</v>
      </c>
      <c r="E524" s="218">
        <v>2000</v>
      </c>
      <c r="F524" s="218">
        <v>5000</v>
      </c>
      <c r="G524" s="218">
        <v>2825</v>
      </c>
      <c r="H524" s="214">
        <v>0</v>
      </c>
      <c r="I524" s="214">
        <v>0</v>
      </c>
      <c r="J524" s="368"/>
    </row>
    <row r="525" spans="1:10" ht="13.5" customHeight="1" x14ac:dyDescent="0.2">
      <c r="B525" s="205">
        <v>4</v>
      </c>
      <c r="C525" s="206" t="s">
        <v>159</v>
      </c>
      <c r="D525" s="217">
        <f t="shared" si="175"/>
        <v>4545.76</v>
      </c>
      <c r="E525" s="213">
        <f>E526</f>
        <v>220000</v>
      </c>
      <c r="F525" s="213">
        <f>F526</f>
        <v>220000</v>
      </c>
      <c r="G525" s="213">
        <f>G526</f>
        <v>149188.39000000001</v>
      </c>
      <c r="H525" s="214">
        <f>F525/D525*100</f>
        <v>4839.6747738551967</v>
      </c>
      <c r="I525" s="214">
        <f>G525/F525*100</f>
        <v>67.812904545454558</v>
      </c>
    </row>
    <row r="526" spans="1:10" ht="13.5" customHeight="1" x14ac:dyDescent="0.2">
      <c r="B526" s="163">
        <v>42</v>
      </c>
      <c r="C526" s="164" t="s">
        <v>160</v>
      </c>
      <c r="D526" s="69">
        <f>SUM(D527:D528)</f>
        <v>4545.76</v>
      </c>
      <c r="E526" s="71">
        <f>SUM(E527,E528)</f>
        <v>220000</v>
      </c>
      <c r="F526" s="71">
        <f>SUM(F527,F528)</f>
        <v>220000</v>
      </c>
      <c r="G526" s="71">
        <f>SUM(G527,G528)</f>
        <v>149188.39000000001</v>
      </c>
      <c r="H526" s="214">
        <f>F526/D526*100</f>
        <v>4839.6747738551967</v>
      </c>
      <c r="I526" s="30">
        <f>G526/F526*100</f>
        <v>67.812904545454558</v>
      </c>
    </row>
    <row r="527" spans="1:10" ht="13.5" customHeight="1" x14ac:dyDescent="0.2">
      <c r="B527" s="20">
        <v>421</v>
      </c>
      <c r="C527" s="43" t="s">
        <v>104</v>
      </c>
      <c r="D527" s="41">
        <v>0</v>
      </c>
      <c r="E527" s="98">
        <v>220000</v>
      </c>
      <c r="F527" s="98">
        <v>220000</v>
      </c>
      <c r="G527" s="98">
        <v>149188.39000000001</v>
      </c>
      <c r="H527" s="214">
        <v>0</v>
      </c>
      <c r="I527" s="214">
        <f>G527/F527*100</f>
        <v>67.812904545454558</v>
      </c>
    </row>
    <row r="528" spans="1:10" ht="13.5" customHeight="1" x14ac:dyDescent="0.2">
      <c r="B528" s="242">
        <v>426</v>
      </c>
      <c r="C528" s="182" t="s">
        <v>219</v>
      </c>
      <c r="D528" s="25">
        <v>4545.76</v>
      </c>
      <c r="E528" s="98">
        <v>0</v>
      </c>
      <c r="F528" s="98">
        <v>0</v>
      </c>
      <c r="G528" s="98">
        <v>0</v>
      </c>
      <c r="H528" s="214">
        <f>F528/D528*100</f>
        <v>0</v>
      </c>
      <c r="I528" s="214">
        <v>0</v>
      </c>
    </row>
    <row r="529" spans="1:10" ht="13.5" customHeight="1" x14ac:dyDescent="0.2">
      <c r="A529" s="566" t="s">
        <v>259</v>
      </c>
      <c r="B529" s="566"/>
      <c r="C529" s="566"/>
      <c r="D529" s="177">
        <f t="shared" ref="D529:G533" si="177">D530</f>
        <v>0</v>
      </c>
      <c r="E529" s="95">
        <f t="shared" si="177"/>
        <v>4000</v>
      </c>
      <c r="F529" s="95">
        <f t="shared" si="177"/>
        <v>0</v>
      </c>
      <c r="G529" s="95">
        <f t="shared" si="177"/>
        <v>0</v>
      </c>
      <c r="H529" s="11">
        <v>0</v>
      </c>
      <c r="I529" s="11">
        <v>0</v>
      </c>
    </row>
    <row r="530" spans="1:10" ht="13.5" customHeight="1" x14ac:dyDescent="0.2">
      <c r="A530" s="453" t="s">
        <v>265</v>
      </c>
      <c r="B530" s="471"/>
      <c r="C530" s="471"/>
      <c r="D530" s="165">
        <f t="shared" si="177"/>
        <v>0</v>
      </c>
      <c r="E530" s="145">
        <f>E533</f>
        <v>4000</v>
      </c>
      <c r="F530" s="145">
        <f>F533</f>
        <v>0</v>
      </c>
      <c r="G530" s="145">
        <f>G533</f>
        <v>0</v>
      </c>
      <c r="H530" s="13">
        <v>0</v>
      </c>
      <c r="I530" s="13">
        <v>0</v>
      </c>
    </row>
    <row r="531" spans="1:10" ht="13.5" customHeight="1" x14ac:dyDescent="0.2">
      <c r="A531" s="442" t="s">
        <v>283</v>
      </c>
      <c r="B531" s="443"/>
      <c r="C531" s="444"/>
      <c r="D531" s="14">
        <f>D533</f>
        <v>0</v>
      </c>
      <c r="E531" s="97">
        <v>0</v>
      </c>
      <c r="F531" s="97">
        <v>0</v>
      </c>
      <c r="G531" s="97">
        <v>0</v>
      </c>
      <c r="H531" s="15">
        <v>0</v>
      </c>
      <c r="I531" s="15">
        <v>0</v>
      </c>
    </row>
    <row r="532" spans="1:10" ht="13.5" customHeight="1" x14ac:dyDescent="0.2">
      <c r="A532" s="429" t="s">
        <v>282</v>
      </c>
      <c r="B532" s="430"/>
      <c r="C532" s="431"/>
      <c r="D532" s="162">
        <v>0</v>
      </c>
      <c r="E532" s="97">
        <v>4000</v>
      </c>
      <c r="F532" s="97">
        <v>0</v>
      </c>
      <c r="G532" s="97">
        <v>0</v>
      </c>
      <c r="H532" s="15">
        <v>0</v>
      </c>
      <c r="I532" s="15">
        <v>0</v>
      </c>
    </row>
    <row r="533" spans="1:10" ht="13.5" customHeight="1" x14ac:dyDescent="0.2">
      <c r="B533" s="168">
        <v>3</v>
      </c>
      <c r="C533" s="164" t="s">
        <v>71</v>
      </c>
      <c r="D533" s="16">
        <f t="shared" si="177"/>
        <v>0</v>
      </c>
      <c r="E533" s="101">
        <f t="shared" si="177"/>
        <v>4000</v>
      </c>
      <c r="F533" s="101">
        <f t="shared" si="177"/>
        <v>0</v>
      </c>
      <c r="G533" s="101">
        <f t="shared" si="177"/>
        <v>0</v>
      </c>
      <c r="H533" s="30">
        <v>0</v>
      </c>
      <c r="I533" s="30">
        <v>0</v>
      </c>
    </row>
    <row r="534" spans="1:10" ht="13.5" customHeight="1" x14ac:dyDescent="0.2">
      <c r="B534" s="78">
        <v>36</v>
      </c>
      <c r="C534" s="39" t="s">
        <v>114</v>
      </c>
      <c r="D534" s="227">
        <f t="shared" ref="D534:G534" si="178">SUM(D535:D535)</f>
        <v>0</v>
      </c>
      <c r="E534" s="71">
        <f t="shared" si="178"/>
        <v>4000</v>
      </c>
      <c r="F534" s="71">
        <f t="shared" si="178"/>
        <v>0</v>
      </c>
      <c r="G534" s="71">
        <f t="shared" si="178"/>
        <v>0</v>
      </c>
      <c r="H534" s="30">
        <v>0</v>
      </c>
      <c r="I534" s="30">
        <v>0</v>
      </c>
    </row>
    <row r="535" spans="1:10" ht="13.5" customHeight="1" x14ac:dyDescent="0.2">
      <c r="B535" s="79">
        <v>366</v>
      </c>
      <c r="C535" s="43" t="s">
        <v>170</v>
      </c>
      <c r="D535" s="17">
        <v>0</v>
      </c>
      <c r="E535" s="98">
        <v>4000</v>
      </c>
      <c r="F535" s="98">
        <v>0</v>
      </c>
      <c r="G535" s="98">
        <v>0</v>
      </c>
      <c r="H535" s="30">
        <v>0</v>
      </c>
      <c r="I535" s="30">
        <v>0</v>
      </c>
    </row>
    <row r="536" spans="1:10" ht="13.5" customHeight="1" x14ac:dyDescent="0.2">
      <c r="A536" s="462" t="s">
        <v>217</v>
      </c>
      <c r="B536" s="462"/>
      <c r="C536" s="463"/>
      <c r="D536" s="68">
        <f>D537</f>
        <v>0</v>
      </c>
      <c r="E536" s="101">
        <v>15000</v>
      </c>
      <c r="F536" s="101">
        <v>15000</v>
      </c>
      <c r="G536" s="101">
        <f>G537</f>
        <v>10932.5</v>
      </c>
      <c r="H536" s="65">
        <v>0</v>
      </c>
      <c r="I536" s="65">
        <v>0</v>
      </c>
    </row>
    <row r="537" spans="1:10" s="66" customFormat="1" ht="13.5" customHeight="1" x14ac:dyDescent="0.2">
      <c r="A537" s="464" t="s">
        <v>198</v>
      </c>
      <c r="B537" s="464"/>
      <c r="C537" s="464"/>
      <c r="D537" s="167">
        <f t="shared" ref="D537:G542" si="179">D538</f>
        <v>0</v>
      </c>
      <c r="E537" s="94">
        <f t="shared" si="179"/>
        <v>15000</v>
      </c>
      <c r="F537" s="94">
        <f t="shared" si="179"/>
        <v>15000</v>
      </c>
      <c r="G537" s="94">
        <f t="shared" si="179"/>
        <v>10932.5</v>
      </c>
      <c r="H537" s="72">
        <v>0</v>
      </c>
      <c r="I537" s="72">
        <f>G537/F537*100</f>
        <v>72.88333333333334</v>
      </c>
      <c r="J537" s="327"/>
    </row>
    <row r="538" spans="1:10" ht="15" customHeight="1" x14ac:dyDescent="0.2">
      <c r="A538" s="452" t="s">
        <v>186</v>
      </c>
      <c r="B538" s="452"/>
      <c r="C538" s="452"/>
      <c r="D538" s="170">
        <f t="shared" si="179"/>
        <v>0</v>
      </c>
      <c r="E538" s="143">
        <f t="shared" si="179"/>
        <v>15000</v>
      </c>
      <c r="F538" s="143">
        <f t="shared" si="179"/>
        <v>15000</v>
      </c>
      <c r="G538" s="143">
        <f t="shared" si="179"/>
        <v>10932.5</v>
      </c>
      <c r="H538" s="11">
        <v>0</v>
      </c>
      <c r="I538" s="11">
        <f>G538/F538*100</f>
        <v>72.88333333333334</v>
      </c>
    </row>
    <row r="539" spans="1:10" ht="13.5" customHeight="1" x14ac:dyDescent="0.2">
      <c r="A539" s="465" t="s">
        <v>185</v>
      </c>
      <c r="B539" s="465"/>
      <c r="C539" s="465"/>
      <c r="D539" s="165">
        <f t="shared" si="179"/>
        <v>0</v>
      </c>
      <c r="E539" s="96">
        <f>E542</f>
        <v>15000</v>
      </c>
      <c r="F539" s="96">
        <f>F542</f>
        <v>15000</v>
      </c>
      <c r="G539" s="96">
        <f>G542</f>
        <v>10932.5</v>
      </c>
      <c r="H539" s="13">
        <v>0</v>
      </c>
      <c r="I539" s="13">
        <v>0</v>
      </c>
    </row>
    <row r="540" spans="1:10" ht="13.5" customHeight="1" x14ac:dyDescent="0.2">
      <c r="A540" s="442" t="s">
        <v>283</v>
      </c>
      <c r="B540" s="443"/>
      <c r="C540" s="444"/>
      <c r="D540" s="14">
        <f>D542</f>
        <v>0</v>
      </c>
      <c r="E540" s="97">
        <v>10999</v>
      </c>
      <c r="F540" s="97">
        <v>10999</v>
      </c>
      <c r="G540" s="97">
        <v>0</v>
      </c>
      <c r="H540" s="15">
        <v>0</v>
      </c>
      <c r="I540" s="15">
        <v>0</v>
      </c>
    </row>
    <row r="541" spans="1:10" ht="13.5" customHeight="1" x14ac:dyDescent="0.2">
      <c r="A541" s="429" t="s">
        <v>282</v>
      </c>
      <c r="B541" s="430"/>
      <c r="C541" s="431"/>
      <c r="D541" s="162">
        <v>0</v>
      </c>
      <c r="E541" s="97">
        <v>4001</v>
      </c>
      <c r="F541" s="97">
        <v>4001</v>
      </c>
      <c r="G541" s="97">
        <v>10932.5</v>
      </c>
      <c r="H541" s="15"/>
      <c r="I541" s="15"/>
    </row>
    <row r="542" spans="1:10" ht="13.5" customHeight="1" x14ac:dyDescent="0.2">
      <c r="B542" s="168">
        <v>4</v>
      </c>
      <c r="C542" s="164" t="s">
        <v>159</v>
      </c>
      <c r="D542" s="16">
        <f t="shared" si="179"/>
        <v>0</v>
      </c>
      <c r="E542" s="101">
        <f t="shared" si="179"/>
        <v>15000</v>
      </c>
      <c r="F542" s="101">
        <f t="shared" si="179"/>
        <v>15000</v>
      </c>
      <c r="G542" s="101">
        <f t="shared" si="179"/>
        <v>10932.5</v>
      </c>
      <c r="H542" s="30">
        <v>0</v>
      </c>
      <c r="I542" s="30">
        <f>G542/F542*100</f>
        <v>72.88333333333334</v>
      </c>
    </row>
    <row r="543" spans="1:10" ht="13.5" customHeight="1" x14ac:dyDescent="0.2">
      <c r="A543" s="31"/>
      <c r="B543" s="86">
        <v>42</v>
      </c>
      <c r="C543" s="48" t="s">
        <v>160</v>
      </c>
      <c r="D543" s="69">
        <f t="shared" ref="D543:G543" si="180">SUM(D544:D544)</f>
        <v>0</v>
      </c>
      <c r="E543" s="71">
        <f t="shared" si="180"/>
        <v>15000</v>
      </c>
      <c r="F543" s="71">
        <f t="shared" si="180"/>
        <v>15000</v>
      </c>
      <c r="G543" s="71">
        <f t="shared" si="180"/>
        <v>10932.5</v>
      </c>
      <c r="H543" s="30">
        <v>0</v>
      </c>
      <c r="I543" s="30">
        <f>G543/F543*100</f>
        <v>72.88333333333334</v>
      </c>
    </row>
    <row r="544" spans="1:10" s="31" customFormat="1" ht="13.5" customHeight="1" x14ac:dyDescent="0.2">
      <c r="A544"/>
      <c r="B544" s="79">
        <v>426</v>
      </c>
      <c r="C544" s="47" t="s">
        <v>184</v>
      </c>
      <c r="D544" s="25">
        <v>0</v>
      </c>
      <c r="E544" s="106">
        <v>15000</v>
      </c>
      <c r="F544" s="106">
        <v>15000</v>
      </c>
      <c r="G544" s="106">
        <v>10932.5</v>
      </c>
      <c r="H544" s="30">
        <v>0</v>
      </c>
      <c r="I544" s="30">
        <f>G544/F544*100</f>
        <v>72.88333333333334</v>
      </c>
      <c r="J544" s="328"/>
    </row>
    <row r="545" spans="1:10" ht="13.5" customHeight="1" x14ac:dyDescent="0.2">
      <c r="B545" s="127"/>
      <c r="C545" s="128"/>
      <c r="D545" s="129"/>
      <c r="E545" s="111"/>
      <c r="F545" s="111"/>
      <c r="G545" s="111"/>
      <c r="H545" s="130"/>
      <c r="I545" s="130"/>
    </row>
    <row r="546" spans="1:10" ht="13.5" customHeight="1" x14ac:dyDescent="0.2">
      <c r="B546" s="127"/>
      <c r="C546" s="128"/>
      <c r="D546" s="129"/>
      <c r="E546" s="111"/>
      <c r="F546" s="111"/>
      <c r="G546" s="111"/>
      <c r="H546" s="130"/>
      <c r="I546" s="130"/>
    </row>
    <row r="547" spans="1:10" ht="13.5" customHeight="1" x14ac:dyDescent="0.2">
      <c r="A547" s="571" t="s">
        <v>341</v>
      </c>
      <c r="B547" s="571"/>
      <c r="C547" s="571"/>
      <c r="D547" s="571"/>
      <c r="E547" s="571"/>
      <c r="F547" s="571"/>
      <c r="G547" s="571"/>
      <c r="H547" s="571"/>
      <c r="I547" s="571"/>
    </row>
    <row r="548" spans="1:10" ht="22.5" customHeight="1" x14ac:dyDescent="0.2">
      <c r="A548" s="384" t="s">
        <v>343</v>
      </c>
      <c r="B548" s="384"/>
      <c r="C548" s="384"/>
      <c r="D548" s="384"/>
      <c r="E548" s="384"/>
      <c r="F548" s="384"/>
      <c r="G548" s="384"/>
      <c r="H548" s="384"/>
      <c r="I548" s="384"/>
    </row>
    <row r="549" spans="1:10" ht="15.75" customHeight="1" x14ac:dyDescent="0.2">
      <c r="A549" s="151"/>
      <c r="B549" s="151"/>
      <c r="C549" s="151"/>
      <c r="D549" s="151"/>
      <c r="E549" s="151"/>
      <c r="F549" s="151"/>
      <c r="G549" s="151"/>
      <c r="H549" s="151"/>
      <c r="I549" s="151"/>
    </row>
    <row r="550" spans="1:10" ht="13.5" customHeight="1" x14ac:dyDescent="0.2">
      <c r="A550" s="151"/>
      <c r="B550" s="151"/>
      <c r="C550" s="151"/>
      <c r="D550" s="151"/>
      <c r="E550" s="151"/>
      <c r="F550" s="151"/>
      <c r="G550" s="151"/>
      <c r="H550" s="151"/>
      <c r="I550" s="151"/>
    </row>
    <row r="551" spans="1:10" ht="13.5" customHeight="1" x14ac:dyDescent="0.2">
      <c r="A551" s="466" t="s">
        <v>342</v>
      </c>
      <c r="B551" s="466"/>
      <c r="C551" s="466"/>
      <c r="D551" s="466"/>
      <c r="E551" s="466"/>
      <c r="F551" s="466"/>
      <c r="G551" s="466"/>
      <c r="H551" s="466"/>
      <c r="I551" s="466"/>
    </row>
    <row r="552" spans="1:10" ht="24.75" customHeight="1" x14ac:dyDescent="0.2">
      <c r="A552" s="377" t="s">
        <v>347</v>
      </c>
      <c r="B552" s="584"/>
      <c r="C552" s="584"/>
      <c r="D552" s="584"/>
      <c r="E552" s="584"/>
      <c r="F552" s="584"/>
      <c r="G552" s="584"/>
      <c r="H552" s="584"/>
      <c r="I552" s="584"/>
      <c r="J552" s="31"/>
    </row>
    <row r="553" spans="1:10" ht="13.5" customHeight="1" x14ac:dyDescent="0.2">
      <c r="A553" s="467"/>
      <c r="B553" s="467"/>
      <c r="C553" s="467"/>
      <c r="E553"/>
      <c r="F553"/>
      <c r="G553"/>
    </row>
    <row r="554" spans="1:10" ht="23.25" customHeight="1" x14ac:dyDescent="0.2">
      <c r="A554" s="377" t="s">
        <v>348</v>
      </c>
      <c r="B554" s="585"/>
      <c r="C554" s="585"/>
      <c r="D554" s="585"/>
      <c r="E554" s="585"/>
      <c r="F554" s="585"/>
      <c r="G554" s="585"/>
      <c r="H554" s="585"/>
      <c r="I554" s="585"/>
    </row>
    <row r="555" spans="1:10" ht="13.5" customHeight="1" x14ac:dyDescent="0.2">
      <c r="A555" s="153"/>
      <c r="B555" s="153"/>
      <c r="C555" s="153"/>
      <c r="E555"/>
      <c r="F555"/>
      <c r="G555"/>
    </row>
    <row r="556" spans="1:10" ht="26.25" customHeight="1" x14ac:dyDescent="0.2">
      <c r="A556" s="587" t="s">
        <v>349</v>
      </c>
      <c r="B556" s="586"/>
      <c r="C556" s="586"/>
      <c r="D556" s="586"/>
      <c r="E556" s="586"/>
      <c r="F556" s="586"/>
      <c r="G556" s="586"/>
      <c r="H556" s="586"/>
      <c r="I556" s="586"/>
    </row>
    <row r="557" spans="1:10" ht="12" customHeight="1" x14ac:dyDescent="0.2">
      <c r="A557" s="588"/>
      <c r="B557" s="589"/>
      <c r="C557" s="589"/>
      <c r="D557" s="589"/>
      <c r="E557" s="589"/>
      <c r="F557" s="589"/>
      <c r="G557" s="589"/>
      <c r="H557" s="589"/>
      <c r="I557" s="589"/>
    </row>
    <row r="558" spans="1:10" ht="24.75" customHeight="1" x14ac:dyDescent="0.2">
      <c r="A558" s="587" t="s">
        <v>350</v>
      </c>
      <c r="B558" s="587"/>
      <c r="C558" s="587"/>
      <c r="D558" s="587"/>
      <c r="E558" s="587"/>
      <c r="F558" s="587"/>
      <c r="G558" s="587"/>
      <c r="H558" s="587"/>
      <c r="I558" s="587"/>
    </row>
    <row r="559" spans="1:10" ht="10.5" customHeight="1" x14ac:dyDescent="0.2">
      <c r="A559" s="588"/>
      <c r="B559" s="589"/>
      <c r="C559" s="589"/>
      <c r="D559" s="589"/>
      <c r="E559" s="589"/>
      <c r="F559" s="589"/>
      <c r="G559" s="589"/>
      <c r="H559" s="589"/>
      <c r="I559" s="589"/>
    </row>
    <row r="560" spans="1:10" ht="24.75" customHeight="1" x14ac:dyDescent="0.2">
      <c r="A560" s="587" t="s">
        <v>351</v>
      </c>
      <c r="B560" s="587"/>
      <c r="C560" s="587"/>
      <c r="D560" s="587"/>
      <c r="E560" s="587"/>
      <c r="F560" s="587"/>
      <c r="G560" s="587"/>
      <c r="H560" s="587"/>
      <c r="I560" s="587"/>
    </row>
    <row r="561" spans="1:9" ht="13.5" customHeight="1" x14ac:dyDescent="0.2">
      <c r="A561" s="588"/>
      <c r="B561" s="588"/>
      <c r="C561" s="588"/>
      <c r="D561" s="588"/>
      <c r="E561" s="588"/>
      <c r="F561" s="588"/>
      <c r="G561" s="588"/>
      <c r="H561" s="588"/>
      <c r="I561" s="588"/>
    </row>
    <row r="562" spans="1:9" ht="24.75" customHeight="1" x14ac:dyDescent="0.2">
      <c r="A562" s="587" t="s">
        <v>352</v>
      </c>
      <c r="B562" s="587"/>
      <c r="C562" s="587"/>
      <c r="D562" s="587"/>
      <c r="E562" s="587"/>
      <c r="F562" s="587"/>
      <c r="G562" s="587"/>
      <c r="H562" s="587"/>
      <c r="I562" s="587"/>
    </row>
    <row r="563" spans="1:9" ht="12" customHeight="1" x14ac:dyDescent="0.2">
      <c r="A563" s="588"/>
      <c r="B563" s="588"/>
      <c r="C563" s="588"/>
      <c r="D563" s="588"/>
      <c r="E563" s="588"/>
      <c r="F563" s="588"/>
      <c r="G563" s="588"/>
      <c r="H563" s="588"/>
      <c r="I563" s="588"/>
    </row>
    <row r="564" spans="1:9" ht="27.75" customHeight="1" x14ac:dyDescent="0.2">
      <c r="A564" s="587" t="s">
        <v>353</v>
      </c>
      <c r="B564" s="587"/>
      <c r="C564" s="587"/>
      <c r="D564" s="587"/>
      <c r="E564" s="587"/>
      <c r="F564" s="587"/>
      <c r="G564" s="587"/>
      <c r="H564" s="587"/>
      <c r="I564" s="587"/>
    </row>
    <row r="565" spans="1:9" ht="27.75" customHeight="1" x14ac:dyDescent="0.2">
      <c r="A565" s="587" t="s">
        <v>354</v>
      </c>
      <c r="B565" s="587"/>
      <c r="C565" s="587"/>
      <c r="D565" s="587"/>
      <c r="E565" s="587"/>
      <c r="F565" s="587"/>
      <c r="G565" s="587"/>
      <c r="H565" s="587"/>
      <c r="I565" s="587"/>
    </row>
    <row r="566" spans="1:9" ht="12" customHeight="1" x14ac:dyDescent="0.2">
      <c r="A566" s="588"/>
      <c r="B566" s="588"/>
      <c r="C566" s="588"/>
      <c r="D566" s="588"/>
      <c r="E566" s="588"/>
      <c r="F566" s="588"/>
      <c r="G566" s="588"/>
      <c r="H566" s="588"/>
      <c r="I566" s="588"/>
    </row>
    <row r="567" spans="1:9" ht="12" customHeight="1" x14ac:dyDescent="0.2">
      <c r="A567" s="583" t="s">
        <v>355</v>
      </c>
      <c r="B567" s="583"/>
      <c r="C567" s="583"/>
      <c r="D567" s="583"/>
      <c r="E567" s="583"/>
      <c r="F567" s="583"/>
      <c r="G567" s="583"/>
      <c r="H567" s="583"/>
      <c r="I567" s="583"/>
    </row>
    <row r="568" spans="1:9" ht="15.75" customHeight="1" x14ac:dyDescent="0.2">
      <c r="A568" s="583" t="s">
        <v>356</v>
      </c>
      <c r="B568" s="583"/>
      <c r="C568" s="583"/>
      <c r="D568" s="583"/>
      <c r="E568" s="583"/>
      <c r="F568" s="583"/>
      <c r="G568" s="583"/>
      <c r="H568" s="583"/>
      <c r="I568" s="583"/>
    </row>
    <row r="569" spans="1:9" ht="15.75" customHeight="1" x14ac:dyDescent="0.2">
      <c r="A569" s="588"/>
      <c r="B569" s="588"/>
      <c r="C569" s="588"/>
      <c r="D569" s="588"/>
      <c r="E569" s="588"/>
      <c r="F569" s="588"/>
      <c r="G569" s="588"/>
      <c r="H569" s="588"/>
      <c r="I569" s="588"/>
    </row>
    <row r="570" spans="1:9" ht="13.5" customHeight="1" x14ac:dyDescent="0.2">
      <c r="A570" s="568" t="s">
        <v>248</v>
      </c>
      <c r="B570" s="568"/>
      <c r="C570" s="568"/>
      <c r="D570" s="568"/>
      <c r="E570" s="568"/>
      <c r="F570" s="568"/>
      <c r="G570" s="568"/>
      <c r="H570" s="568"/>
      <c r="I570" s="568"/>
    </row>
    <row r="571" spans="1:9" ht="13.5" customHeight="1" x14ac:dyDescent="0.2">
      <c r="A571" s="569" t="s">
        <v>249</v>
      </c>
      <c r="B571" s="569"/>
      <c r="C571" s="569"/>
      <c r="D571" s="569"/>
      <c r="E571" s="569"/>
      <c r="F571" s="569"/>
      <c r="G571" s="569"/>
      <c r="H571" s="569"/>
      <c r="I571" s="569"/>
    </row>
    <row r="572" spans="1:9" ht="13.5" customHeight="1" x14ac:dyDescent="0.2">
      <c r="A572" s="570" t="s">
        <v>202</v>
      </c>
      <c r="B572" s="570"/>
      <c r="C572" s="570"/>
      <c r="D572" s="570"/>
      <c r="E572" s="570"/>
      <c r="F572" s="570"/>
      <c r="G572" s="570"/>
      <c r="H572" s="570"/>
      <c r="I572" s="570"/>
    </row>
    <row r="573" spans="1:9" ht="13.5" customHeight="1" x14ac:dyDescent="0.2">
      <c r="A573" s="570" t="s">
        <v>346</v>
      </c>
      <c r="B573" s="570"/>
      <c r="C573" s="570"/>
      <c r="D573" s="570"/>
      <c r="E573" s="570"/>
      <c r="F573" s="570"/>
      <c r="G573" s="570"/>
      <c r="H573" s="570"/>
      <c r="I573" s="570"/>
    </row>
    <row r="574" spans="1:9" ht="13.5" customHeight="1" x14ac:dyDescent="0.2">
      <c r="A574" s="155"/>
      <c r="B574" s="155"/>
      <c r="C574" s="155"/>
      <c r="D574" s="155"/>
      <c r="E574" s="155"/>
      <c r="F574" s="155"/>
      <c r="G574" s="155"/>
      <c r="H574" s="155"/>
      <c r="I574" s="155"/>
    </row>
    <row r="575" spans="1:9" ht="13.5" customHeight="1" x14ac:dyDescent="0.2">
      <c r="B575" s="590" t="s">
        <v>358</v>
      </c>
      <c r="C575" s="590"/>
      <c r="E575"/>
      <c r="F575"/>
      <c r="G575"/>
    </row>
    <row r="576" spans="1:9" ht="13.5" customHeight="1" x14ac:dyDescent="0.2">
      <c r="B576" s="591" t="s">
        <v>357</v>
      </c>
      <c r="C576" s="591"/>
      <c r="E576"/>
      <c r="F576"/>
      <c r="G576"/>
    </row>
    <row r="577" spans="1:9" ht="13.5" customHeight="1" x14ac:dyDescent="0.2">
      <c r="B577" s="592" t="s">
        <v>359</v>
      </c>
      <c r="C577" s="592"/>
      <c r="E577"/>
      <c r="F577"/>
      <c r="G577"/>
    </row>
    <row r="578" spans="1:9" ht="13.5" customHeight="1" x14ac:dyDescent="0.2">
      <c r="B578" s="154"/>
      <c r="E578"/>
      <c r="F578"/>
      <c r="G578"/>
    </row>
    <row r="579" spans="1:9" ht="13.5" customHeight="1" x14ac:dyDescent="0.2">
      <c r="A579" s="567" t="s">
        <v>250</v>
      </c>
      <c r="B579" s="567"/>
      <c r="C579" s="567"/>
      <c r="D579" s="567"/>
      <c r="E579" s="567"/>
      <c r="F579" s="567"/>
      <c r="G579" s="567"/>
      <c r="H579" s="567"/>
      <c r="I579" s="567"/>
    </row>
    <row r="580" spans="1:9" ht="13.5" customHeight="1" x14ac:dyDescent="0.2">
      <c r="A580" s="593" t="s">
        <v>360</v>
      </c>
      <c r="B580" s="593"/>
      <c r="C580" s="593"/>
      <c r="D580" s="593"/>
      <c r="E580" s="593"/>
      <c r="F580" s="593"/>
      <c r="G580" s="593"/>
      <c r="H580" s="593"/>
      <c r="I580" s="593"/>
    </row>
    <row r="581" spans="1:9" ht="13.5" customHeight="1" x14ac:dyDescent="0.2">
      <c r="A581" s="156"/>
      <c r="B581" s="156"/>
      <c r="C581" s="156"/>
      <c r="D581" s="156"/>
      <c r="E581" s="156"/>
      <c r="F581" s="156"/>
      <c r="G581" s="156"/>
      <c r="H581" s="156"/>
      <c r="I581" s="156"/>
    </row>
    <row r="582" spans="1:9" ht="13.5" customHeight="1" x14ac:dyDescent="0.2">
      <c r="A582" s="156"/>
      <c r="B582" s="156"/>
      <c r="C582" s="156"/>
      <c r="D582" s="156"/>
      <c r="E582" s="156"/>
      <c r="F582" s="156"/>
      <c r="G582" s="156"/>
      <c r="H582" s="156"/>
      <c r="I582" s="156"/>
    </row>
    <row r="583" spans="1:9" ht="12" customHeight="1" x14ac:dyDescent="0.2">
      <c r="A583" s="156"/>
      <c r="B583" s="156"/>
      <c r="C583" s="156"/>
      <c r="D583" s="156"/>
      <c r="E583" s="156"/>
      <c r="F583" s="156"/>
      <c r="G583" s="156"/>
      <c r="H583" s="156"/>
      <c r="I583" s="156"/>
    </row>
    <row r="584" spans="1:9" ht="12" customHeight="1" x14ac:dyDescent="0.2">
      <c r="A584" s="156"/>
      <c r="B584" s="156"/>
      <c r="C584" s="156"/>
      <c r="D584" s="156"/>
      <c r="E584" s="156"/>
      <c r="F584" s="156"/>
      <c r="G584" s="156"/>
      <c r="H584" s="156"/>
      <c r="I584" s="156"/>
    </row>
    <row r="585" spans="1:9" ht="12" customHeight="1" x14ac:dyDescent="0.2">
      <c r="A585" s="156"/>
      <c r="B585" s="156"/>
      <c r="C585" s="156"/>
      <c r="D585" s="156"/>
      <c r="E585" s="156"/>
      <c r="F585" s="156"/>
      <c r="G585" s="156"/>
      <c r="H585" s="156"/>
      <c r="I585" s="156"/>
    </row>
    <row r="586" spans="1:9" ht="12" customHeight="1" x14ac:dyDescent="0.2">
      <c r="A586" s="156"/>
      <c r="B586" s="156"/>
      <c r="C586" s="156"/>
      <c r="D586" s="156"/>
      <c r="E586" s="156"/>
      <c r="F586" s="156"/>
      <c r="G586" s="156"/>
      <c r="H586" s="156"/>
      <c r="I586" s="156"/>
    </row>
    <row r="587" spans="1:9" ht="12" customHeight="1" x14ac:dyDescent="0.2">
      <c r="A587" s="156"/>
      <c r="B587" s="156"/>
      <c r="C587" s="156"/>
      <c r="D587" s="156"/>
      <c r="E587" s="156"/>
      <c r="F587" s="156"/>
      <c r="G587" s="156"/>
      <c r="H587" s="156"/>
      <c r="I587" s="156"/>
    </row>
    <row r="588" spans="1:9" ht="12" customHeight="1" x14ac:dyDescent="0.2">
      <c r="A588" s="156"/>
      <c r="B588" s="156"/>
      <c r="C588" s="156"/>
      <c r="D588" s="156"/>
      <c r="E588" s="156"/>
      <c r="F588" s="156"/>
      <c r="G588" s="156"/>
      <c r="H588" s="156"/>
      <c r="I588" s="156"/>
    </row>
    <row r="589" spans="1:9" ht="12" customHeight="1" x14ac:dyDescent="0.2">
      <c r="A589" s="156"/>
      <c r="B589" s="156"/>
      <c r="C589" s="156"/>
      <c r="D589" s="156"/>
      <c r="E589" s="156"/>
      <c r="F589" s="156"/>
      <c r="G589" s="156"/>
      <c r="H589" s="156"/>
      <c r="I589" s="156"/>
    </row>
    <row r="590" spans="1:9" ht="12" customHeight="1" x14ac:dyDescent="0.2">
      <c r="A590" s="156"/>
      <c r="B590" s="156"/>
      <c r="C590" s="156"/>
      <c r="D590" s="156"/>
      <c r="E590" s="156"/>
      <c r="F590" s="156"/>
      <c r="G590" s="156"/>
      <c r="H590" s="156"/>
      <c r="I590" s="156"/>
    </row>
    <row r="591" spans="1:9" ht="12" customHeight="1" x14ac:dyDescent="0.2">
      <c r="A591" s="156"/>
      <c r="B591" s="156"/>
      <c r="C591" s="156"/>
      <c r="D591" s="156"/>
      <c r="E591" s="156"/>
      <c r="F591" s="156"/>
      <c r="G591" s="156"/>
      <c r="H591" s="156"/>
      <c r="I591" s="156"/>
    </row>
    <row r="592" spans="1:9" ht="12" customHeight="1" x14ac:dyDescent="0.2">
      <c r="A592" s="156"/>
      <c r="B592" s="156"/>
      <c r="C592" s="156"/>
      <c r="D592" s="156"/>
      <c r="E592" s="156"/>
      <c r="F592" s="156"/>
      <c r="G592" s="156"/>
      <c r="H592" s="156"/>
      <c r="I592" s="156"/>
    </row>
    <row r="593" spans="1:9" ht="12" customHeight="1" x14ac:dyDescent="0.2">
      <c r="A593" s="156"/>
      <c r="B593" s="156"/>
      <c r="C593" s="156"/>
      <c r="D593" s="156"/>
      <c r="E593" s="156"/>
      <c r="F593" s="156"/>
      <c r="G593" s="156"/>
      <c r="H593" s="156"/>
      <c r="I593" s="156"/>
    </row>
    <row r="594" spans="1:9" ht="12" customHeight="1" x14ac:dyDescent="0.2">
      <c r="A594" s="156"/>
      <c r="B594" s="156"/>
      <c r="C594" s="156"/>
      <c r="D594" s="156"/>
      <c r="E594" s="156"/>
      <c r="F594" s="156"/>
      <c r="G594" s="156"/>
      <c r="H594" s="156"/>
      <c r="I594" s="156"/>
    </row>
    <row r="595" spans="1:9" ht="12" customHeight="1" x14ac:dyDescent="0.2">
      <c r="A595" s="156"/>
      <c r="B595" s="156"/>
      <c r="C595" s="156"/>
      <c r="D595" s="156"/>
      <c r="E595" s="156"/>
      <c r="F595" s="156"/>
      <c r="G595" s="156"/>
      <c r="H595" s="156"/>
      <c r="I595" s="156"/>
    </row>
    <row r="596" spans="1:9" ht="12" customHeight="1" x14ac:dyDescent="0.2">
      <c r="A596" s="156"/>
      <c r="B596" s="156"/>
      <c r="C596" s="156"/>
      <c r="D596" s="156"/>
      <c r="E596" s="156"/>
      <c r="F596" s="156"/>
      <c r="G596" s="156"/>
      <c r="H596" s="156"/>
      <c r="I596" s="156"/>
    </row>
    <row r="597" spans="1:9" ht="12" customHeight="1" x14ac:dyDescent="0.2">
      <c r="A597" s="156"/>
      <c r="B597" s="156"/>
      <c r="C597" s="156"/>
      <c r="D597" s="156"/>
      <c r="E597" s="156"/>
      <c r="F597" s="156"/>
      <c r="G597" s="156"/>
      <c r="H597" s="156"/>
      <c r="I597" s="156"/>
    </row>
    <row r="598" spans="1:9" ht="12" customHeight="1" x14ac:dyDescent="0.2">
      <c r="A598" s="156"/>
      <c r="B598" s="156"/>
      <c r="C598" s="156"/>
      <c r="D598" s="156"/>
      <c r="E598" s="156"/>
      <c r="F598" s="156"/>
      <c r="G598" s="156"/>
      <c r="H598" s="156"/>
      <c r="I598" s="156"/>
    </row>
    <row r="599" spans="1:9" ht="12" customHeight="1" x14ac:dyDescent="0.2">
      <c r="A599" s="156"/>
      <c r="B599" s="156"/>
      <c r="C599" s="156"/>
      <c r="D599" s="156"/>
      <c r="E599" s="156"/>
      <c r="F599" s="156"/>
      <c r="G599" s="156"/>
      <c r="H599" s="156"/>
      <c r="I599" s="156"/>
    </row>
    <row r="600" spans="1:9" ht="12" customHeight="1" x14ac:dyDescent="0.2">
      <c r="A600" s="156"/>
      <c r="B600" s="156"/>
      <c r="C600" s="156"/>
      <c r="D600" s="156"/>
      <c r="E600" s="156"/>
      <c r="F600" s="156"/>
      <c r="G600" s="156"/>
      <c r="H600" s="156"/>
      <c r="I600" s="156"/>
    </row>
    <row r="601" spans="1:9" ht="12" customHeight="1" x14ac:dyDescent="0.2">
      <c r="A601" s="156"/>
      <c r="B601" s="156"/>
      <c r="C601" s="156"/>
      <c r="D601" s="156"/>
      <c r="E601" s="156"/>
      <c r="F601" s="156"/>
      <c r="G601" s="156"/>
      <c r="H601" s="156"/>
      <c r="I601" s="156"/>
    </row>
    <row r="602" spans="1:9" ht="12" customHeight="1" x14ac:dyDescent="0.2">
      <c r="A602" s="156"/>
      <c r="B602" s="156"/>
      <c r="C602" s="156"/>
      <c r="D602" s="156"/>
      <c r="E602" s="156"/>
      <c r="F602" s="156"/>
      <c r="G602" s="156"/>
      <c r="H602" s="156"/>
      <c r="I602" s="156"/>
    </row>
    <row r="603" spans="1:9" ht="12" customHeight="1" x14ac:dyDescent="0.2">
      <c r="A603" s="156"/>
      <c r="B603" s="156"/>
      <c r="C603" s="156"/>
      <c r="D603" s="156"/>
      <c r="E603" s="156"/>
      <c r="F603" s="156"/>
      <c r="G603" s="156"/>
      <c r="H603" s="156"/>
      <c r="I603" s="156"/>
    </row>
    <row r="604" spans="1:9" ht="12" customHeight="1" x14ac:dyDescent="0.2">
      <c r="A604" s="156"/>
      <c r="B604" s="156"/>
      <c r="C604" s="156"/>
      <c r="D604" s="156"/>
      <c r="E604" s="156"/>
      <c r="F604" s="156"/>
      <c r="G604" s="156"/>
      <c r="H604" s="156"/>
      <c r="I604" s="156"/>
    </row>
    <row r="605" spans="1:9" ht="12" customHeight="1" x14ac:dyDescent="0.2">
      <c r="A605" s="156"/>
      <c r="B605" s="156"/>
      <c r="C605" s="156"/>
      <c r="D605" s="156"/>
      <c r="E605" s="156"/>
      <c r="F605" s="156"/>
      <c r="G605" s="156"/>
      <c r="H605" s="156"/>
      <c r="I605" s="156"/>
    </row>
    <row r="606" spans="1:9" ht="12" customHeight="1" x14ac:dyDescent="0.2">
      <c r="A606" s="156"/>
      <c r="B606" s="156"/>
      <c r="C606" s="156"/>
      <c r="D606" s="156"/>
      <c r="E606" s="156"/>
      <c r="F606" s="156"/>
      <c r="G606" s="156"/>
      <c r="H606" s="156"/>
      <c r="I606" s="156"/>
    </row>
    <row r="607" spans="1:9" ht="12" customHeight="1" x14ac:dyDescent="0.2">
      <c r="A607" s="156"/>
      <c r="B607" s="156"/>
      <c r="C607" s="156"/>
      <c r="D607" s="156"/>
      <c r="E607" s="156"/>
      <c r="F607" s="156"/>
      <c r="G607" s="156"/>
      <c r="H607" s="156"/>
      <c r="I607" s="156"/>
    </row>
    <row r="608" spans="1:9" ht="12" customHeight="1" x14ac:dyDescent="0.2">
      <c r="A608" s="156"/>
      <c r="B608" s="156"/>
      <c r="C608" s="156"/>
      <c r="D608" s="156"/>
      <c r="E608" s="156"/>
      <c r="F608" s="156"/>
      <c r="G608" s="156"/>
      <c r="H608" s="156"/>
      <c r="I608" s="156"/>
    </row>
    <row r="609" spans="1:7" ht="13.5" customHeight="1" x14ac:dyDescent="0.2">
      <c r="B609" s="529" t="s">
        <v>229</v>
      </c>
      <c r="C609" s="529"/>
      <c r="D609" s="122" t="s">
        <v>228</v>
      </c>
      <c r="E609" s="123"/>
      <c r="F609" s="297"/>
      <c r="G609" s="297"/>
    </row>
    <row r="610" spans="1:7" ht="21.75" customHeight="1" x14ac:dyDescent="0.2">
      <c r="A610" s="309"/>
      <c r="B610" s="527" t="s">
        <v>311</v>
      </c>
      <c r="C610" s="528"/>
      <c r="D610" s="310">
        <f>SUM(G14,G21,G30,G40,G65,G71,G77,G83,G89,G107,G128,G136,G146,G155,G163,G170,G177,G183,G194,G205,G223,G244,G251,G265,G317,G325,G337,G351,G358,G364,G382,G390,G397,G404,G410,G417,G429,G438,G446,G467,G473,G485,G495,G502,G509,G532,G541)</f>
        <v>249984.08</v>
      </c>
      <c r="E610" s="311"/>
      <c r="F610" s="298"/>
      <c r="G610" s="298"/>
    </row>
    <row r="611" spans="1:7" ht="13.5" customHeight="1" x14ac:dyDescent="0.2">
      <c r="B611" s="312" t="s">
        <v>313</v>
      </c>
      <c r="C611" s="313"/>
      <c r="D611" s="114">
        <f>SUM(D612,D613,D614)</f>
        <v>23292.1</v>
      </c>
      <c r="E611" s="303"/>
      <c r="F611" s="298"/>
      <c r="G611" s="298"/>
    </row>
    <row r="612" spans="1:7" ht="11.45" customHeight="1" x14ac:dyDescent="0.2">
      <c r="B612" s="312"/>
      <c r="C612" s="314" t="s">
        <v>312</v>
      </c>
      <c r="D612" s="113">
        <f>G42</f>
        <v>23292.1</v>
      </c>
      <c r="E612" s="304"/>
      <c r="F612" s="299"/>
      <c r="G612" s="299"/>
    </row>
    <row r="613" spans="1:7" ht="11.45" customHeight="1" x14ac:dyDescent="0.2">
      <c r="B613" s="312"/>
      <c r="C613" s="314" t="s">
        <v>221</v>
      </c>
      <c r="D613" s="113">
        <f>SUM(G243,G290,G300,G309)</f>
        <v>0</v>
      </c>
      <c r="E613" s="304"/>
      <c r="F613" s="299"/>
      <c r="G613" s="299"/>
    </row>
    <row r="614" spans="1:7" ht="11.45" customHeight="1" x14ac:dyDescent="0.2">
      <c r="B614" s="312"/>
      <c r="C614" s="314" t="s">
        <v>232</v>
      </c>
      <c r="D614" s="113">
        <v>0</v>
      </c>
      <c r="E614" s="304"/>
      <c r="F614" s="299"/>
      <c r="G614" s="299"/>
    </row>
    <row r="615" spans="1:7" ht="13.5" customHeight="1" x14ac:dyDescent="0.2">
      <c r="B615" s="523" t="s">
        <v>204</v>
      </c>
      <c r="C615" s="524"/>
      <c r="D615" s="114">
        <f>SUM(D616,D617,D618,D619,D620,D621)</f>
        <v>117538.51</v>
      </c>
      <c r="E615" s="303"/>
      <c r="F615" s="298"/>
      <c r="G615" s="298"/>
    </row>
    <row r="616" spans="1:7" ht="13.5" customHeight="1" x14ac:dyDescent="0.2">
      <c r="B616" s="312"/>
      <c r="C616" s="314" t="s">
        <v>316</v>
      </c>
      <c r="D616" s="113">
        <f>SUM(G137,G147,G156,G184,G195,G209,G217,G226,G241,G253)</f>
        <v>99898.65</v>
      </c>
      <c r="E616" s="304"/>
      <c r="F616" s="299"/>
      <c r="G616" s="299"/>
    </row>
    <row r="617" spans="1:7" ht="14.25" customHeight="1" x14ac:dyDescent="0.2">
      <c r="B617" s="312"/>
      <c r="C617" s="314" t="s">
        <v>317</v>
      </c>
      <c r="D617" s="112">
        <f>SUM(G154,G227)</f>
        <v>0</v>
      </c>
      <c r="E617" s="305"/>
      <c r="F617" s="300"/>
      <c r="G617" s="300"/>
    </row>
    <row r="618" spans="1:7" ht="12.75" customHeight="1" x14ac:dyDescent="0.2">
      <c r="B618" s="312"/>
      <c r="C618" s="314" t="s">
        <v>318</v>
      </c>
      <c r="D618" s="113">
        <f>SUM(G207,G228)</f>
        <v>194.19</v>
      </c>
      <c r="E618" s="304"/>
      <c r="F618" s="299"/>
      <c r="G618" s="299"/>
    </row>
    <row r="619" spans="1:7" ht="13.5" customHeight="1" x14ac:dyDescent="0.2">
      <c r="B619" s="312"/>
      <c r="C619" s="314" t="s">
        <v>319</v>
      </c>
      <c r="D619" s="113">
        <f>SUM(G139,G193)</f>
        <v>14818.33</v>
      </c>
      <c r="E619" s="304"/>
      <c r="F619" s="299"/>
      <c r="G619" s="299"/>
    </row>
    <row r="620" spans="1:7" ht="13.5" customHeight="1" x14ac:dyDescent="0.2">
      <c r="B620" s="312"/>
      <c r="C620" s="314" t="s">
        <v>320</v>
      </c>
      <c r="D620" s="113">
        <f>SUM(G280,G288,G298,G307)</f>
        <v>2627.34</v>
      </c>
      <c r="E620" s="304"/>
      <c r="F620" s="299"/>
      <c r="G620" s="299"/>
    </row>
    <row r="621" spans="1:7" ht="15" customHeight="1" x14ac:dyDescent="0.2">
      <c r="B621" s="312"/>
      <c r="C621" s="314" t="s">
        <v>321</v>
      </c>
      <c r="D621" s="113">
        <f>G301</f>
        <v>0</v>
      </c>
      <c r="E621" s="306"/>
      <c r="F621" s="301"/>
      <c r="G621" s="301"/>
    </row>
    <row r="622" spans="1:7" ht="14.25" customHeight="1" x14ac:dyDescent="0.2">
      <c r="B622" s="523" t="s">
        <v>336</v>
      </c>
      <c r="C622" s="524"/>
      <c r="D622" s="114">
        <f>SUM(D623:D627)</f>
        <v>96597.24</v>
      </c>
      <c r="E622" s="307"/>
      <c r="F622" s="298"/>
      <c r="G622" s="298"/>
    </row>
    <row r="623" spans="1:7" ht="13.5" customHeight="1" x14ac:dyDescent="0.2">
      <c r="B623" s="312"/>
      <c r="C623" s="314" t="s">
        <v>322</v>
      </c>
      <c r="D623" s="113">
        <f>G93</f>
        <v>7711.59</v>
      </c>
      <c r="E623" s="304"/>
      <c r="F623" s="299"/>
      <c r="G623" s="299"/>
    </row>
    <row r="624" spans="1:7" ht="13.5" customHeight="1" x14ac:dyDescent="0.2">
      <c r="B624" s="312"/>
      <c r="C624" s="314" t="s">
        <v>329</v>
      </c>
      <c r="D624" s="113">
        <f>G324</f>
        <v>0</v>
      </c>
      <c r="E624" s="304"/>
      <c r="F624" s="299"/>
      <c r="G624" s="299"/>
    </row>
    <row r="625" spans="2:7" ht="13.5" customHeight="1" x14ac:dyDescent="0.2">
      <c r="B625" s="312"/>
      <c r="C625" s="314" t="s">
        <v>330</v>
      </c>
      <c r="D625" s="113">
        <f>G326</f>
        <v>0</v>
      </c>
      <c r="E625" s="304"/>
      <c r="F625" s="299"/>
      <c r="G625" s="299"/>
    </row>
    <row r="626" spans="2:7" ht="13.5" customHeight="1" x14ac:dyDescent="0.2">
      <c r="B626" s="312"/>
      <c r="C626" s="314" t="s">
        <v>332</v>
      </c>
      <c r="D626" s="113">
        <f>G486</f>
        <v>0</v>
      </c>
      <c r="E626" s="304"/>
      <c r="F626" s="299"/>
      <c r="G626" s="299"/>
    </row>
    <row r="627" spans="2:7" ht="13.5" customHeight="1" x14ac:dyDescent="0.2">
      <c r="B627" s="312"/>
      <c r="C627" s="314" t="s">
        <v>323</v>
      </c>
      <c r="D627" s="113">
        <f>SUM(G41,G91,G114,G138,G192,G208,G224,G240,G252,G323,G336,G352,G373,G391,G398,G411,G430,G454,G460,G474,G487,G496,G503,G510,G518,G531,G540)</f>
        <v>88885.650000000009</v>
      </c>
      <c r="E627" s="304"/>
      <c r="F627" s="299"/>
      <c r="G627" s="299"/>
    </row>
    <row r="628" spans="2:7" ht="13.5" customHeight="1" x14ac:dyDescent="0.2">
      <c r="B628" s="312" t="s">
        <v>337</v>
      </c>
      <c r="C628" s="313" t="s">
        <v>335</v>
      </c>
      <c r="D628" s="114">
        <f>SUM(D629:D635)</f>
        <v>106852.98000000001</v>
      </c>
      <c r="E628" s="304"/>
      <c r="F628" s="299"/>
      <c r="G628" s="299"/>
    </row>
    <row r="629" spans="2:7" ht="13.5" customHeight="1" x14ac:dyDescent="0.2">
      <c r="B629" s="312"/>
      <c r="C629" s="314" t="s">
        <v>327</v>
      </c>
      <c r="D629" s="113">
        <f>G117</f>
        <v>0</v>
      </c>
      <c r="E629" s="304"/>
      <c r="F629" s="299"/>
      <c r="G629" s="299"/>
    </row>
    <row r="630" spans="2:7" ht="13.5" customHeight="1" x14ac:dyDescent="0.2">
      <c r="B630" s="312"/>
      <c r="C630" s="314" t="s">
        <v>328</v>
      </c>
      <c r="D630" s="372">
        <f>G225</f>
        <v>0</v>
      </c>
      <c r="E630" s="304"/>
      <c r="F630" s="299"/>
      <c r="G630" s="299"/>
    </row>
    <row r="631" spans="2:7" ht="13.5" customHeight="1" x14ac:dyDescent="0.2">
      <c r="B631" s="312"/>
      <c r="C631" s="314" t="s">
        <v>326</v>
      </c>
      <c r="D631" s="113">
        <f>G239</f>
        <v>0</v>
      </c>
      <c r="E631" s="304"/>
      <c r="F631" s="299"/>
      <c r="G631" s="299"/>
    </row>
    <row r="632" spans="2:7" ht="13.5" customHeight="1" x14ac:dyDescent="0.2">
      <c r="B632" s="312"/>
      <c r="C632" s="314" t="s">
        <v>324</v>
      </c>
      <c r="D632" s="113">
        <f>G250</f>
        <v>35400</v>
      </c>
      <c r="E632" s="304"/>
      <c r="F632" s="299"/>
      <c r="G632" s="299"/>
    </row>
    <row r="633" spans="2:7" ht="13.5" customHeight="1" x14ac:dyDescent="0.2">
      <c r="B633" s="312"/>
      <c r="C633" s="314" t="s">
        <v>331</v>
      </c>
      <c r="D633" s="113">
        <f>G372</f>
        <v>0</v>
      </c>
      <c r="E633" s="304"/>
      <c r="F633" s="299"/>
      <c r="G633" s="299"/>
    </row>
    <row r="634" spans="2:7" ht="13.5" customHeight="1" x14ac:dyDescent="0.2">
      <c r="B634" s="312"/>
      <c r="C634" s="314" t="s">
        <v>333</v>
      </c>
      <c r="D634" s="113">
        <f>G519</f>
        <v>46452.98</v>
      </c>
      <c r="E634" s="304"/>
      <c r="F634" s="299"/>
      <c r="G634" s="299"/>
    </row>
    <row r="635" spans="2:7" ht="13.5" customHeight="1" x14ac:dyDescent="0.2">
      <c r="B635" s="312"/>
      <c r="C635" s="314" t="s">
        <v>325</v>
      </c>
      <c r="D635" s="113">
        <f>G335</f>
        <v>25000</v>
      </c>
      <c r="E635" s="304"/>
      <c r="F635" s="299"/>
      <c r="G635" s="299"/>
    </row>
    <row r="636" spans="2:7" ht="15" customHeight="1" x14ac:dyDescent="0.2">
      <c r="B636" s="312"/>
      <c r="C636" s="314"/>
      <c r="D636" s="113"/>
      <c r="E636" s="304"/>
      <c r="F636" s="299"/>
      <c r="G636" s="299"/>
    </row>
    <row r="637" spans="2:7" ht="12.75" customHeight="1" x14ac:dyDescent="0.2">
      <c r="B637" s="523" t="s">
        <v>205</v>
      </c>
      <c r="C637" s="524"/>
      <c r="D637" s="87"/>
      <c r="E637" s="308"/>
      <c r="F637" s="31"/>
      <c r="G637" s="31"/>
    </row>
    <row r="638" spans="2:7" ht="13.5" customHeight="1" x14ac:dyDescent="0.2">
      <c r="B638" s="523" t="s">
        <v>314</v>
      </c>
      <c r="C638" s="524"/>
      <c r="D638" s="112">
        <v>0</v>
      </c>
      <c r="E638" s="308"/>
      <c r="F638" s="31"/>
      <c r="G638" s="31"/>
    </row>
    <row r="639" spans="2:7" ht="12" customHeight="1" x14ac:dyDescent="0.2">
      <c r="B639" s="312"/>
      <c r="C639" s="314" t="s">
        <v>315</v>
      </c>
      <c r="D639" s="113">
        <f>SUM(G90,G115,G216,G242,G289,G299,G308,G338,G365,G374,G520)</f>
        <v>109210.41</v>
      </c>
      <c r="E639" s="308"/>
      <c r="F639" s="31"/>
      <c r="G639" s="31"/>
    </row>
    <row r="640" spans="2:7" ht="11.45" customHeight="1" x14ac:dyDescent="0.2">
      <c r="B640" s="523" t="s">
        <v>206</v>
      </c>
      <c r="C640" s="524"/>
      <c r="D640" s="124"/>
      <c r="E640" s="308"/>
      <c r="F640" s="31"/>
      <c r="G640" s="31"/>
    </row>
    <row r="641" spans="2:7" ht="11.45" customHeight="1" x14ac:dyDescent="0.2">
      <c r="B641" s="457" t="s">
        <v>246</v>
      </c>
      <c r="C641" s="458"/>
      <c r="D641" s="142">
        <v>0</v>
      </c>
      <c r="E641" s="308"/>
      <c r="F641" s="31"/>
      <c r="G641" s="31"/>
    </row>
    <row r="642" spans="2:7" ht="15" customHeight="1" x14ac:dyDescent="0.2">
      <c r="B642" s="315"/>
      <c r="C642" s="316" t="s">
        <v>247</v>
      </c>
      <c r="D642" s="317"/>
      <c r="E642" s="318"/>
      <c r="F642" s="302"/>
      <c r="G642" s="302"/>
    </row>
    <row r="643" spans="2:7" ht="16.5" customHeight="1" x14ac:dyDescent="0.2">
      <c r="B643" s="525" t="s">
        <v>222</v>
      </c>
      <c r="C643" s="526"/>
      <c r="D643" s="317">
        <f>SUM(D610,D611,D615,D622,D628,D639)</f>
        <v>703475.32000000007</v>
      </c>
    </row>
    <row r="644" spans="2:7" ht="11.45" customHeight="1" x14ac:dyDescent="0.2"/>
  </sheetData>
  <mergeCells count="317">
    <mergeCell ref="A564:I564"/>
    <mergeCell ref="A565:I565"/>
    <mergeCell ref="A567:I567"/>
    <mergeCell ref="A568:I568"/>
    <mergeCell ref="A493:C493"/>
    <mergeCell ref="A532:C532"/>
    <mergeCell ref="A548:I548"/>
    <mergeCell ref="A115:C115"/>
    <mergeCell ref="A90:C90"/>
    <mergeCell ref="A365:C365"/>
    <mergeCell ref="A338:C338"/>
    <mergeCell ref="A520:C520"/>
    <mergeCell ref="A289:C289"/>
    <mergeCell ref="A299:C299"/>
    <mergeCell ref="A308:C308"/>
    <mergeCell ref="A389:C389"/>
    <mergeCell ref="A487:C487"/>
    <mergeCell ref="A486:C486"/>
    <mergeCell ref="A287:C287"/>
    <mergeCell ref="A316:C316"/>
    <mergeCell ref="A386:C386"/>
    <mergeCell ref="A387:C387"/>
    <mergeCell ref="A388:C388"/>
    <mergeCell ref="A317:C317"/>
    <mergeCell ref="A321:C321"/>
    <mergeCell ref="A322:C322"/>
    <mergeCell ref="A147:C147"/>
    <mergeCell ref="A541:C541"/>
    <mergeCell ref="A494:C494"/>
    <mergeCell ref="A495:C495"/>
    <mergeCell ref="A500:C500"/>
    <mergeCell ref="A501:C501"/>
    <mergeCell ref="A502:C502"/>
    <mergeCell ref="A507:C507"/>
    <mergeCell ref="A496:C496"/>
    <mergeCell ref="A503:C503"/>
    <mergeCell ref="A519:C519"/>
    <mergeCell ref="A508:C508"/>
    <mergeCell ref="A509:C509"/>
    <mergeCell ref="A514:C514"/>
    <mergeCell ref="A531:C531"/>
    <mergeCell ref="A530:C530"/>
    <mergeCell ref="A529:C529"/>
    <mergeCell ref="A518:C518"/>
    <mergeCell ref="A517:C517"/>
    <mergeCell ref="A516:C516"/>
    <mergeCell ref="A510:C510"/>
    <mergeCell ref="A579:I579"/>
    <mergeCell ref="A580:I580"/>
    <mergeCell ref="B576:C576"/>
    <mergeCell ref="B577:C577"/>
    <mergeCell ref="B575:C575"/>
    <mergeCell ref="A570:I570"/>
    <mergeCell ref="A571:I571"/>
    <mergeCell ref="A572:I572"/>
    <mergeCell ref="A552:I552"/>
    <mergeCell ref="A521:C521"/>
    <mergeCell ref="A547:I547"/>
    <mergeCell ref="A573:I573"/>
    <mergeCell ref="A554:I554"/>
    <mergeCell ref="A556:I556"/>
    <mergeCell ref="A558:I558"/>
    <mergeCell ref="A560:I560"/>
    <mergeCell ref="A562:I562"/>
    <mergeCell ref="A38:C38"/>
    <mergeCell ref="A39:C39"/>
    <mergeCell ref="A40:C40"/>
    <mergeCell ref="A128:C128"/>
    <mergeCell ref="A8:C8"/>
    <mergeCell ref="A9:C9"/>
    <mergeCell ref="A10:C10"/>
    <mergeCell ref="A11:C11"/>
    <mergeCell ref="A12:C12"/>
    <mergeCell ref="A13:C13"/>
    <mergeCell ref="A15:C15"/>
    <mergeCell ref="A69:C69"/>
    <mergeCell ref="A70:C70"/>
    <mergeCell ref="A71:C71"/>
    <mergeCell ref="A75:C75"/>
    <mergeCell ref="A76:C76"/>
    <mergeCell ref="A41:C41"/>
    <mergeCell ref="A65:C65"/>
    <mergeCell ref="A42:C42"/>
    <mergeCell ref="A63:C63"/>
    <mergeCell ref="A64:C64"/>
    <mergeCell ref="A77:C77"/>
    <mergeCell ref="A81:C81"/>
    <mergeCell ref="A82:C82"/>
    <mergeCell ref="B1:C1"/>
    <mergeCell ref="B3:C3"/>
    <mergeCell ref="B2:H2"/>
    <mergeCell ref="B5:I5"/>
    <mergeCell ref="A29:C29"/>
    <mergeCell ref="A30:C30"/>
    <mergeCell ref="A35:C35"/>
    <mergeCell ref="A36:C36"/>
    <mergeCell ref="A37:C37"/>
    <mergeCell ref="A14:C14"/>
    <mergeCell ref="A19:C19"/>
    <mergeCell ref="A20:C20"/>
    <mergeCell ref="A21:C21"/>
    <mergeCell ref="A27:C27"/>
    <mergeCell ref="A28:C28"/>
    <mergeCell ref="A7:C7"/>
    <mergeCell ref="B4:I4"/>
    <mergeCell ref="B622:C622"/>
    <mergeCell ref="B640:C640"/>
    <mergeCell ref="B643:C643"/>
    <mergeCell ref="B610:C610"/>
    <mergeCell ref="B637:C637"/>
    <mergeCell ref="B638:C638"/>
    <mergeCell ref="B609:C609"/>
    <mergeCell ref="B276:C276"/>
    <mergeCell ref="A281:C281"/>
    <mergeCell ref="A282:C282"/>
    <mergeCell ref="A288:C288"/>
    <mergeCell ref="A290:C290"/>
    <mergeCell ref="A296:C296"/>
    <mergeCell ref="A297:C297"/>
    <mergeCell ref="A307:C307"/>
    <mergeCell ref="A309:C309"/>
    <mergeCell ref="A298:C298"/>
    <mergeCell ref="A300:C300"/>
    <mergeCell ref="A305:C305"/>
    <mergeCell ref="A306:C306"/>
    <mergeCell ref="A339:C339"/>
    <mergeCell ref="A352:C352"/>
    <mergeCell ref="A382:C382"/>
    <mergeCell ref="A358:C358"/>
    <mergeCell ref="A83:C83"/>
    <mergeCell ref="A87:C87"/>
    <mergeCell ref="A88:C88"/>
    <mergeCell ref="A91:C91"/>
    <mergeCell ref="A92:C92"/>
    <mergeCell ref="B615:C615"/>
    <mergeCell ref="A248:C248"/>
    <mergeCell ref="A314:C314"/>
    <mergeCell ref="A315:C315"/>
    <mergeCell ref="A242:C242"/>
    <mergeCell ref="A240:C240"/>
    <mergeCell ref="A241:C241"/>
    <mergeCell ref="A208:C208"/>
    <mergeCell ref="A224:C224"/>
    <mergeCell ref="A279:C279"/>
    <mergeCell ref="A280:C280"/>
    <mergeCell ref="A286:C286"/>
    <mergeCell ref="A249:C249"/>
    <mergeCell ref="A250:C250"/>
    <mergeCell ref="A251:C251"/>
    <mergeCell ref="A252:C252"/>
    <mergeCell ref="A209:C209"/>
    <mergeCell ref="A221:C221"/>
    <mergeCell ref="A222:C222"/>
    <mergeCell ref="A191:C191"/>
    <mergeCell ref="A192:C192"/>
    <mergeCell ref="A193:C193"/>
    <mergeCell ref="A194:C194"/>
    <mergeCell ref="A154:C154"/>
    <mergeCell ref="A155:C155"/>
    <mergeCell ref="A203:C203"/>
    <mergeCell ref="A204:C204"/>
    <mergeCell ref="A205:C205"/>
    <mergeCell ref="A175:C175"/>
    <mergeCell ref="A176:C176"/>
    <mergeCell ref="A177:C177"/>
    <mergeCell ref="A188:C188"/>
    <mergeCell ref="A189:C189"/>
    <mergeCell ref="A190:C190"/>
    <mergeCell ref="A161:C161"/>
    <mergeCell ref="A162:C162"/>
    <mergeCell ref="A163:C163"/>
    <mergeCell ref="A168:C168"/>
    <mergeCell ref="A169:C169"/>
    <mergeCell ref="A170:C170"/>
    <mergeCell ref="A184:C184"/>
    <mergeCell ref="A181:C181"/>
    <mergeCell ref="A182:C182"/>
    <mergeCell ref="A356:C356"/>
    <mergeCell ref="A357:C357"/>
    <mergeCell ref="A390:C390"/>
    <mergeCell ref="A374:C374"/>
    <mergeCell ref="A375:C375"/>
    <mergeCell ref="A223:C223"/>
    <mergeCell ref="A226:C226"/>
    <mergeCell ref="A227:C227"/>
    <mergeCell ref="A228:C228"/>
    <mergeCell ref="A236:C236"/>
    <mergeCell ref="A237:C237"/>
    <mergeCell ref="A238:C238"/>
    <mergeCell ref="A239:C239"/>
    <mergeCell ref="A225:C225"/>
    <mergeCell ref="A253:C253"/>
    <mergeCell ref="A262:C262"/>
    <mergeCell ref="A263:C263"/>
    <mergeCell ref="A264:C264"/>
    <mergeCell ref="A265:C265"/>
    <mergeCell ref="A278:C278"/>
    <mergeCell ref="A313:C313"/>
    <mergeCell ref="A277:C277"/>
    <mergeCell ref="A408:C408"/>
    <mergeCell ref="A409:C409"/>
    <mergeCell ref="A410:C410"/>
    <mergeCell ref="A398:C398"/>
    <mergeCell ref="A416:C416"/>
    <mergeCell ref="A415:C415"/>
    <mergeCell ref="A323:C323"/>
    <mergeCell ref="A333:C333"/>
    <mergeCell ref="A334:C334"/>
    <mergeCell ref="A335:C335"/>
    <mergeCell ref="A337:C337"/>
    <mergeCell ref="A348:C348"/>
    <mergeCell ref="A349:C349"/>
    <mergeCell ref="A350:C350"/>
    <mergeCell ref="A351:C351"/>
    <mergeCell ref="A324:C324"/>
    <mergeCell ref="A362:C362"/>
    <mergeCell ref="A363:C363"/>
    <mergeCell ref="A364:C364"/>
    <mergeCell ref="A370:C370"/>
    <mergeCell ref="A371:C371"/>
    <mergeCell ref="A372:C372"/>
    <mergeCell ref="A373:C373"/>
    <mergeCell ref="A391:C391"/>
    <mergeCell ref="A206:C206"/>
    <mergeCell ref="A144:C144"/>
    <mergeCell ref="A145:C145"/>
    <mergeCell ref="A146:C146"/>
    <mergeCell ref="A89:C89"/>
    <mergeCell ref="A467:C467"/>
    <mergeCell ref="A471:C471"/>
    <mergeCell ref="A472:C472"/>
    <mergeCell ref="A428:C428"/>
    <mergeCell ref="A429:C429"/>
    <mergeCell ref="A436:C436"/>
    <mergeCell ref="A437:C437"/>
    <mergeCell ref="A438:C438"/>
    <mergeCell ref="A442:C442"/>
    <mergeCell ref="A443:C443"/>
    <mergeCell ref="A444:C444"/>
    <mergeCell ref="A445:C445"/>
    <mergeCell ref="A430:C430"/>
    <mergeCell ref="A417:C417"/>
    <mergeCell ref="A425:C425"/>
    <mergeCell ref="A426:C426"/>
    <mergeCell ref="A427:C427"/>
    <mergeCell ref="A395:C395"/>
    <mergeCell ref="A156:C156"/>
    <mergeCell ref="A183:C183"/>
    <mergeCell ref="A152:C152"/>
    <mergeCell ref="A153:C153"/>
    <mergeCell ref="A93:C93"/>
    <mergeCell ref="A105:C105"/>
    <mergeCell ref="A106:C106"/>
    <mergeCell ref="A107:C107"/>
    <mergeCell ref="A112:C112"/>
    <mergeCell ref="A113:C113"/>
    <mergeCell ref="A114:C114"/>
    <mergeCell ref="A126:C126"/>
    <mergeCell ref="A127:C127"/>
    <mergeCell ref="A132:C132"/>
    <mergeCell ref="A136:C136"/>
    <mergeCell ref="A139:C139"/>
    <mergeCell ref="A117:C117"/>
    <mergeCell ref="A138:C138"/>
    <mergeCell ref="A133:C133"/>
    <mergeCell ref="A134:C134"/>
    <mergeCell ref="A135:C135"/>
    <mergeCell ref="A116:C116"/>
    <mergeCell ref="A137:C137"/>
    <mergeCell ref="A195:C195"/>
    <mergeCell ref="A243:C243"/>
    <mergeCell ref="B641:C641"/>
    <mergeCell ref="A366:C366"/>
    <mergeCell ref="A301:C301"/>
    <mergeCell ref="A411:C411"/>
    <mergeCell ref="A336:C336"/>
    <mergeCell ref="A379:C379"/>
    <mergeCell ref="A380:C380"/>
    <mergeCell ref="A381:C381"/>
    <mergeCell ref="A536:C536"/>
    <mergeCell ref="A537:C537"/>
    <mergeCell ref="A538:C538"/>
    <mergeCell ref="A539:C539"/>
    <mergeCell ref="A551:I551"/>
    <mergeCell ref="A553:C553"/>
    <mergeCell ref="A540:C540"/>
    <mergeCell ref="A515:C515"/>
    <mergeCell ref="A473:C473"/>
    <mergeCell ref="A481:C481"/>
    <mergeCell ref="A482:C482"/>
    <mergeCell ref="A483:C483"/>
    <mergeCell ref="A484:C484"/>
    <mergeCell ref="A207:C207"/>
    <mergeCell ref="A217:C217"/>
    <mergeCell ref="A244:C244"/>
    <mergeCell ref="A325:C325"/>
    <mergeCell ref="A326:C326"/>
    <mergeCell ref="A214:C214"/>
    <mergeCell ref="A215:C215"/>
    <mergeCell ref="A216:C216"/>
    <mergeCell ref="A485:C485"/>
    <mergeCell ref="A474:C474"/>
    <mergeCell ref="A446:C446"/>
    <mergeCell ref="A452:C452"/>
    <mergeCell ref="A453:C453"/>
    <mergeCell ref="A454:C454"/>
    <mergeCell ref="A458:C458"/>
    <mergeCell ref="A459:C459"/>
    <mergeCell ref="A460:C460"/>
    <mergeCell ref="A465:C465"/>
    <mergeCell ref="A466:C466"/>
    <mergeCell ref="A461:C461"/>
    <mergeCell ref="A396:C396"/>
    <mergeCell ref="A397:C397"/>
    <mergeCell ref="A402:C402"/>
    <mergeCell ref="A403:C403"/>
    <mergeCell ref="A404:C404"/>
  </mergeCells>
  <printOptions headings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NASLOVNA U EUR</vt:lpstr>
      <vt:lpstr>OPĆI DIO</vt:lpstr>
      <vt:lpstr>POS.DIO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opcina dragalic</dc:creator>
  <cp:lastModifiedBy>Opcina Dragalic</cp:lastModifiedBy>
  <cp:lastPrinted>2024-06-19T05:38:17Z</cp:lastPrinted>
  <dcterms:created xsi:type="dcterms:W3CDTF">2019-07-05T11:16:58Z</dcterms:created>
  <dcterms:modified xsi:type="dcterms:W3CDTF">2024-11-20T07:10:45Z</dcterms:modified>
</cp:coreProperties>
</file>