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PĆINA DRAGALIĆ\PRORAČUN\PRORAČUN 2023\ZA WEB\"/>
    </mc:Choice>
  </mc:AlternateContent>
  <xr:revisionPtr revIDLastSave="0" documentId="8_{820ED27C-FD5F-4141-97E1-DCAC89AE4A96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NASLOVNA EUR" sheetId="1" r:id="rId1"/>
    <sheet name="NASLOVNA KN" sheetId="7" r:id="rId2"/>
    <sheet name="OPĆI DIO" sheetId="2" r:id="rId3"/>
    <sheet name="POS.DIO" sheetId="3" r:id="rId4"/>
    <sheet name="SPEC.PRIH." sheetId="4" r:id="rId5"/>
    <sheet name="PLAN RAZ.PROGR." sheetId="5" r:id="rId6"/>
    <sheet name="FUNK.KLASIFIK.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7" l="1"/>
  <c r="M71" i="6"/>
  <c r="M70" i="6"/>
  <c r="M69" i="6"/>
  <c r="M67" i="6"/>
  <c r="M66" i="6"/>
  <c r="M65" i="6"/>
  <c r="M64" i="6"/>
  <c r="M63" i="6"/>
  <c r="M62" i="6"/>
  <c r="M61" i="6"/>
  <c r="G11" i="1"/>
  <c r="D463" i="3"/>
  <c r="L159" i="3"/>
  <c r="K159" i="3"/>
  <c r="J159" i="3"/>
  <c r="H158" i="3"/>
  <c r="H157" i="3" s="1"/>
  <c r="G158" i="3"/>
  <c r="F158" i="3"/>
  <c r="F31" i="2" s="1"/>
  <c r="E158" i="3"/>
  <c r="E153" i="3" s="1"/>
  <c r="D158" i="3"/>
  <c r="D154" i="3" s="1"/>
  <c r="G154" i="3"/>
  <c r="G153" i="3"/>
  <c r="H167" i="3"/>
  <c r="G167" i="3"/>
  <c r="E167" i="3"/>
  <c r="D167" i="3"/>
  <c r="F114" i="3"/>
  <c r="F109" i="3" s="1"/>
  <c r="H87" i="3"/>
  <c r="G87" i="3"/>
  <c r="F87" i="3"/>
  <c r="E87" i="3"/>
  <c r="D87" i="3"/>
  <c r="H85" i="3"/>
  <c r="H81" i="3" s="1"/>
  <c r="G85" i="3"/>
  <c r="D85" i="3"/>
  <c r="D81" i="3" s="1"/>
  <c r="E85" i="3"/>
  <c r="E81" i="3" s="1"/>
  <c r="F85" i="3"/>
  <c r="D46" i="3"/>
  <c r="D27" i="2" s="1"/>
  <c r="E46" i="3"/>
  <c r="E27" i="2" s="1"/>
  <c r="F46" i="3"/>
  <c r="F27" i="2" s="1"/>
  <c r="G46" i="3"/>
  <c r="G27" i="2" s="1"/>
  <c r="H46" i="3"/>
  <c r="H27" i="2" s="1"/>
  <c r="C28" i="4"/>
  <c r="C29" i="4" s="1"/>
  <c r="C17" i="4"/>
  <c r="C54" i="4"/>
  <c r="C48" i="4"/>
  <c r="C43" i="4"/>
  <c r="C35" i="4"/>
  <c r="C77" i="4"/>
  <c r="E68" i="6"/>
  <c r="E58" i="6" s="1"/>
  <c r="C68" i="6"/>
  <c r="L68" i="6"/>
  <c r="K68" i="6"/>
  <c r="J68" i="6"/>
  <c r="I68" i="6"/>
  <c r="H68" i="6"/>
  <c r="G68" i="6"/>
  <c r="F68" i="6"/>
  <c r="E60" i="6"/>
  <c r="L60" i="6"/>
  <c r="L58" i="6" s="1"/>
  <c r="K60" i="6"/>
  <c r="K58" i="6" s="1"/>
  <c r="J60" i="6"/>
  <c r="J58" i="6" s="1"/>
  <c r="I60" i="6"/>
  <c r="H60" i="6"/>
  <c r="G60" i="6"/>
  <c r="G58" i="6" s="1"/>
  <c r="F60" i="6"/>
  <c r="D60" i="6"/>
  <c r="C60" i="6"/>
  <c r="M60" i="6" s="1"/>
  <c r="I58" i="6"/>
  <c r="H58" i="6"/>
  <c r="F58" i="6"/>
  <c r="D58" i="6"/>
  <c r="C19" i="6"/>
  <c r="C23" i="6"/>
  <c r="F475" i="3"/>
  <c r="F474" i="3"/>
  <c r="F473" i="3"/>
  <c r="F471" i="3"/>
  <c r="K24" i="7"/>
  <c r="J24" i="7"/>
  <c r="I23" i="7"/>
  <c r="H23" i="7"/>
  <c r="G23" i="7"/>
  <c r="E11" i="7"/>
  <c r="F470" i="3"/>
  <c r="E475" i="3"/>
  <c r="E474" i="3"/>
  <c r="E473" i="3"/>
  <c r="E471" i="3"/>
  <c r="F468" i="3"/>
  <c r="F467" i="3"/>
  <c r="F466" i="3"/>
  <c r="F463" i="3"/>
  <c r="F462" i="3"/>
  <c r="F461" i="3"/>
  <c r="E468" i="3"/>
  <c r="E467" i="3"/>
  <c r="E466" i="3"/>
  <c r="E465" i="3"/>
  <c r="E463" i="3"/>
  <c r="E462" i="3"/>
  <c r="E461" i="3"/>
  <c r="D469" i="3"/>
  <c r="D474" i="3"/>
  <c r="D471" i="3"/>
  <c r="D465" i="3"/>
  <c r="L243" i="3"/>
  <c r="K243" i="3"/>
  <c r="J243" i="3"/>
  <c r="J242" i="3"/>
  <c r="D14" i="3"/>
  <c r="D12" i="3" s="1"/>
  <c r="E14" i="3"/>
  <c r="E12" i="3" s="1"/>
  <c r="F14" i="3"/>
  <c r="F12" i="3" s="1"/>
  <c r="G14" i="3"/>
  <c r="G12" i="3" s="1"/>
  <c r="H14" i="3"/>
  <c r="H12" i="3" s="1"/>
  <c r="I15" i="3"/>
  <c r="J15" i="3"/>
  <c r="K15" i="3"/>
  <c r="L15" i="3"/>
  <c r="I19" i="3"/>
  <c r="J19" i="3"/>
  <c r="K19" i="3"/>
  <c r="L19" i="3"/>
  <c r="D23" i="3"/>
  <c r="D21" i="3" s="1"/>
  <c r="E23" i="3"/>
  <c r="E21" i="3" s="1"/>
  <c r="F23" i="3"/>
  <c r="F21" i="3" s="1"/>
  <c r="G23" i="3"/>
  <c r="G21" i="3" s="1"/>
  <c r="H23" i="3"/>
  <c r="H21" i="3" s="1"/>
  <c r="I24" i="3"/>
  <c r="J24" i="3"/>
  <c r="K24" i="3"/>
  <c r="L24" i="3"/>
  <c r="K32" i="3"/>
  <c r="L32" i="3"/>
  <c r="I35" i="3"/>
  <c r="J35" i="3"/>
  <c r="K35" i="3"/>
  <c r="L35" i="3"/>
  <c r="I36" i="3"/>
  <c r="J36" i="3"/>
  <c r="K36" i="3"/>
  <c r="L36" i="3"/>
  <c r="D23" i="2"/>
  <c r="E23" i="2"/>
  <c r="F23" i="2"/>
  <c r="G23" i="2"/>
  <c r="H23" i="2"/>
  <c r="I37" i="3"/>
  <c r="J37" i="3"/>
  <c r="K37" i="3"/>
  <c r="L37" i="3"/>
  <c r="G45" i="3"/>
  <c r="H45" i="3"/>
  <c r="J47" i="3"/>
  <c r="D51" i="3"/>
  <c r="D48" i="3" s="1"/>
  <c r="E51" i="3"/>
  <c r="E48" i="3" s="1"/>
  <c r="F51" i="3"/>
  <c r="F48" i="3" s="1"/>
  <c r="G51" i="3"/>
  <c r="G48" i="3" s="1"/>
  <c r="H51" i="3"/>
  <c r="J52" i="3"/>
  <c r="K52" i="3"/>
  <c r="L52" i="3"/>
  <c r="D56" i="3"/>
  <c r="D55" i="3" s="1"/>
  <c r="D54" i="3" s="1"/>
  <c r="D53" i="3" s="1"/>
  <c r="E56" i="3"/>
  <c r="E55" i="3" s="1"/>
  <c r="E54" i="3" s="1"/>
  <c r="E53" i="3" s="1"/>
  <c r="F56" i="3"/>
  <c r="G56" i="3"/>
  <c r="H56" i="3"/>
  <c r="H54" i="3" s="1"/>
  <c r="J57" i="3"/>
  <c r="K57" i="3"/>
  <c r="L57" i="3"/>
  <c r="D61" i="3"/>
  <c r="D60" i="3" s="1"/>
  <c r="D59" i="3" s="1"/>
  <c r="D58" i="3" s="1"/>
  <c r="E61" i="3"/>
  <c r="F61" i="3"/>
  <c r="G61" i="3"/>
  <c r="H61" i="3"/>
  <c r="H60" i="3" s="1"/>
  <c r="H59" i="3" s="1"/>
  <c r="H58" i="3" s="1"/>
  <c r="I62" i="3"/>
  <c r="J62" i="3"/>
  <c r="K62" i="3"/>
  <c r="I65" i="3"/>
  <c r="L65" i="3"/>
  <c r="I68" i="3"/>
  <c r="J68" i="3"/>
  <c r="K68" i="3"/>
  <c r="L68" i="3"/>
  <c r="I70" i="3"/>
  <c r="J70" i="3"/>
  <c r="K70" i="3"/>
  <c r="L70" i="3"/>
  <c r="I71" i="3"/>
  <c r="J71" i="3"/>
  <c r="K71" i="3"/>
  <c r="L71" i="3"/>
  <c r="J73" i="3"/>
  <c r="K73" i="3"/>
  <c r="L73" i="3"/>
  <c r="D77" i="3"/>
  <c r="E77" i="3"/>
  <c r="F77" i="3"/>
  <c r="F74" i="3" s="1"/>
  <c r="G77" i="3"/>
  <c r="G74" i="3" s="1"/>
  <c r="H77" i="3"/>
  <c r="H74" i="3" s="1"/>
  <c r="J78" i="3"/>
  <c r="K78" i="3"/>
  <c r="L78" i="3"/>
  <c r="G81" i="3"/>
  <c r="G32" i="2"/>
  <c r="H32" i="2"/>
  <c r="I88" i="3"/>
  <c r="J88" i="3"/>
  <c r="L88" i="3"/>
  <c r="D93" i="3"/>
  <c r="E93" i="3"/>
  <c r="F93" i="3"/>
  <c r="F90" i="3" s="1"/>
  <c r="G93" i="3"/>
  <c r="G90" i="3" s="1"/>
  <c r="H93" i="3"/>
  <c r="H90" i="3" s="1"/>
  <c r="J94" i="3"/>
  <c r="K94" i="3"/>
  <c r="L94" i="3"/>
  <c r="L99" i="3"/>
  <c r="D102" i="3"/>
  <c r="D97" i="3" s="1"/>
  <c r="E102" i="3"/>
  <c r="F102" i="3"/>
  <c r="G102" i="3"/>
  <c r="H102" i="3"/>
  <c r="I103" i="3"/>
  <c r="J103" i="3"/>
  <c r="K103" i="3"/>
  <c r="L103" i="3"/>
  <c r="D107" i="3"/>
  <c r="D104" i="3" s="1"/>
  <c r="E107" i="3"/>
  <c r="F107" i="3"/>
  <c r="F104" i="3" s="1"/>
  <c r="G107" i="3"/>
  <c r="G104" i="3" s="1"/>
  <c r="H107" i="3"/>
  <c r="H104" i="3" s="1"/>
  <c r="J108" i="3"/>
  <c r="K108" i="3"/>
  <c r="L108" i="3"/>
  <c r="L111" i="3"/>
  <c r="K112" i="3"/>
  <c r="D114" i="3"/>
  <c r="E114" i="3"/>
  <c r="E109" i="3" s="1"/>
  <c r="G114" i="3"/>
  <c r="G109" i="3" s="1"/>
  <c r="H114" i="3"/>
  <c r="H109" i="3" s="1"/>
  <c r="I115" i="3"/>
  <c r="J115" i="3"/>
  <c r="K115" i="3"/>
  <c r="L115" i="3"/>
  <c r="D119" i="3"/>
  <c r="E119" i="3"/>
  <c r="G119" i="3"/>
  <c r="H119" i="3"/>
  <c r="J120" i="3"/>
  <c r="K120" i="3"/>
  <c r="L120" i="3"/>
  <c r="D124" i="3"/>
  <c r="E124" i="3"/>
  <c r="F124" i="3"/>
  <c r="F121" i="3" s="1"/>
  <c r="G124" i="3"/>
  <c r="H124" i="3"/>
  <c r="D129" i="3"/>
  <c r="E129" i="3"/>
  <c r="F129" i="3"/>
  <c r="F126" i="3" s="1"/>
  <c r="G129" i="3"/>
  <c r="G126" i="3" s="1"/>
  <c r="H129" i="3"/>
  <c r="H126" i="3" s="1"/>
  <c r="J130" i="3"/>
  <c r="K130" i="3"/>
  <c r="L130" i="3"/>
  <c r="D134" i="3"/>
  <c r="E134" i="3"/>
  <c r="F134" i="3"/>
  <c r="F131" i="3" s="1"/>
  <c r="G134" i="3"/>
  <c r="G131" i="3" s="1"/>
  <c r="H134" i="3"/>
  <c r="H131" i="3" s="1"/>
  <c r="J135" i="3"/>
  <c r="K135" i="3"/>
  <c r="L135" i="3"/>
  <c r="D30" i="2"/>
  <c r="E30" i="2"/>
  <c r="F30" i="2"/>
  <c r="G30" i="2"/>
  <c r="H30" i="2"/>
  <c r="I146" i="3"/>
  <c r="J146" i="3"/>
  <c r="K146" i="3"/>
  <c r="D151" i="3"/>
  <c r="E151" i="3"/>
  <c r="F151" i="3"/>
  <c r="F147" i="3" s="1"/>
  <c r="G151" i="3"/>
  <c r="G147" i="3" s="1"/>
  <c r="H151" i="3"/>
  <c r="H147" i="3" s="1"/>
  <c r="J152" i="3"/>
  <c r="K152" i="3"/>
  <c r="L152" i="3"/>
  <c r="K166" i="3"/>
  <c r="F167" i="3"/>
  <c r="D169" i="3"/>
  <c r="E169" i="3"/>
  <c r="F169" i="3"/>
  <c r="G169" i="3"/>
  <c r="H169" i="3"/>
  <c r="G173" i="3"/>
  <c r="D179" i="3"/>
  <c r="E179" i="3"/>
  <c r="F179" i="3"/>
  <c r="F172" i="3" s="1"/>
  <c r="G179" i="3"/>
  <c r="H179" i="3"/>
  <c r="J180" i="3"/>
  <c r="K180" i="3"/>
  <c r="D187" i="3"/>
  <c r="E187" i="3"/>
  <c r="F187" i="3"/>
  <c r="G187" i="3"/>
  <c r="H187" i="3"/>
  <c r="J188" i="3"/>
  <c r="D189" i="3"/>
  <c r="E189" i="3"/>
  <c r="I189" i="3" s="1"/>
  <c r="F189" i="3"/>
  <c r="G189" i="3"/>
  <c r="H189" i="3"/>
  <c r="I190" i="3"/>
  <c r="J190" i="3"/>
  <c r="K190" i="3"/>
  <c r="D196" i="3"/>
  <c r="E196" i="3"/>
  <c r="F196" i="3"/>
  <c r="G196" i="3"/>
  <c r="H196" i="3"/>
  <c r="E198" i="3"/>
  <c r="D208" i="3"/>
  <c r="E208" i="3"/>
  <c r="E203" i="3" s="1"/>
  <c r="F208" i="3"/>
  <c r="F204" i="3" s="1"/>
  <c r="G208" i="3"/>
  <c r="G203" i="3" s="1"/>
  <c r="H208" i="3"/>
  <c r="H203" i="3" s="1"/>
  <c r="I209" i="3"/>
  <c r="J209" i="3"/>
  <c r="K209" i="3"/>
  <c r="L209" i="3"/>
  <c r="I216" i="3"/>
  <c r="J216" i="3"/>
  <c r="K216" i="3"/>
  <c r="L216" i="3"/>
  <c r="D224" i="3"/>
  <c r="E224" i="3"/>
  <c r="E218" i="3" s="1"/>
  <c r="F224" i="3"/>
  <c r="F218" i="3" s="1"/>
  <c r="G224" i="3"/>
  <c r="G218" i="3" s="1"/>
  <c r="H224" i="3"/>
  <c r="H218" i="3" s="1"/>
  <c r="I225" i="3"/>
  <c r="J225" i="3"/>
  <c r="K225" i="3"/>
  <c r="L225" i="3"/>
  <c r="D231" i="3"/>
  <c r="E231" i="3"/>
  <c r="F231" i="3"/>
  <c r="G231" i="3"/>
  <c r="G226" i="3" s="1"/>
  <c r="H231" i="3"/>
  <c r="H226" i="3" s="1"/>
  <c r="K232" i="3"/>
  <c r="D238" i="3"/>
  <c r="E238" i="3"/>
  <c r="E235" i="3" s="1"/>
  <c r="F238" i="3"/>
  <c r="F235" i="3" s="1"/>
  <c r="G238" i="3"/>
  <c r="G235" i="3" s="1"/>
  <c r="H238" i="3"/>
  <c r="H235" i="3" s="1"/>
  <c r="I239" i="3"/>
  <c r="J239" i="3"/>
  <c r="K239" i="3"/>
  <c r="L239" i="3"/>
  <c r="J246" i="3"/>
  <c r="K246" i="3"/>
  <c r="L246" i="3"/>
  <c r="I249" i="3"/>
  <c r="D254" i="3"/>
  <c r="E254" i="3"/>
  <c r="F254" i="3"/>
  <c r="G254" i="3"/>
  <c r="H254" i="3"/>
  <c r="I255" i="3"/>
  <c r="D256" i="3"/>
  <c r="E256" i="3"/>
  <c r="F256" i="3"/>
  <c r="J256" i="3" s="1"/>
  <c r="G256" i="3"/>
  <c r="H256" i="3"/>
  <c r="I257" i="3"/>
  <c r="J257" i="3"/>
  <c r="K257" i="3"/>
  <c r="D263" i="3"/>
  <c r="E263" i="3"/>
  <c r="E259" i="3" s="1"/>
  <c r="F263" i="3"/>
  <c r="G263" i="3"/>
  <c r="G259" i="3" s="1"/>
  <c r="H263" i="3"/>
  <c r="H259" i="3" s="1"/>
  <c r="I264" i="3"/>
  <c r="J264" i="3"/>
  <c r="K264" i="3"/>
  <c r="L264" i="3"/>
  <c r="I269" i="3"/>
  <c r="J269" i="3"/>
  <c r="K269" i="3"/>
  <c r="L269" i="3"/>
  <c r="D275" i="3"/>
  <c r="E275" i="3"/>
  <c r="E270" i="3" s="1"/>
  <c r="F275" i="3"/>
  <c r="F270" i="3" s="1"/>
  <c r="G275" i="3"/>
  <c r="G270" i="3" s="1"/>
  <c r="H275" i="3"/>
  <c r="H270" i="3" s="1"/>
  <c r="I276" i="3"/>
  <c r="J276" i="3"/>
  <c r="K276" i="3"/>
  <c r="L276" i="3"/>
  <c r="D278" i="3"/>
  <c r="G278" i="3"/>
  <c r="H278" i="3"/>
  <c r="D283" i="3"/>
  <c r="D277" i="3" s="1"/>
  <c r="E283" i="3"/>
  <c r="F283" i="3"/>
  <c r="G283" i="3"/>
  <c r="H283" i="3"/>
  <c r="K284" i="3"/>
  <c r="L284" i="3"/>
  <c r="D289" i="3"/>
  <c r="E289" i="3"/>
  <c r="E286" i="3" s="1"/>
  <c r="F289" i="3"/>
  <c r="F286" i="3" s="1"/>
  <c r="G289" i="3"/>
  <c r="G286" i="3" s="1"/>
  <c r="H289" i="3"/>
  <c r="H286" i="3" s="1"/>
  <c r="I290" i="3"/>
  <c r="J290" i="3"/>
  <c r="K290" i="3"/>
  <c r="L290" i="3"/>
  <c r="D297" i="3"/>
  <c r="E297" i="3"/>
  <c r="E293" i="3" s="1"/>
  <c r="F297" i="3"/>
  <c r="G297" i="3"/>
  <c r="G293" i="3" s="1"/>
  <c r="H297" i="3"/>
  <c r="H293" i="3" s="1"/>
  <c r="I298" i="3"/>
  <c r="J298" i="3"/>
  <c r="K298" i="3"/>
  <c r="L298" i="3"/>
  <c r="D303" i="3"/>
  <c r="E303" i="3"/>
  <c r="E299" i="3" s="1"/>
  <c r="F303" i="3"/>
  <c r="G303" i="3"/>
  <c r="G299" i="3" s="1"/>
  <c r="H303" i="3"/>
  <c r="H299" i="3" s="1"/>
  <c r="I304" i="3"/>
  <c r="J304" i="3"/>
  <c r="K304" i="3"/>
  <c r="L304" i="3"/>
  <c r="D308" i="3"/>
  <c r="E308" i="3"/>
  <c r="F308" i="3"/>
  <c r="F305" i="3" s="1"/>
  <c r="G308" i="3"/>
  <c r="H308" i="3"/>
  <c r="H305" i="3" s="1"/>
  <c r="J309" i="3"/>
  <c r="D314" i="3"/>
  <c r="E314" i="3"/>
  <c r="F314" i="3"/>
  <c r="F310" i="3" s="1"/>
  <c r="G314" i="3"/>
  <c r="G310" i="3" s="1"/>
  <c r="H314" i="3"/>
  <c r="J315" i="3"/>
  <c r="K315" i="3"/>
  <c r="J320" i="3"/>
  <c r="K320" i="3"/>
  <c r="L320" i="3"/>
  <c r="D319" i="3"/>
  <c r="E319" i="3"/>
  <c r="F319" i="3"/>
  <c r="F316" i="3" s="1"/>
  <c r="G319" i="3"/>
  <c r="G316" i="3" s="1"/>
  <c r="H319" i="3"/>
  <c r="H316" i="3" s="1"/>
  <c r="K321" i="3"/>
  <c r="L321" i="3"/>
  <c r="D328" i="3"/>
  <c r="I329" i="3"/>
  <c r="J329" i="3"/>
  <c r="K329" i="3"/>
  <c r="L329" i="3"/>
  <c r="D334" i="3"/>
  <c r="E334" i="3"/>
  <c r="F334" i="3"/>
  <c r="G334" i="3"/>
  <c r="G331" i="3" s="1"/>
  <c r="H334" i="3"/>
  <c r="H331" i="3" s="1"/>
  <c r="K335" i="3"/>
  <c r="L335" i="3"/>
  <c r="D341" i="3"/>
  <c r="I342" i="3"/>
  <c r="J342" i="3"/>
  <c r="K342" i="3"/>
  <c r="L342" i="3"/>
  <c r="D347" i="3"/>
  <c r="E347" i="3"/>
  <c r="E344" i="3" s="1"/>
  <c r="F347" i="3"/>
  <c r="F344" i="3" s="1"/>
  <c r="G347" i="3"/>
  <c r="G344" i="3" s="1"/>
  <c r="H347" i="3"/>
  <c r="H344" i="3" s="1"/>
  <c r="I348" i="3"/>
  <c r="J348" i="3"/>
  <c r="K348" i="3"/>
  <c r="L348" i="3"/>
  <c r="D353" i="3"/>
  <c r="D351" i="3" s="1"/>
  <c r="D350" i="3" s="1"/>
  <c r="D349" i="3" s="1"/>
  <c r="E353" i="3"/>
  <c r="F353" i="3"/>
  <c r="G353" i="3"/>
  <c r="H353" i="3"/>
  <c r="I354" i="3"/>
  <c r="J354" i="3"/>
  <c r="K354" i="3"/>
  <c r="L354" i="3"/>
  <c r="D358" i="3"/>
  <c r="E358" i="3"/>
  <c r="E355" i="3" s="1"/>
  <c r="F358" i="3"/>
  <c r="F355" i="3" s="1"/>
  <c r="G358" i="3"/>
  <c r="G355" i="3" s="1"/>
  <c r="H358" i="3"/>
  <c r="H355" i="3" s="1"/>
  <c r="I359" i="3"/>
  <c r="J359" i="3"/>
  <c r="K359" i="3"/>
  <c r="L359" i="3"/>
  <c r="I360" i="3"/>
  <c r="J360" i="3"/>
  <c r="K360" i="3"/>
  <c r="L360" i="3"/>
  <c r="J366" i="3"/>
  <c r="K366" i="3"/>
  <c r="L366" i="3"/>
  <c r="D365" i="3"/>
  <c r="E365" i="3"/>
  <c r="E361" i="3" s="1"/>
  <c r="F365" i="3"/>
  <c r="F361" i="3" s="1"/>
  <c r="G365" i="3"/>
  <c r="G361" i="3" s="1"/>
  <c r="H365" i="3"/>
  <c r="H361" i="3" s="1"/>
  <c r="I367" i="3"/>
  <c r="J367" i="3"/>
  <c r="K367" i="3"/>
  <c r="L367" i="3"/>
  <c r="K372" i="3"/>
  <c r="L374" i="3"/>
  <c r="D375" i="3"/>
  <c r="I376" i="3"/>
  <c r="J376" i="3"/>
  <c r="K376" i="3"/>
  <c r="L376" i="3"/>
  <c r="D382" i="3"/>
  <c r="E382" i="3"/>
  <c r="E378" i="3" s="1"/>
  <c r="F382" i="3"/>
  <c r="F378" i="3" s="1"/>
  <c r="G382" i="3"/>
  <c r="G378" i="3" s="1"/>
  <c r="H382" i="3"/>
  <c r="H378" i="3" s="1"/>
  <c r="I383" i="3"/>
  <c r="J383" i="3"/>
  <c r="K383" i="3"/>
  <c r="L383" i="3"/>
  <c r="D388" i="3"/>
  <c r="E388" i="3"/>
  <c r="E384" i="3" s="1"/>
  <c r="F388" i="3"/>
  <c r="F384" i="3" s="1"/>
  <c r="G388" i="3"/>
  <c r="G384" i="3" s="1"/>
  <c r="H388" i="3"/>
  <c r="H384" i="3" s="1"/>
  <c r="I389" i="3"/>
  <c r="J389" i="3"/>
  <c r="K389" i="3"/>
  <c r="L389" i="3"/>
  <c r="D394" i="3"/>
  <c r="E394" i="3"/>
  <c r="E390" i="3" s="1"/>
  <c r="F394" i="3"/>
  <c r="F390" i="3" s="1"/>
  <c r="G394" i="3"/>
  <c r="G390" i="3" s="1"/>
  <c r="H394" i="3"/>
  <c r="H390" i="3" s="1"/>
  <c r="I395" i="3"/>
  <c r="J395" i="3"/>
  <c r="K395" i="3"/>
  <c r="L395" i="3"/>
  <c r="J400" i="3"/>
  <c r="F404" i="3"/>
  <c r="D406" i="3"/>
  <c r="F406" i="3"/>
  <c r="G406" i="3"/>
  <c r="H406" i="3"/>
  <c r="J407" i="3"/>
  <c r="K407" i="3"/>
  <c r="L407" i="3"/>
  <c r="D412" i="3"/>
  <c r="E412" i="3"/>
  <c r="F412" i="3"/>
  <c r="G412" i="3"/>
  <c r="H412" i="3"/>
  <c r="J413" i="3"/>
  <c r="D420" i="3"/>
  <c r="E420" i="3"/>
  <c r="F420" i="3"/>
  <c r="G420" i="3"/>
  <c r="H420" i="3"/>
  <c r="J421" i="3"/>
  <c r="D461" i="3"/>
  <c r="D462" i="3"/>
  <c r="D466" i="3"/>
  <c r="D467" i="3"/>
  <c r="D468" i="3"/>
  <c r="E470" i="3"/>
  <c r="D473" i="3"/>
  <c r="D475" i="3"/>
  <c r="H153" i="3" l="1"/>
  <c r="H247" i="3"/>
  <c r="E45" i="3"/>
  <c r="E44" i="3" s="1"/>
  <c r="E43" i="3" s="1"/>
  <c r="E42" i="3" s="1"/>
  <c r="I87" i="3"/>
  <c r="F460" i="3"/>
  <c r="J87" i="3"/>
  <c r="D153" i="3"/>
  <c r="H154" i="3"/>
  <c r="L154" i="3" s="1"/>
  <c r="F153" i="3"/>
  <c r="J153" i="3" s="1"/>
  <c r="F154" i="3"/>
  <c r="K189" i="3"/>
  <c r="E460" i="3"/>
  <c r="L87" i="3"/>
  <c r="E154" i="3"/>
  <c r="F45" i="3"/>
  <c r="F44" i="3" s="1"/>
  <c r="D45" i="3"/>
  <c r="D44" i="3" s="1"/>
  <c r="D43" i="3" s="1"/>
  <c r="D42" i="3" s="1"/>
  <c r="M68" i="6"/>
  <c r="M58" i="6" s="1"/>
  <c r="J46" i="3"/>
  <c r="C58" i="6"/>
  <c r="M57" i="6" s="1"/>
  <c r="C49" i="4"/>
  <c r="C8" i="4" s="1"/>
  <c r="J189" i="3"/>
  <c r="D464" i="3"/>
  <c r="K153" i="3"/>
  <c r="L153" i="3"/>
  <c r="K154" i="3"/>
  <c r="J158" i="3"/>
  <c r="K158" i="3"/>
  <c r="L158" i="3"/>
  <c r="D161" i="3"/>
  <c r="G161" i="3"/>
  <c r="H161" i="3"/>
  <c r="H418" i="3"/>
  <c r="H417" i="3" s="1"/>
  <c r="H416" i="3"/>
  <c r="G418" i="3"/>
  <c r="G417" i="3" s="1"/>
  <c r="G416" i="3"/>
  <c r="F417" i="3"/>
  <c r="F416" i="3"/>
  <c r="E417" i="3"/>
  <c r="E416" i="3"/>
  <c r="D418" i="3"/>
  <c r="D417" i="3" s="1"/>
  <c r="D416" i="3"/>
  <c r="H410" i="3"/>
  <c r="H409" i="3" s="1"/>
  <c r="H408" i="3"/>
  <c r="G410" i="3"/>
  <c r="G409" i="3" s="1"/>
  <c r="G408" i="3"/>
  <c r="F409" i="3"/>
  <c r="F408" i="3"/>
  <c r="E409" i="3"/>
  <c r="E408" i="3"/>
  <c r="D410" i="3"/>
  <c r="D409" i="3" s="1"/>
  <c r="D408" i="3"/>
  <c r="F398" i="3"/>
  <c r="D400" i="3"/>
  <c r="D399" i="3" s="1"/>
  <c r="D398" i="3"/>
  <c r="D391" i="3"/>
  <c r="D390" i="3"/>
  <c r="D385" i="3"/>
  <c r="D384" i="3"/>
  <c r="D379" i="3"/>
  <c r="D378" i="3"/>
  <c r="D371" i="3"/>
  <c r="D370" i="3"/>
  <c r="D362" i="3"/>
  <c r="D361" i="3"/>
  <c r="D357" i="3"/>
  <c r="D356" i="3" s="1"/>
  <c r="D355" i="3"/>
  <c r="D346" i="3"/>
  <c r="D345" i="3" s="1"/>
  <c r="D344" i="3"/>
  <c r="D340" i="3"/>
  <c r="D339" i="3" s="1"/>
  <c r="D338" i="3"/>
  <c r="F333" i="3"/>
  <c r="F332" i="3" s="1"/>
  <c r="F331" i="3"/>
  <c r="E333" i="3"/>
  <c r="E332" i="3" s="1"/>
  <c r="E331" i="3"/>
  <c r="D333" i="3"/>
  <c r="D332" i="3" s="1"/>
  <c r="D331" i="3"/>
  <c r="D325" i="3"/>
  <c r="D324" i="3"/>
  <c r="E318" i="3"/>
  <c r="E317" i="3" s="1"/>
  <c r="E316" i="3"/>
  <c r="D318" i="3"/>
  <c r="D317" i="3" s="1"/>
  <c r="D316" i="3"/>
  <c r="H310" i="3"/>
  <c r="E311" i="3"/>
  <c r="E310" i="3"/>
  <c r="D311" i="3"/>
  <c r="D310" i="3"/>
  <c r="H307" i="3"/>
  <c r="H306" i="3" s="1"/>
  <c r="G307" i="3"/>
  <c r="G306" i="3" s="1"/>
  <c r="G305" i="3"/>
  <c r="E307" i="3"/>
  <c r="E306" i="3" s="1"/>
  <c r="E305" i="3"/>
  <c r="D307" i="3"/>
  <c r="D306" i="3" s="1"/>
  <c r="D305" i="3"/>
  <c r="F300" i="3"/>
  <c r="F299" i="3"/>
  <c r="D300" i="3"/>
  <c r="D299" i="3"/>
  <c r="F294" i="3"/>
  <c r="F293" i="3"/>
  <c r="D294" i="3"/>
  <c r="D293" i="3"/>
  <c r="D288" i="3"/>
  <c r="D287" i="3" s="1"/>
  <c r="D286" i="3"/>
  <c r="L283" i="3"/>
  <c r="H277" i="3"/>
  <c r="K283" i="3"/>
  <c r="G277" i="3"/>
  <c r="K277" i="3" s="1"/>
  <c r="F278" i="3"/>
  <c r="K278" i="3" s="1"/>
  <c r="F277" i="3"/>
  <c r="E278" i="3"/>
  <c r="E277" i="3"/>
  <c r="D272" i="3"/>
  <c r="D271" i="3" s="1"/>
  <c r="D270" i="3"/>
  <c r="F260" i="3"/>
  <c r="F259" i="3"/>
  <c r="D261" i="3"/>
  <c r="D260" i="3" s="1"/>
  <c r="D259" i="3"/>
  <c r="K256" i="3"/>
  <c r="G247" i="3"/>
  <c r="F247" i="3"/>
  <c r="I256" i="3"/>
  <c r="E247" i="3"/>
  <c r="D247" i="3"/>
  <c r="D237" i="3"/>
  <c r="D236" i="3" s="1"/>
  <c r="D235" i="3"/>
  <c r="F227" i="3"/>
  <c r="F226" i="3"/>
  <c r="E227" i="3"/>
  <c r="E226" i="3"/>
  <c r="D228" i="3"/>
  <c r="D227" i="3" s="1"/>
  <c r="D226" i="3"/>
  <c r="D219" i="3"/>
  <c r="D218" i="3"/>
  <c r="J208" i="3"/>
  <c r="F203" i="3"/>
  <c r="J203" i="3" s="1"/>
  <c r="D204" i="3"/>
  <c r="D203" i="3"/>
  <c r="H181" i="3"/>
  <c r="G181" i="3"/>
  <c r="F181" i="3"/>
  <c r="E181" i="3"/>
  <c r="D181" i="3"/>
  <c r="H173" i="3"/>
  <c r="H172" i="3"/>
  <c r="K179" i="3"/>
  <c r="G172" i="3"/>
  <c r="E173" i="3"/>
  <c r="E172" i="3"/>
  <c r="E171" i="3" s="1"/>
  <c r="D173" i="3"/>
  <c r="D172" i="3"/>
  <c r="D171" i="3" s="1"/>
  <c r="H160" i="3"/>
  <c r="G160" i="3"/>
  <c r="F160" i="3"/>
  <c r="E161" i="3"/>
  <c r="E160" i="3"/>
  <c r="D160" i="3"/>
  <c r="E148" i="3"/>
  <c r="E147" i="3"/>
  <c r="D148" i="3"/>
  <c r="D147" i="3"/>
  <c r="E133" i="3"/>
  <c r="E132" i="3" s="1"/>
  <c r="E131" i="3"/>
  <c r="D133" i="3"/>
  <c r="D132" i="3" s="1"/>
  <c r="D131" i="3"/>
  <c r="E76" i="3"/>
  <c r="E75" i="3" s="1"/>
  <c r="E74" i="3"/>
  <c r="D76" i="3"/>
  <c r="D75" i="3" s="1"/>
  <c r="D74" i="3"/>
  <c r="E128" i="3"/>
  <c r="E127" i="3" s="1"/>
  <c r="E126" i="3"/>
  <c r="D128" i="3"/>
  <c r="D127" i="3" s="1"/>
  <c r="D126" i="3"/>
  <c r="H123" i="3"/>
  <c r="H122" i="3" s="1"/>
  <c r="H121" i="3"/>
  <c r="G123" i="3"/>
  <c r="G122" i="3" s="1"/>
  <c r="G121" i="3"/>
  <c r="E123" i="3"/>
  <c r="E122" i="3" s="1"/>
  <c r="E121" i="3"/>
  <c r="D123" i="3"/>
  <c r="D122" i="3" s="1"/>
  <c r="D121" i="3"/>
  <c r="D110" i="3"/>
  <c r="D109" i="3"/>
  <c r="E106" i="3"/>
  <c r="E105" i="3" s="1"/>
  <c r="E104" i="3"/>
  <c r="E92" i="3"/>
  <c r="E91" i="3" s="1"/>
  <c r="E90" i="3"/>
  <c r="D92" i="3"/>
  <c r="D91" i="3" s="1"/>
  <c r="D90" i="3"/>
  <c r="H80" i="3"/>
  <c r="H79" i="3"/>
  <c r="G80" i="3"/>
  <c r="G79" i="3"/>
  <c r="E80" i="3"/>
  <c r="E79" i="3"/>
  <c r="D80" i="3"/>
  <c r="D79" i="3"/>
  <c r="H49" i="3"/>
  <c r="H48" i="3"/>
  <c r="F49" i="3"/>
  <c r="E50" i="3"/>
  <c r="E49" i="3" s="1"/>
  <c r="D50" i="3"/>
  <c r="D49" i="3" s="1"/>
  <c r="D22" i="3"/>
  <c r="D13" i="3"/>
  <c r="H268" i="3"/>
  <c r="H265" i="3" s="1"/>
  <c r="H26" i="2"/>
  <c r="G268" i="3"/>
  <c r="G265" i="3" s="1"/>
  <c r="G26" i="2"/>
  <c r="F268" i="3"/>
  <c r="F265" i="3" s="1"/>
  <c r="F26" i="2"/>
  <c r="E268" i="3"/>
  <c r="E265" i="3" s="1"/>
  <c r="E26" i="2"/>
  <c r="D268" i="3"/>
  <c r="D26" i="2"/>
  <c r="H24" i="2"/>
  <c r="G24" i="2"/>
  <c r="F24" i="2"/>
  <c r="E24" i="2"/>
  <c r="D24" i="2"/>
  <c r="F79" i="3"/>
  <c r="F32" i="2"/>
  <c r="H72" i="3"/>
  <c r="H31" i="2"/>
  <c r="G72" i="3"/>
  <c r="G31" i="2"/>
  <c r="F72" i="3"/>
  <c r="E72" i="3"/>
  <c r="E31" i="2"/>
  <c r="D72" i="3"/>
  <c r="D31" i="2"/>
  <c r="E40" i="3"/>
  <c r="E32" i="2"/>
  <c r="D40" i="3"/>
  <c r="D32" i="2"/>
  <c r="H25" i="2"/>
  <c r="G25" i="2"/>
  <c r="F25" i="2"/>
  <c r="E25" i="2"/>
  <c r="D25" i="2"/>
  <c r="H22" i="2"/>
  <c r="G22" i="2"/>
  <c r="F22" i="2"/>
  <c r="E22" i="2"/>
  <c r="D22" i="2"/>
  <c r="H21" i="2"/>
  <c r="G21" i="2"/>
  <c r="F21" i="2"/>
  <c r="E21" i="2"/>
  <c r="D21" i="2"/>
  <c r="H18" i="3"/>
  <c r="H16" i="3" s="1"/>
  <c r="G18" i="3"/>
  <c r="G16" i="3" s="1"/>
  <c r="F18" i="3"/>
  <c r="F16" i="3" s="1"/>
  <c r="E18" i="3"/>
  <c r="E16" i="3" s="1"/>
  <c r="D18" i="3"/>
  <c r="D16" i="3" s="1"/>
  <c r="C6" i="4"/>
  <c r="E406" i="3"/>
  <c r="E398" i="3" s="1"/>
  <c r="I407" i="3"/>
  <c r="K405" i="3"/>
  <c r="G404" i="3"/>
  <c r="G398" i="3" s="1"/>
  <c r="L405" i="3"/>
  <c r="H404" i="3"/>
  <c r="H398" i="3" s="1"/>
  <c r="D460" i="3"/>
  <c r="J420" i="3"/>
  <c r="L406" i="3"/>
  <c r="K406" i="3"/>
  <c r="F399" i="3"/>
  <c r="H392" i="3"/>
  <c r="L394" i="3"/>
  <c r="G392" i="3"/>
  <c r="K394" i="3"/>
  <c r="F392" i="3"/>
  <c r="F391" i="3" s="1"/>
  <c r="J394" i="3"/>
  <c r="E392" i="3"/>
  <c r="E391" i="3" s="1"/>
  <c r="I394" i="3"/>
  <c r="H386" i="3"/>
  <c r="L388" i="3"/>
  <c r="G386" i="3"/>
  <c r="K388" i="3"/>
  <c r="F386" i="3"/>
  <c r="F385" i="3" s="1"/>
  <c r="J388" i="3"/>
  <c r="E386" i="3"/>
  <c r="E385" i="3" s="1"/>
  <c r="I384" i="3" s="1"/>
  <c r="I388" i="3"/>
  <c r="H380" i="3"/>
  <c r="L382" i="3"/>
  <c r="G380" i="3"/>
  <c r="K382" i="3"/>
  <c r="F380" i="3"/>
  <c r="F379" i="3" s="1"/>
  <c r="J382" i="3"/>
  <c r="E380" i="3"/>
  <c r="E379" i="3" s="1"/>
  <c r="I382" i="3"/>
  <c r="H375" i="3"/>
  <c r="H370" i="3" s="1"/>
  <c r="G375" i="3"/>
  <c r="G370" i="3" s="1"/>
  <c r="F375" i="3"/>
  <c r="F370" i="3" s="1"/>
  <c r="E375" i="3"/>
  <c r="E370" i="3" s="1"/>
  <c r="H363" i="3"/>
  <c r="L365" i="3"/>
  <c r="G363" i="3"/>
  <c r="K365" i="3"/>
  <c r="F362" i="3"/>
  <c r="J365" i="3"/>
  <c r="E362" i="3"/>
  <c r="E363" i="3"/>
  <c r="I365" i="3"/>
  <c r="H357" i="3"/>
  <c r="L358" i="3"/>
  <c r="G357" i="3"/>
  <c r="K358" i="3"/>
  <c r="F357" i="3"/>
  <c r="F356" i="3" s="1"/>
  <c r="J358" i="3"/>
  <c r="I355" i="3"/>
  <c r="E357" i="3"/>
  <c r="E356" i="3" s="1"/>
  <c r="I358" i="3"/>
  <c r="H351" i="3"/>
  <c r="L353" i="3"/>
  <c r="G351" i="3"/>
  <c r="K353" i="3"/>
  <c r="F351" i="3"/>
  <c r="F350" i="3" s="1"/>
  <c r="F349" i="3" s="1"/>
  <c r="J353" i="3"/>
  <c r="E350" i="3"/>
  <c r="E349" i="3" s="1"/>
  <c r="I349" i="3" s="1"/>
  <c r="I353" i="3"/>
  <c r="H346" i="3"/>
  <c r="L347" i="3"/>
  <c r="G346" i="3"/>
  <c r="K347" i="3"/>
  <c r="F346" i="3"/>
  <c r="D476" i="3" s="1"/>
  <c r="J347" i="3"/>
  <c r="E346" i="3"/>
  <c r="E345" i="3" s="1"/>
  <c r="I347" i="3"/>
  <c r="H341" i="3"/>
  <c r="H338" i="3" s="1"/>
  <c r="G341" i="3"/>
  <c r="G338" i="3" s="1"/>
  <c r="F341" i="3"/>
  <c r="F338" i="3" s="1"/>
  <c r="E341" i="3"/>
  <c r="E338" i="3" s="1"/>
  <c r="H333" i="3"/>
  <c r="L334" i="3"/>
  <c r="G333" i="3"/>
  <c r="K334" i="3"/>
  <c r="H328" i="3"/>
  <c r="H324" i="3" s="1"/>
  <c r="G328" i="3"/>
  <c r="G324" i="3" s="1"/>
  <c r="F328" i="3"/>
  <c r="F324" i="3" s="1"/>
  <c r="E328" i="3"/>
  <c r="E324" i="3" s="1"/>
  <c r="D323" i="3"/>
  <c r="D322" i="3" s="1"/>
  <c r="H318" i="3"/>
  <c r="L319" i="3"/>
  <c r="G318" i="3"/>
  <c r="K319" i="3"/>
  <c r="F318" i="3"/>
  <c r="F317" i="3" s="1"/>
  <c r="J319" i="3"/>
  <c r="H311" i="3"/>
  <c r="H312" i="3"/>
  <c r="G311" i="3"/>
  <c r="G312" i="3"/>
  <c r="K314" i="3"/>
  <c r="F311" i="3"/>
  <c r="J314" i="3"/>
  <c r="F307" i="3"/>
  <c r="F306" i="3" s="1"/>
  <c r="J308" i="3"/>
  <c r="H301" i="3"/>
  <c r="L303" i="3"/>
  <c r="G301" i="3"/>
  <c r="K303" i="3"/>
  <c r="J303" i="3"/>
  <c r="E301" i="3"/>
  <c r="E300" i="3" s="1"/>
  <c r="I299" i="3" s="1"/>
  <c r="I303" i="3"/>
  <c r="H295" i="3"/>
  <c r="L297" i="3"/>
  <c r="G295" i="3"/>
  <c r="K297" i="3"/>
  <c r="J297" i="3"/>
  <c r="E295" i="3"/>
  <c r="E294" i="3" s="1"/>
  <c r="I297" i="3"/>
  <c r="H288" i="3"/>
  <c r="L289" i="3"/>
  <c r="G288" i="3"/>
  <c r="K289" i="3"/>
  <c r="F288" i="3"/>
  <c r="F287" i="3" s="1"/>
  <c r="J289" i="3"/>
  <c r="E288" i="3"/>
  <c r="E287" i="3" s="1"/>
  <c r="I289" i="3"/>
  <c r="H272" i="3"/>
  <c r="L275" i="3"/>
  <c r="G272" i="3"/>
  <c r="K275" i="3"/>
  <c r="F271" i="3"/>
  <c r="J275" i="3"/>
  <c r="E272" i="3"/>
  <c r="E271" i="3" s="1"/>
  <c r="I270" i="3" s="1"/>
  <c r="I275" i="3"/>
  <c r="F267" i="3"/>
  <c r="F266" i="3" s="1"/>
  <c r="H261" i="3"/>
  <c r="L263" i="3"/>
  <c r="G261" i="3"/>
  <c r="K263" i="3"/>
  <c r="J263" i="3"/>
  <c r="E261" i="3"/>
  <c r="I263" i="3"/>
  <c r="H248" i="3"/>
  <c r="G248" i="3"/>
  <c r="F248" i="3"/>
  <c r="E248" i="3"/>
  <c r="I254" i="3"/>
  <c r="D248" i="3"/>
  <c r="H244" i="3"/>
  <c r="G244" i="3"/>
  <c r="F244" i="3"/>
  <c r="F240" i="3" s="1"/>
  <c r="E244" i="3"/>
  <c r="D244" i="3"/>
  <c r="H237" i="3"/>
  <c r="L238" i="3"/>
  <c r="G237" i="3"/>
  <c r="K238" i="3"/>
  <c r="F237" i="3"/>
  <c r="J238" i="3"/>
  <c r="E237" i="3"/>
  <c r="I238" i="3"/>
  <c r="H228" i="3"/>
  <c r="G228" i="3"/>
  <c r="K231" i="3"/>
  <c r="H219" i="3"/>
  <c r="L224" i="3"/>
  <c r="G219" i="3"/>
  <c r="K224" i="3"/>
  <c r="F219" i="3"/>
  <c r="J224" i="3"/>
  <c r="E219" i="3"/>
  <c r="I218" i="3" s="1"/>
  <c r="I224" i="3"/>
  <c r="H215" i="3"/>
  <c r="H210" i="3" s="1"/>
  <c r="G215" i="3"/>
  <c r="G210" i="3" s="1"/>
  <c r="F215" i="3"/>
  <c r="F210" i="3" s="1"/>
  <c r="E215" i="3"/>
  <c r="E210" i="3" s="1"/>
  <c r="D215" i="3"/>
  <c r="H204" i="3"/>
  <c r="H205" i="3"/>
  <c r="L208" i="3"/>
  <c r="G204" i="3"/>
  <c r="G205" i="3"/>
  <c r="K208" i="3"/>
  <c r="E204" i="3"/>
  <c r="I208" i="3"/>
  <c r="H198" i="3"/>
  <c r="G198" i="3"/>
  <c r="F198" i="3"/>
  <c r="D198" i="3"/>
  <c r="E192" i="3"/>
  <c r="E191" i="3" s="1"/>
  <c r="E193" i="3"/>
  <c r="H182" i="3"/>
  <c r="G182" i="3"/>
  <c r="F182" i="3"/>
  <c r="J187" i="3"/>
  <c r="E182" i="3"/>
  <c r="D182" i="3"/>
  <c r="F173" i="3"/>
  <c r="J179" i="3"/>
  <c r="L161" i="3"/>
  <c r="F161" i="3"/>
  <c r="H148" i="3"/>
  <c r="H150" i="3"/>
  <c r="F465" i="3" s="1"/>
  <c r="L151" i="3"/>
  <c r="G148" i="3"/>
  <c r="K151" i="3"/>
  <c r="F148" i="3"/>
  <c r="J151" i="3"/>
  <c r="H144" i="3"/>
  <c r="G144" i="3"/>
  <c r="G137" i="3" s="1"/>
  <c r="F144" i="3"/>
  <c r="F137" i="3" s="1"/>
  <c r="F136" i="3" s="1"/>
  <c r="E144" i="3"/>
  <c r="E137" i="3" s="1"/>
  <c r="D144" i="3"/>
  <c r="H133" i="3"/>
  <c r="L134" i="3"/>
  <c r="G133" i="3"/>
  <c r="K134" i="3"/>
  <c r="F132" i="3"/>
  <c r="F133" i="3"/>
  <c r="J134" i="3"/>
  <c r="H128" i="3"/>
  <c r="L129" i="3"/>
  <c r="G128" i="3"/>
  <c r="K129" i="3"/>
  <c r="F127" i="3"/>
  <c r="F128" i="3"/>
  <c r="J129" i="3"/>
  <c r="F122" i="3"/>
  <c r="F123" i="3"/>
  <c r="H116" i="3"/>
  <c r="H118" i="3"/>
  <c r="H117" i="3" s="1"/>
  <c r="L119" i="3"/>
  <c r="G116" i="3"/>
  <c r="G118" i="3"/>
  <c r="G117" i="3" s="1"/>
  <c r="F117" i="3"/>
  <c r="F119" i="3"/>
  <c r="E116" i="3"/>
  <c r="E118" i="3"/>
  <c r="E117" i="3" s="1"/>
  <c r="D116" i="3"/>
  <c r="D118" i="3"/>
  <c r="D117" i="3" s="1"/>
  <c r="H110" i="3"/>
  <c r="L114" i="3"/>
  <c r="G110" i="3"/>
  <c r="E110" i="3"/>
  <c r="I114" i="3"/>
  <c r="H106" i="3"/>
  <c r="L107" i="3"/>
  <c r="G106" i="3"/>
  <c r="K107" i="3"/>
  <c r="F106" i="3"/>
  <c r="F105" i="3" s="1"/>
  <c r="J104" i="3" s="1"/>
  <c r="J107" i="3"/>
  <c r="D105" i="3"/>
  <c r="D106" i="3"/>
  <c r="H97" i="3"/>
  <c r="H98" i="3"/>
  <c r="L102" i="3"/>
  <c r="G97" i="3"/>
  <c r="G98" i="3"/>
  <c r="K102" i="3"/>
  <c r="F97" i="3"/>
  <c r="F98" i="3"/>
  <c r="J102" i="3"/>
  <c r="E97" i="3"/>
  <c r="E98" i="3"/>
  <c r="I102" i="3"/>
  <c r="D98" i="3"/>
  <c r="H92" i="3"/>
  <c r="L93" i="3"/>
  <c r="G92" i="3"/>
  <c r="K93" i="3"/>
  <c r="F91" i="3"/>
  <c r="J90" i="3" s="1"/>
  <c r="F92" i="3"/>
  <c r="J93" i="3"/>
  <c r="F80" i="3"/>
  <c r="H76" i="3"/>
  <c r="L77" i="3"/>
  <c r="G76" i="3"/>
  <c r="K77" i="3"/>
  <c r="F75" i="3"/>
  <c r="F76" i="3"/>
  <c r="J77" i="3"/>
  <c r="H69" i="3"/>
  <c r="F69" i="3"/>
  <c r="F63" i="3" s="1"/>
  <c r="G69" i="3"/>
  <c r="E69" i="3"/>
  <c r="D69" i="3"/>
  <c r="G60" i="3"/>
  <c r="K61" i="3"/>
  <c r="F59" i="3"/>
  <c r="F60" i="3"/>
  <c r="J61" i="3"/>
  <c r="E60" i="3"/>
  <c r="I61" i="3"/>
  <c r="H55" i="3"/>
  <c r="L56" i="3"/>
  <c r="G55" i="3"/>
  <c r="K56" i="3"/>
  <c r="F54" i="3"/>
  <c r="F55" i="3"/>
  <c r="J55" i="3" s="1"/>
  <c r="J56" i="3"/>
  <c r="H50" i="3"/>
  <c r="L51" i="3"/>
  <c r="G50" i="3"/>
  <c r="G49" i="3" s="1"/>
  <c r="K51" i="3"/>
  <c r="F50" i="3"/>
  <c r="J50" i="3" s="1"/>
  <c r="J51" i="3"/>
  <c r="H44" i="3"/>
  <c r="G44" i="3"/>
  <c r="H34" i="3"/>
  <c r="H28" i="3" s="1"/>
  <c r="G34" i="3"/>
  <c r="G28" i="3" s="1"/>
  <c r="F34" i="3"/>
  <c r="F28" i="3" s="1"/>
  <c r="E34" i="3"/>
  <c r="D34" i="3"/>
  <c r="D28" i="3" s="1"/>
  <c r="H22" i="3"/>
  <c r="L23" i="3"/>
  <c r="G22" i="3"/>
  <c r="K23" i="3"/>
  <c r="F22" i="3"/>
  <c r="J23" i="3"/>
  <c r="E22" i="3"/>
  <c r="I23" i="3"/>
  <c r="H13" i="3"/>
  <c r="L14" i="3"/>
  <c r="G13" i="3"/>
  <c r="K14" i="3"/>
  <c r="J14" i="3"/>
  <c r="E13" i="3"/>
  <c r="I14" i="3"/>
  <c r="J74" i="3" l="1"/>
  <c r="J147" i="3"/>
  <c r="D292" i="3"/>
  <c r="D291" i="3" s="1"/>
  <c r="H267" i="3"/>
  <c r="J305" i="3"/>
  <c r="E476" i="3"/>
  <c r="E472" i="3" s="1"/>
  <c r="I378" i="3"/>
  <c r="D337" i="3"/>
  <c r="D336" i="3" s="1"/>
  <c r="D369" i="3"/>
  <c r="J45" i="3"/>
  <c r="I344" i="3"/>
  <c r="J18" i="3"/>
  <c r="G63" i="3"/>
  <c r="I109" i="3"/>
  <c r="J316" i="3"/>
  <c r="I361" i="3"/>
  <c r="I18" i="3"/>
  <c r="K268" i="3"/>
  <c r="J310" i="3"/>
  <c r="D397" i="3"/>
  <c r="D396" i="3" s="1"/>
  <c r="E28" i="3"/>
  <c r="H63" i="3"/>
  <c r="G267" i="3"/>
  <c r="G266" i="3" s="1"/>
  <c r="F476" i="3"/>
  <c r="F472" i="3" s="1"/>
  <c r="J226" i="3"/>
  <c r="L268" i="3"/>
  <c r="I390" i="3"/>
  <c r="K18" i="3"/>
  <c r="L18" i="3"/>
  <c r="I268" i="3"/>
  <c r="E267" i="3"/>
  <c r="E266" i="3" s="1"/>
  <c r="J131" i="3"/>
  <c r="J268" i="3"/>
  <c r="E63" i="3"/>
  <c r="J126" i="3"/>
  <c r="H415" i="3"/>
  <c r="G415" i="3"/>
  <c r="E415" i="3"/>
  <c r="D415" i="3"/>
  <c r="D285" i="3"/>
  <c r="D267" i="3"/>
  <c r="D266" i="3" s="1"/>
  <c r="D265" i="3"/>
  <c r="H241" i="3"/>
  <c r="H240" i="3"/>
  <c r="G241" i="3"/>
  <c r="G240" i="3"/>
  <c r="E241" i="3"/>
  <c r="E240" i="3"/>
  <c r="D242" i="3"/>
  <c r="D241" i="3" s="1"/>
  <c r="D240" i="3"/>
  <c r="D211" i="3"/>
  <c r="D210" i="3"/>
  <c r="D202" i="3" s="1"/>
  <c r="D201" i="3" s="1"/>
  <c r="H194" i="3"/>
  <c r="H193" i="3" s="1"/>
  <c r="H192" i="3"/>
  <c r="G194" i="3"/>
  <c r="G193" i="3" s="1"/>
  <c r="G192" i="3"/>
  <c r="F194" i="3"/>
  <c r="F193" i="3" s="1"/>
  <c r="F192" i="3"/>
  <c r="D193" i="3"/>
  <c r="D192" i="3"/>
  <c r="H138" i="3"/>
  <c r="H137" i="3"/>
  <c r="D138" i="3"/>
  <c r="D137" i="3"/>
  <c r="D64" i="3"/>
  <c r="D63" i="3"/>
  <c r="K49" i="3"/>
  <c r="L49" i="3"/>
  <c r="J49" i="3"/>
  <c r="D29" i="3"/>
  <c r="D20" i="3"/>
  <c r="D17" i="3"/>
  <c r="D11" i="3"/>
  <c r="E17" i="3"/>
  <c r="I16" i="3"/>
  <c r="F17" i="3"/>
  <c r="F11" i="3"/>
  <c r="G17" i="3"/>
  <c r="H17" i="3"/>
  <c r="J72" i="3"/>
  <c r="K72" i="3"/>
  <c r="L72" i="3"/>
  <c r="F43" i="3"/>
  <c r="F42" i="3" s="1"/>
  <c r="J42" i="3" s="1"/>
  <c r="E236" i="3"/>
  <c r="I237" i="3"/>
  <c r="F236" i="3"/>
  <c r="J237" i="3"/>
  <c r="L404" i="3"/>
  <c r="H399" i="3"/>
  <c r="K404" i="3"/>
  <c r="G399" i="3"/>
  <c r="E399" i="3"/>
  <c r="E397" i="3" s="1"/>
  <c r="E396" i="3" s="1"/>
  <c r="I406" i="3"/>
  <c r="J406" i="3"/>
  <c r="E11" i="3"/>
  <c r="I12" i="3"/>
  <c r="J13" i="3"/>
  <c r="K13" i="3"/>
  <c r="L13" i="3"/>
  <c r="J16" i="3"/>
  <c r="E20" i="3"/>
  <c r="I21" i="3"/>
  <c r="J22" i="3"/>
  <c r="K22" i="3"/>
  <c r="L22" i="3"/>
  <c r="E29" i="3"/>
  <c r="I34" i="3"/>
  <c r="F29" i="3"/>
  <c r="J34" i="3"/>
  <c r="G29" i="3"/>
  <c r="K34" i="3"/>
  <c r="H29" i="3"/>
  <c r="L34" i="3"/>
  <c r="G43" i="3"/>
  <c r="H43" i="3"/>
  <c r="J48" i="3"/>
  <c r="K50" i="3"/>
  <c r="L50" i="3"/>
  <c r="F53" i="3"/>
  <c r="J53" i="3" s="1"/>
  <c r="J54" i="3"/>
  <c r="G54" i="3"/>
  <c r="K55" i="3"/>
  <c r="L55" i="3"/>
  <c r="E59" i="3"/>
  <c r="J59" i="3" s="1"/>
  <c r="I60" i="3"/>
  <c r="J60" i="3"/>
  <c r="F58" i="3"/>
  <c r="G59" i="3"/>
  <c r="K60" i="3"/>
  <c r="E64" i="3"/>
  <c r="I69" i="3"/>
  <c r="G64" i="3"/>
  <c r="K69" i="3"/>
  <c r="F64" i="3"/>
  <c r="J69" i="3"/>
  <c r="H64" i="3"/>
  <c r="L69" i="3"/>
  <c r="G75" i="3"/>
  <c r="K76" i="3"/>
  <c r="H75" i="3"/>
  <c r="L76" i="3"/>
  <c r="K80" i="3"/>
  <c r="K79" i="3"/>
  <c r="G91" i="3"/>
  <c r="K92" i="3"/>
  <c r="H91" i="3"/>
  <c r="L92" i="3"/>
  <c r="D96" i="3"/>
  <c r="E96" i="3"/>
  <c r="I97" i="3"/>
  <c r="J97" i="3"/>
  <c r="K98" i="3"/>
  <c r="K97" i="3"/>
  <c r="L98" i="3"/>
  <c r="L97" i="3"/>
  <c r="G105" i="3"/>
  <c r="K106" i="3"/>
  <c r="H105" i="3"/>
  <c r="L106" i="3"/>
  <c r="L109" i="3"/>
  <c r="L110" i="3"/>
  <c r="F116" i="3"/>
  <c r="F118" i="3"/>
  <c r="J119" i="3"/>
  <c r="K119" i="3"/>
  <c r="G127" i="3"/>
  <c r="K128" i="3"/>
  <c r="H127" i="3"/>
  <c r="L128" i="3"/>
  <c r="G132" i="3"/>
  <c r="K133" i="3"/>
  <c r="H132" i="3"/>
  <c r="L133" i="3"/>
  <c r="E138" i="3"/>
  <c r="I144" i="3"/>
  <c r="F138" i="3"/>
  <c r="J144" i="3"/>
  <c r="G138" i="3"/>
  <c r="K144" i="3"/>
  <c r="K147" i="3"/>
  <c r="K148" i="3"/>
  <c r="L148" i="3"/>
  <c r="K161" i="3"/>
  <c r="K160" i="3"/>
  <c r="L160" i="3"/>
  <c r="I171" i="3"/>
  <c r="K173" i="3"/>
  <c r="I181" i="3"/>
  <c r="J181" i="3"/>
  <c r="K182" i="3"/>
  <c r="H171" i="3"/>
  <c r="I203" i="3"/>
  <c r="K205" i="3"/>
  <c r="K204" i="3"/>
  <c r="L205" i="3"/>
  <c r="L204" i="3"/>
  <c r="E211" i="3"/>
  <c r="I215" i="3"/>
  <c r="F211" i="3"/>
  <c r="J215" i="3"/>
  <c r="G212" i="3"/>
  <c r="E469" i="3" s="1"/>
  <c r="E464" i="3" s="1"/>
  <c r="K215" i="3"/>
  <c r="H212" i="3"/>
  <c r="F469" i="3" s="1"/>
  <c r="F464" i="3" s="1"/>
  <c r="L215" i="3"/>
  <c r="J218" i="3"/>
  <c r="K218" i="3"/>
  <c r="K219" i="3"/>
  <c r="L218" i="3"/>
  <c r="L219" i="3"/>
  <c r="G227" i="3"/>
  <c r="H227" i="3"/>
  <c r="G236" i="3"/>
  <c r="K237" i="3"/>
  <c r="H236" i="3"/>
  <c r="L237" i="3"/>
  <c r="F241" i="3"/>
  <c r="J244" i="3"/>
  <c r="K244" i="3"/>
  <c r="L244" i="3"/>
  <c r="J247" i="3"/>
  <c r="J248" i="3"/>
  <c r="K247" i="3"/>
  <c r="K248" i="3"/>
  <c r="E260" i="3"/>
  <c r="J260" i="3" s="1"/>
  <c r="I261" i="3"/>
  <c r="J261" i="3"/>
  <c r="F258" i="3"/>
  <c r="G260" i="3"/>
  <c r="K261" i="3"/>
  <c r="H260" i="3"/>
  <c r="L261" i="3"/>
  <c r="J265" i="3"/>
  <c r="H266" i="3"/>
  <c r="J270" i="3"/>
  <c r="G271" i="3"/>
  <c r="K272" i="3"/>
  <c r="H271" i="3"/>
  <c r="L272" i="3"/>
  <c r="E285" i="3"/>
  <c r="I286" i="3"/>
  <c r="F285" i="3"/>
  <c r="J286" i="3"/>
  <c r="G287" i="3"/>
  <c r="K288" i="3"/>
  <c r="H287" i="3"/>
  <c r="L288" i="3"/>
  <c r="E292" i="3"/>
  <c r="I293" i="3"/>
  <c r="F292" i="3"/>
  <c r="J293" i="3"/>
  <c r="G294" i="3"/>
  <c r="K295" i="3"/>
  <c r="H294" i="3"/>
  <c r="L295" i="3"/>
  <c r="J299" i="3"/>
  <c r="G300" i="3"/>
  <c r="H300" i="3"/>
  <c r="L301" i="3"/>
  <c r="K312" i="3"/>
  <c r="K310" i="3"/>
  <c r="K311" i="3"/>
  <c r="G317" i="3"/>
  <c r="K318" i="3"/>
  <c r="H317" i="3"/>
  <c r="L318" i="3"/>
  <c r="E325" i="3"/>
  <c r="E326" i="3"/>
  <c r="I328" i="3"/>
  <c r="F325" i="3"/>
  <c r="J328" i="3"/>
  <c r="G326" i="3"/>
  <c r="K328" i="3"/>
  <c r="H325" i="3"/>
  <c r="H326" i="3"/>
  <c r="L328" i="3"/>
  <c r="G332" i="3"/>
  <c r="K333" i="3"/>
  <c r="H332" i="3"/>
  <c r="L333" i="3"/>
  <c r="E339" i="3"/>
  <c r="E340" i="3"/>
  <c r="I341" i="3"/>
  <c r="F339" i="3"/>
  <c r="F340" i="3"/>
  <c r="J341" i="3"/>
  <c r="G340" i="3"/>
  <c r="K341" i="3"/>
  <c r="H340" i="3"/>
  <c r="L341" i="3"/>
  <c r="F345" i="3"/>
  <c r="J344" i="3" s="1"/>
  <c r="D472" i="3"/>
  <c r="G345" i="3"/>
  <c r="K346" i="3"/>
  <c r="H345" i="3"/>
  <c r="L346" i="3"/>
  <c r="J349" i="3"/>
  <c r="G350" i="3"/>
  <c r="K351" i="3"/>
  <c r="H350" i="3"/>
  <c r="L351" i="3"/>
  <c r="J355" i="3"/>
  <c r="G356" i="3"/>
  <c r="K357" i="3"/>
  <c r="H356" i="3"/>
  <c r="L357" i="3"/>
  <c r="J361" i="3"/>
  <c r="G362" i="3"/>
  <c r="K363" i="3"/>
  <c r="H362" i="3"/>
  <c r="L363" i="3"/>
  <c r="E371" i="3"/>
  <c r="I375" i="3"/>
  <c r="F371" i="3"/>
  <c r="J375" i="3"/>
  <c r="G371" i="3"/>
  <c r="K375" i="3"/>
  <c r="H371" i="3"/>
  <c r="L375" i="3"/>
  <c r="J378" i="3"/>
  <c r="G379" i="3"/>
  <c r="K380" i="3"/>
  <c r="H379" i="3"/>
  <c r="L380" i="3"/>
  <c r="J384" i="3"/>
  <c r="G385" i="3"/>
  <c r="K386" i="3"/>
  <c r="H385" i="3"/>
  <c r="L386" i="3"/>
  <c r="J390" i="3"/>
  <c r="G391" i="3"/>
  <c r="K392" i="3"/>
  <c r="H391" i="3"/>
  <c r="L392" i="3"/>
  <c r="L400" i="3"/>
  <c r="F415" i="3"/>
  <c r="J416" i="3"/>
  <c r="E11" i="1"/>
  <c r="J415" i="3" l="1"/>
  <c r="I397" i="3"/>
  <c r="K267" i="3"/>
  <c r="L267" i="3"/>
  <c r="J399" i="3"/>
  <c r="D10" i="3"/>
  <c r="D9" i="3" s="1"/>
  <c r="I241" i="3"/>
  <c r="J11" i="3"/>
  <c r="I242" i="3"/>
  <c r="I20" i="3"/>
  <c r="I285" i="3"/>
  <c r="J285" i="3"/>
  <c r="J340" i="3"/>
  <c r="L29" i="3"/>
  <c r="D459" i="3"/>
  <c r="D482" i="3" s="1"/>
  <c r="D258" i="3"/>
  <c r="I265" i="3"/>
  <c r="H191" i="3"/>
  <c r="G191" i="3"/>
  <c r="F191" i="3"/>
  <c r="D191" i="3"/>
  <c r="D136" i="3"/>
  <c r="D95" i="3" s="1"/>
  <c r="L17" i="3"/>
  <c r="K17" i="3"/>
  <c r="D27" i="3"/>
  <c r="F459" i="3"/>
  <c r="F482" i="3" s="1"/>
  <c r="E459" i="3"/>
  <c r="E482" i="3" s="1"/>
  <c r="J241" i="3"/>
  <c r="I240" i="3"/>
  <c r="D234" i="3"/>
  <c r="J236" i="3"/>
  <c r="I236" i="3"/>
  <c r="L399" i="3"/>
  <c r="K399" i="3"/>
  <c r="F397" i="3"/>
  <c r="J398" i="3"/>
  <c r="L391" i="3"/>
  <c r="K390" i="3"/>
  <c r="K391" i="3"/>
  <c r="L385" i="3"/>
  <c r="K384" i="3"/>
  <c r="K385" i="3"/>
  <c r="L379" i="3"/>
  <c r="K378" i="3"/>
  <c r="K379" i="3"/>
  <c r="L371" i="3"/>
  <c r="K371" i="3"/>
  <c r="F369" i="3"/>
  <c r="J370" i="3"/>
  <c r="E369" i="3"/>
  <c r="I370" i="3"/>
  <c r="L362" i="3"/>
  <c r="K361" i="3"/>
  <c r="K362" i="3"/>
  <c r="L356" i="3"/>
  <c r="K355" i="3"/>
  <c r="K356" i="3"/>
  <c r="H349" i="3"/>
  <c r="L350" i="3"/>
  <c r="G349" i="3"/>
  <c r="K349" i="3" s="1"/>
  <c r="K350" i="3"/>
  <c r="L345" i="3"/>
  <c r="K344" i="3"/>
  <c r="K345" i="3"/>
  <c r="H339" i="3"/>
  <c r="L340" i="3"/>
  <c r="G339" i="3"/>
  <c r="K340" i="3"/>
  <c r="J339" i="3"/>
  <c r="E337" i="3"/>
  <c r="I338" i="3"/>
  <c r="L332" i="3"/>
  <c r="K332" i="3"/>
  <c r="L326" i="3"/>
  <c r="G325" i="3"/>
  <c r="K326" i="3"/>
  <c r="F323" i="3"/>
  <c r="J324" i="3"/>
  <c r="E323" i="3"/>
  <c r="I324" i="3"/>
  <c r="L317" i="3"/>
  <c r="K316" i="3"/>
  <c r="K317" i="3"/>
  <c r="L300" i="3"/>
  <c r="K299" i="3"/>
  <c r="K300" i="3"/>
  <c r="L294" i="3"/>
  <c r="K294" i="3"/>
  <c r="F291" i="3"/>
  <c r="J292" i="3"/>
  <c r="E291" i="3"/>
  <c r="I292" i="3"/>
  <c r="L287" i="3"/>
  <c r="K287" i="3"/>
  <c r="L271" i="3"/>
  <c r="K270" i="3"/>
  <c r="K271" i="3"/>
  <c r="L266" i="3"/>
  <c r="K265" i="3"/>
  <c r="K266" i="3"/>
  <c r="L260" i="3"/>
  <c r="K260" i="3"/>
  <c r="I260" i="3"/>
  <c r="L242" i="3"/>
  <c r="K242" i="3"/>
  <c r="J240" i="3"/>
  <c r="F234" i="3"/>
  <c r="L236" i="3"/>
  <c r="K236" i="3"/>
  <c r="K226" i="3"/>
  <c r="K227" i="3"/>
  <c r="H211" i="3"/>
  <c r="L212" i="3"/>
  <c r="G211" i="3"/>
  <c r="K212" i="3"/>
  <c r="J210" i="3"/>
  <c r="F202" i="3"/>
  <c r="F201" i="3" s="1"/>
  <c r="I210" i="3"/>
  <c r="E202" i="3"/>
  <c r="E201" i="3" s="1"/>
  <c r="L203" i="3"/>
  <c r="K203" i="3"/>
  <c r="G171" i="3"/>
  <c r="K181" i="3"/>
  <c r="F171" i="3"/>
  <c r="J171" i="3" s="1"/>
  <c r="J172" i="3"/>
  <c r="K172" i="3"/>
  <c r="L147" i="3"/>
  <c r="H136" i="3"/>
  <c r="K138" i="3"/>
  <c r="J137" i="3"/>
  <c r="E136" i="3"/>
  <c r="I137" i="3"/>
  <c r="L132" i="3"/>
  <c r="K131" i="3"/>
  <c r="K132" i="3"/>
  <c r="L127" i="3"/>
  <c r="K126" i="3"/>
  <c r="K127" i="3"/>
  <c r="L105" i="3"/>
  <c r="K105" i="3"/>
  <c r="I96" i="3"/>
  <c r="L91" i="3"/>
  <c r="K90" i="3"/>
  <c r="K91" i="3"/>
  <c r="L75" i="3"/>
  <c r="K74" i="3"/>
  <c r="K75" i="3"/>
  <c r="L64" i="3"/>
  <c r="J64" i="3"/>
  <c r="K63" i="3"/>
  <c r="K64" i="3"/>
  <c r="I63" i="3"/>
  <c r="I64" i="3"/>
  <c r="G58" i="3"/>
  <c r="K58" i="3" s="1"/>
  <c r="K59" i="3"/>
  <c r="E58" i="3"/>
  <c r="E27" i="3" s="1"/>
  <c r="I59" i="3"/>
  <c r="H53" i="3"/>
  <c r="L54" i="3"/>
  <c r="G53" i="3"/>
  <c r="K53" i="3" s="1"/>
  <c r="K54" i="3"/>
  <c r="K48" i="3"/>
  <c r="H42" i="3"/>
  <c r="G42" i="3"/>
  <c r="K29" i="3"/>
  <c r="F27" i="3"/>
  <c r="J28" i="3"/>
  <c r="I28" i="3"/>
  <c r="F20" i="3"/>
  <c r="J21" i="3"/>
  <c r="E10" i="3"/>
  <c r="I11" i="3"/>
  <c r="D29" i="2"/>
  <c r="D9" i="2"/>
  <c r="G23" i="1"/>
  <c r="I136" i="3" l="1"/>
  <c r="E95" i="3"/>
  <c r="G27" i="3"/>
  <c r="K16" i="3"/>
  <c r="H27" i="3"/>
  <c r="E10" i="1"/>
  <c r="E12" i="1" s="1"/>
  <c r="E14" i="1"/>
  <c r="E234" i="3"/>
  <c r="J234" i="3" s="1"/>
  <c r="I235" i="3"/>
  <c r="J235" i="3"/>
  <c r="D233" i="3"/>
  <c r="D26" i="3"/>
  <c r="D25" i="3" s="1"/>
  <c r="D8" i="3" s="1"/>
  <c r="E9" i="3"/>
  <c r="I10" i="3"/>
  <c r="G11" i="3"/>
  <c r="K12" i="3"/>
  <c r="H11" i="3"/>
  <c r="L12" i="3"/>
  <c r="L16" i="3"/>
  <c r="J20" i="3"/>
  <c r="F10" i="3"/>
  <c r="G20" i="3"/>
  <c r="K20" i="3" s="1"/>
  <c r="K21" i="3"/>
  <c r="H20" i="3"/>
  <c r="L21" i="3"/>
  <c r="I27" i="3"/>
  <c r="J27" i="3"/>
  <c r="K28" i="3"/>
  <c r="L28" i="3"/>
  <c r="L48" i="3"/>
  <c r="L53" i="3"/>
  <c r="I58" i="3"/>
  <c r="J58" i="3"/>
  <c r="J63" i="3"/>
  <c r="L63" i="3"/>
  <c r="L74" i="3"/>
  <c r="L90" i="3"/>
  <c r="K104" i="3"/>
  <c r="G96" i="3"/>
  <c r="L104" i="3"/>
  <c r="H96" i="3"/>
  <c r="L126" i="3"/>
  <c r="L131" i="3"/>
  <c r="J136" i="3"/>
  <c r="G136" i="3"/>
  <c r="K136" i="3" s="1"/>
  <c r="K137" i="3"/>
  <c r="K171" i="3"/>
  <c r="I202" i="3"/>
  <c r="J202" i="3"/>
  <c r="K211" i="3"/>
  <c r="L211" i="3"/>
  <c r="K235" i="3"/>
  <c r="L235" i="3"/>
  <c r="F233" i="3"/>
  <c r="K241" i="3"/>
  <c r="L241" i="3"/>
  <c r="E258" i="3"/>
  <c r="I259" i="3"/>
  <c r="J259" i="3"/>
  <c r="G258" i="3"/>
  <c r="K258" i="3" s="1"/>
  <c r="K259" i="3"/>
  <c r="H258" i="3"/>
  <c r="L259" i="3"/>
  <c r="L265" i="3"/>
  <c r="L270" i="3"/>
  <c r="G285" i="3"/>
  <c r="K285" i="3" s="1"/>
  <c r="K286" i="3"/>
  <c r="H285" i="3"/>
  <c r="L285" i="3" s="1"/>
  <c r="L286" i="3"/>
  <c r="G292" i="3"/>
  <c r="K293" i="3"/>
  <c r="H292" i="3"/>
  <c r="L293" i="3"/>
  <c r="L299" i="3"/>
  <c r="L316" i="3"/>
  <c r="E322" i="3"/>
  <c r="I323" i="3"/>
  <c r="F322" i="3"/>
  <c r="J323" i="3"/>
  <c r="K324" i="3"/>
  <c r="K325" i="3"/>
  <c r="L325" i="3"/>
  <c r="L324" i="3"/>
  <c r="G323" i="3"/>
  <c r="K331" i="3"/>
  <c r="H323" i="3"/>
  <c r="L331" i="3"/>
  <c r="E336" i="3"/>
  <c r="I337" i="3"/>
  <c r="F337" i="3"/>
  <c r="J338" i="3"/>
  <c r="K339" i="3"/>
  <c r="L339" i="3"/>
  <c r="L344" i="3"/>
  <c r="L349" i="3"/>
  <c r="L355" i="3"/>
  <c r="L361" i="3"/>
  <c r="E368" i="3"/>
  <c r="I369" i="3"/>
  <c r="F368" i="3"/>
  <c r="J369" i="3"/>
  <c r="G369" i="3"/>
  <c r="K370" i="3"/>
  <c r="H369" i="3"/>
  <c r="L370" i="3"/>
  <c r="L378" i="3"/>
  <c r="L384" i="3"/>
  <c r="L390" i="3"/>
  <c r="F396" i="3"/>
  <c r="J397" i="3"/>
  <c r="G397" i="3"/>
  <c r="K398" i="3"/>
  <c r="H397" i="3"/>
  <c r="L398" i="3"/>
  <c r="D20" i="2"/>
  <c r="L27" i="3" l="1"/>
  <c r="L258" i="3"/>
  <c r="L136" i="3"/>
  <c r="L20" i="3"/>
  <c r="E13" i="1"/>
  <c r="E15" i="1" s="1"/>
  <c r="E16" i="1" s="1"/>
  <c r="E12" i="7"/>
  <c r="E15" i="7"/>
  <c r="I234" i="3"/>
  <c r="E26" i="3"/>
  <c r="L397" i="3"/>
  <c r="H396" i="3"/>
  <c r="K397" i="3"/>
  <c r="G396" i="3"/>
  <c r="H368" i="3"/>
  <c r="L369" i="3"/>
  <c r="G368" i="3"/>
  <c r="K369" i="3"/>
  <c r="H337" i="3"/>
  <c r="L338" i="3"/>
  <c r="G337" i="3"/>
  <c r="K338" i="3"/>
  <c r="F336" i="3"/>
  <c r="J337" i="3"/>
  <c r="H322" i="3"/>
  <c r="L323" i="3"/>
  <c r="G322" i="3"/>
  <c r="K323" i="3"/>
  <c r="H291" i="3"/>
  <c r="L292" i="3"/>
  <c r="G291" i="3"/>
  <c r="K292" i="3"/>
  <c r="I258" i="3"/>
  <c r="J258" i="3"/>
  <c r="E233" i="3"/>
  <c r="I233" i="3" s="1"/>
  <c r="L240" i="3"/>
  <c r="H234" i="3"/>
  <c r="K240" i="3"/>
  <c r="G234" i="3"/>
  <c r="L210" i="3"/>
  <c r="H202" i="3"/>
  <c r="K210" i="3"/>
  <c r="G202" i="3"/>
  <c r="H95" i="3"/>
  <c r="L96" i="3"/>
  <c r="G95" i="3"/>
  <c r="K27" i="3"/>
  <c r="F9" i="3"/>
  <c r="J10" i="3"/>
  <c r="H10" i="3"/>
  <c r="L11" i="3"/>
  <c r="G10" i="3"/>
  <c r="K11" i="3"/>
  <c r="I9" i="3"/>
  <c r="E126" i="4"/>
  <c r="J233" i="3" l="1"/>
  <c r="E16" i="7"/>
  <c r="H26" i="3"/>
  <c r="H25" i="3" s="1"/>
  <c r="H201" i="3"/>
  <c r="G26" i="3"/>
  <c r="G25" i="3" s="1"/>
  <c r="G201" i="3"/>
  <c r="G9" i="3"/>
  <c r="K10" i="3"/>
  <c r="H9" i="3"/>
  <c r="L10" i="3"/>
  <c r="J9" i="3"/>
  <c r="K202" i="3"/>
  <c r="L202" i="3"/>
  <c r="G233" i="3"/>
  <c r="K233" i="3" s="1"/>
  <c r="K234" i="3"/>
  <c r="H233" i="3"/>
  <c r="L234" i="3"/>
  <c r="E25" i="3"/>
  <c r="I26" i="3"/>
  <c r="G336" i="3"/>
  <c r="K337" i="3"/>
  <c r="H336" i="3"/>
  <c r="L337" i="3"/>
  <c r="L26" i="3" l="1"/>
  <c r="L25" i="3"/>
  <c r="L233" i="3"/>
  <c r="I25" i="3"/>
  <c r="E8" i="3"/>
  <c r="I8" i="3" s="1"/>
  <c r="H8" i="3"/>
  <c r="L9" i="3"/>
  <c r="G8" i="3"/>
  <c r="K9" i="3"/>
  <c r="C96" i="4"/>
  <c r="G126" i="4"/>
  <c r="F126" i="4"/>
  <c r="L8" i="3" l="1"/>
  <c r="F29" i="2" l="1"/>
  <c r="G14" i="1" l="1"/>
  <c r="E16" i="2"/>
  <c r="E15" i="2" s="1"/>
  <c r="K14" i="7" l="1"/>
  <c r="F11" i="1"/>
  <c r="E9" i="2"/>
  <c r="E29" i="2"/>
  <c r="M35" i="6"/>
  <c r="F34" i="6"/>
  <c r="F10" i="1" l="1"/>
  <c r="F12" i="1" s="1"/>
  <c r="F14" i="1"/>
  <c r="E20" i="2"/>
  <c r="H16" i="2"/>
  <c r="K17" i="2"/>
  <c r="J17" i="2"/>
  <c r="G16" i="2"/>
  <c r="F16" i="2"/>
  <c r="F13" i="1" l="1"/>
  <c r="F15" i="1" s="1"/>
  <c r="F16" i="1" s="1"/>
  <c r="F25" i="1" s="1"/>
  <c r="J13" i="7"/>
  <c r="F12" i="7"/>
  <c r="J12" i="7" s="1"/>
  <c r="J10" i="7"/>
  <c r="F15" i="7"/>
  <c r="J14" i="7"/>
  <c r="G129" i="4"/>
  <c r="F129" i="4"/>
  <c r="F16" i="7" l="1"/>
  <c r="J15" i="7"/>
  <c r="F28" i="6"/>
  <c r="M32" i="6"/>
  <c r="F25" i="7" l="1"/>
  <c r="J25" i="7" s="1"/>
  <c r="J16" i="7"/>
  <c r="J16" i="1"/>
  <c r="I23" i="1"/>
  <c r="H23" i="1"/>
  <c r="H15" i="2"/>
  <c r="G15" i="2"/>
  <c r="H11" i="7" s="1"/>
  <c r="H11" i="1" l="1"/>
  <c r="I11" i="1"/>
  <c r="I11" i="7"/>
  <c r="H9" i="2"/>
  <c r="G29" i="2"/>
  <c r="H29" i="2"/>
  <c r="G9" i="2"/>
  <c r="F42" i="6"/>
  <c r="M42" i="6" s="1"/>
  <c r="L26" i="6"/>
  <c r="K26" i="6"/>
  <c r="M43" i="6"/>
  <c r="M41" i="6"/>
  <c r="M40" i="6"/>
  <c r="M39" i="6"/>
  <c r="M38" i="6"/>
  <c r="M36" i="6"/>
  <c r="M31" i="6"/>
  <c r="M30" i="6"/>
  <c r="M29" i="6"/>
  <c r="M27" i="6"/>
  <c r="M24" i="6"/>
  <c r="M22" i="6"/>
  <c r="M20" i="6"/>
  <c r="M18" i="6"/>
  <c r="M17" i="6"/>
  <c r="M16" i="6"/>
  <c r="M15" i="6"/>
  <c r="M14" i="6"/>
  <c r="M12" i="6"/>
  <c r="M11" i="6"/>
  <c r="M10" i="6"/>
  <c r="C37" i="6"/>
  <c r="L37" i="6"/>
  <c r="K37" i="6"/>
  <c r="J37" i="6"/>
  <c r="I37" i="6"/>
  <c r="H37" i="6"/>
  <c r="G37" i="6"/>
  <c r="F37" i="6"/>
  <c r="E37" i="6"/>
  <c r="D37" i="6"/>
  <c r="L34" i="6"/>
  <c r="K34" i="6"/>
  <c r="J34" i="6"/>
  <c r="I34" i="6"/>
  <c r="H34" i="6"/>
  <c r="G34" i="6"/>
  <c r="E34" i="6"/>
  <c r="E33" i="6" s="1"/>
  <c r="D34" i="6"/>
  <c r="D28" i="6"/>
  <c r="L28" i="6"/>
  <c r="K28" i="6"/>
  <c r="J28" i="6"/>
  <c r="I28" i="6"/>
  <c r="H28" i="6"/>
  <c r="G28" i="6"/>
  <c r="E28" i="6"/>
  <c r="D23" i="6"/>
  <c r="L23" i="6"/>
  <c r="K23" i="6"/>
  <c r="J23" i="6"/>
  <c r="I23" i="6"/>
  <c r="H23" i="6"/>
  <c r="G23" i="6"/>
  <c r="F23" i="6"/>
  <c r="E23" i="6"/>
  <c r="L21" i="6"/>
  <c r="K21" i="6"/>
  <c r="J21" i="6"/>
  <c r="I21" i="6"/>
  <c r="H21" i="6"/>
  <c r="G21" i="6"/>
  <c r="F21" i="6"/>
  <c r="E21" i="6"/>
  <c r="D21" i="6"/>
  <c r="D19" i="6"/>
  <c r="L19" i="6"/>
  <c r="K19" i="6"/>
  <c r="J19" i="6"/>
  <c r="I19" i="6"/>
  <c r="H19" i="6"/>
  <c r="G19" i="6"/>
  <c r="F19" i="6"/>
  <c r="E19" i="6"/>
  <c r="L13" i="6"/>
  <c r="K13" i="6"/>
  <c r="J13" i="6"/>
  <c r="I13" i="6"/>
  <c r="H13" i="6"/>
  <c r="G13" i="6"/>
  <c r="F13" i="6"/>
  <c r="E13" i="6"/>
  <c r="D13" i="6"/>
  <c r="L9" i="6"/>
  <c r="K9" i="6"/>
  <c r="J9" i="6"/>
  <c r="I9" i="6"/>
  <c r="H9" i="6"/>
  <c r="G9" i="6"/>
  <c r="F9" i="6"/>
  <c r="E9" i="6"/>
  <c r="D9" i="6"/>
  <c r="C34" i="6"/>
  <c r="C28" i="6"/>
  <c r="C26" i="6"/>
  <c r="C21" i="6"/>
  <c r="C13" i="6"/>
  <c r="C9" i="6"/>
  <c r="H10" i="1" l="1"/>
  <c r="H12" i="1" s="1"/>
  <c r="I10" i="1"/>
  <c r="I12" i="1" s="1"/>
  <c r="H12" i="7"/>
  <c r="I14" i="1"/>
  <c r="H14" i="1"/>
  <c r="G33" i="6"/>
  <c r="I33" i="6"/>
  <c r="K33" i="6"/>
  <c r="M19" i="6"/>
  <c r="D8" i="6"/>
  <c r="D6" i="6" s="1"/>
  <c r="F8" i="6"/>
  <c r="M21" i="6"/>
  <c r="M34" i="6"/>
  <c r="H33" i="6"/>
  <c r="H6" i="6" s="1"/>
  <c r="J33" i="6"/>
  <c r="L33" i="6"/>
  <c r="H8" i="6"/>
  <c r="M9" i="6"/>
  <c r="C33" i="6"/>
  <c r="M23" i="6"/>
  <c r="D33" i="6"/>
  <c r="M13" i="6"/>
  <c r="M37" i="6"/>
  <c r="M26" i="6"/>
  <c r="M28" i="6"/>
  <c r="H20" i="2"/>
  <c r="G20" i="2"/>
  <c r="F33" i="6"/>
  <c r="C8" i="6"/>
  <c r="J8" i="6"/>
  <c r="J6" i="6" s="1"/>
  <c r="L8" i="6"/>
  <c r="E8" i="6"/>
  <c r="E6" i="6" s="1"/>
  <c r="G8" i="6"/>
  <c r="I8" i="6"/>
  <c r="K8" i="6"/>
  <c r="F6" i="6"/>
  <c r="I6" i="6"/>
  <c r="G118" i="4"/>
  <c r="G112" i="4"/>
  <c r="G103" i="4"/>
  <c r="G95" i="4"/>
  <c r="G96" i="4" s="1"/>
  <c r="C126" i="4"/>
  <c r="F118" i="4"/>
  <c r="D118" i="4"/>
  <c r="C118" i="4"/>
  <c r="F112" i="4"/>
  <c r="D112" i="4"/>
  <c r="C112" i="4"/>
  <c r="F103" i="4"/>
  <c r="D103" i="4"/>
  <c r="C103" i="4"/>
  <c r="F95" i="4"/>
  <c r="F96" i="4" s="1"/>
  <c r="D95" i="4"/>
  <c r="D96" i="4" s="1"/>
  <c r="K6" i="6" l="1"/>
  <c r="G6" i="6"/>
  <c r="I12" i="7"/>
  <c r="M12" i="7" s="1"/>
  <c r="M10" i="7"/>
  <c r="L14" i="7"/>
  <c r="M14" i="7"/>
  <c r="I13" i="1"/>
  <c r="I15" i="1" s="1"/>
  <c r="I16" i="1" s="1"/>
  <c r="I25" i="1" s="1"/>
  <c r="I16" i="7"/>
  <c r="I25" i="7" s="1"/>
  <c r="H13" i="1"/>
  <c r="H15" i="1" s="1"/>
  <c r="H16" i="1" s="1"/>
  <c r="H25" i="1" s="1"/>
  <c r="M33" i="6"/>
  <c r="L6" i="6"/>
  <c r="M8" i="6"/>
  <c r="M6" i="6" s="1"/>
  <c r="C6" i="6"/>
  <c r="G119" i="4"/>
  <c r="C119" i="4"/>
  <c r="F119" i="4"/>
  <c r="D119" i="4"/>
  <c r="F15" i="2"/>
  <c r="L11" i="7" s="1"/>
  <c r="H15" i="7" l="1"/>
  <c r="M13" i="7"/>
  <c r="C66" i="4"/>
  <c r="C68" i="4"/>
  <c r="M5" i="6"/>
  <c r="M15" i="7" l="1"/>
  <c r="H16" i="7"/>
  <c r="H25" i="7" s="1"/>
  <c r="K12" i="2"/>
  <c r="J25" i="1"/>
  <c r="K24" i="1"/>
  <c r="J24" i="1"/>
  <c r="M15" i="1"/>
  <c r="J15" i="1"/>
  <c r="M14" i="1"/>
  <c r="J14" i="1"/>
  <c r="M13" i="1"/>
  <c r="J13" i="1"/>
  <c r="M12" i="1"/>
  <c r="J12" i="1"/>
  <c r="M10" i="1"/>
  <c r="J10" i="1"/>
  <c r="L32" i="2"/>
  <c r="I32" i="2"/>
  <c r="I29" i="2"/>
  <c r="L31" i="2"/>
  <c r="I31" i="2"/>
  <c r="L29" i="2"/>
  <c r="L27" i="2"/>
  <c r="I27" i="2"/>
  <c r="L26" i="2"/>
  <c r="I26" i="2"/>
  <c r="L25" i="2"/>
  <c r="I25" i="2"/>
  <c r="L24" i="2"/>
  <c r="I24" i="2"/>
  <c r="L23" i="2"/>
  <c r="I23" i="2"/>
  <c r="L22" i="2"/>
  <c r="I22" i="2"/>
  <c r="L21" i="2"/>
  <c r="I21" i="2"/>
  <c r="L20" i="2"/>
  <c r="I20" i="2"/>
  <c r="L13" i="2"/>
  <c r="I13" i="2"/>
  <c r="L12" i="2"/>
  <c r="J12" i="2"/>
  <c r="I12" i="2"/>
  <c r="L11" i="2"/>
  <c r="I11" i="2"/>
  <c r="L10" i="2"/>
  <c r="I10" i="2"/>
  <c r="L9" i="2"/>
  <c r="I9" i="2"/>
  <c r="F9" i="2" l="1"/>
  <c r="K11" i="2"/>
  <c r="J11" i="2"/>
  <c r="K13" i="2"/>
  <c r="J13" i="2"/>
  <c r="J10" i="2"/>
  <c r="K10" i="2"/>
  <c r="G12" i="7" l="1"/>
  <c r="K12" i="7" s="1"/>
  <c r="K10" i="7"/>
  <c r="L10" i="7"/>
  <c r="F20" i="2"/>
  <c r="K13" i="7" l="1"/>
  <c r="G15" i="7"/>
  <c r="L13" i="7"/>
  <c r="K31" i="2"/>
  <c r="J31" i="2"/>
  <c r="K23" i="2"/>
  <c r="J23" i="2"/>
  <c r="J32" i="2"/>
  <c r="K26" i="2"/>
  <c r="J26" i="2"/>
  <c r="J25" i="2"/>
  <c r="K25" i="2"/>
  <c r="K22" i="2"/>
  <c r="J22" i="2"/>
  <c r="J24" i="2"/>
  <c r="K24" i="2"/>
  <c r="K27" i="2"/>
  <c r="J27" i="2"/>
  <c r="K21" i="2"/>
  <c r="J21" i="2"/>
  <c r="G16" i="7" l="1"/>
  <c r="G25" i="7" s="1"/>
  <c r="K25" i="7" s="1"/>
  <c r="K15" i="7"/>
  <c r="L15" i="7"/>
  <c r="K29" i="2"/>
  <c r="J29" i="2"/>
  <c r="K20" i="2"/>
  <c r="J20" i="2"/>
  <c r="G13" i="1"/>
  <c r="K14" i="1" l="1"/>
  <c r="L14" i="1"/>
  <c r="L13" i="1"/>
  <c r="K13" i="1"/>
  <c r="G15" i="1"/>
  <c r="L15" i="1" l="1"/>
  <c r="K15" i="1"/>
  <c r="J16" i="2" l="1"/>
  <c r="K16" i="2" l="1"/>
  <c r="J15" i="2" l="1"/>
  <c r="K15" i="2"/>
  <c r="L11" i="1"/>
  <c r="J9" i="2" l="1"/>
  <c r="K9" i="2"/>
  <c r="G10" i="1"/>
  <c r="K10" i="1" l="1"/>
  <c r="G12" i="1"/>
  <c r="L10" i="1"/>
  <c r="K12" i="1" l="1"/>
  <c r="G16" i="1"/>
  <c r="G25" i="1" s="1"/>
  <c r="L12" i="1"/>
  <c r="K25" i="1" l="1"/>
  <c r="J412" i="3"/>
  <c r="F110" i="3" l="1"/>
  <c r="K110" i="3" s="1"/>
  <c r="J109" i="3"/>
  <c r="J114" i="3"/>
  <c r="K114" i="3"/>
  <c r="F96" i="3" l="1"/>
  <c r="K109" i="3"/>
  <c r="F26" i="3" l="1"/>
  <c r="K96" i="3"/>
  <c r="J96" i="3"/>
  <c r="F95" i="3"/>
  <c r="F25" i="3" l="1"/>
  <c r="J26" i="3"/>
  <c r="K26" i="3"/>
  <c r="F8" i="3" l="1"/>
  <c r="K25" i="3"/>
  <c r="J25" i="3"/>
  <c r="J8" i="3" l="1"/>
  <c r="K8" i="3"/>
</calcChain>
</file>

<file path=xl/sharedStrings.xml><?xml version="1.0" encoding="utf-8"?>
<sst xmlns="http://schemas.openxmlformats.org/spreadsheetml/2006/main" count="977" uniqueCount="553">
  <si>
    <r>
      <rPr>
        <b/>
        <sz val="13.5"/>
        <rFont val="Times New Roman"/>
        <family val="1"/>
      </rPr>
      <t>I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OPĆI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DIO</t>
    </r>
  </si>
  <si>
    <r>
      <rPr>
        <b/>
        <sz val="5"/>
        <rFont val="Times New Roman"/>
        <family val="1"/>
      </rPr>
      <t>Indeks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2/1</t>
    </r>
  </si>
  <si>
    <r>
      <rPr>
        <b/>
        <sz val="5"/>
        <rFont val="Times New Roman"/>
        <family val="1"/>
      </rPr>
      <t>Indeks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3/2</t>
    </r>
  </si>
  <si>
    <r>
      <rPr>
        <b/>
        <sz val="5"/>
        <rFont val="Times New Roman"/>
        <family val="1"/>
      </rPr>
      <t>Indeks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4/3</t>
    </r>
  </si>
  <si>
    <r>
      <rPr>
        <b/>
        <sz val="5"/>
        <rFont val="Times New Roman"/>
        <family val="1"/>
      </rPr>
      <t>Indeks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5/4</t>
    </r>
  </si>
  <si>
    <r>
      <rPr>
        <b/>
        <sz val="8.5"/>
        <rFont val="Times New Roman"/>
        <family val="1"/>
      </rPr>
      <t>A.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RAČUNA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RASHODA</t>
    </r>
  </si>
  <si>
    <r>
      <rPr>
        <sz val="8.5"/>
        <rFont val="Times New Roman"/>
        <family val="1"/>
      </rPr>
      <t>PRIHODI POSLOVANJA</t>
    </r>
  </si>
  <si>
    <r>
      <rPr>
        <sz val="8.5"/>
        <rFont val="Times New Roman"/>
        <family val="1"/>
      </rPr>
      <t>PRIHODI OD PRODAJE NEFINANCIJSKE IMOVINE</t>
    </r>
  </si>
  <si>
    <r>
      <rPr>
        <b/>
        <sz val="8.5"/>
        <rFont val="Times New Roman"/>
        <family val="1"/>
      </rPr>
      <t>UKUPNO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PRIHODI</t>
    </r>
  </si>
  <si>
    <r>
      <rPr>
        <sz val="8.5"/>
        <rFont val="Times New Roman"/>
        <family val="1"/>
      </rPr>
      <t>RASHODI POSLOVANJA</t>
    </r>
  </si>
  <si>
    <r>
      <rPr>
        <sz val="8.5"/>
        <rFont val="Times New Roman"/>
        <family val="1"/>
      </rPr>
      <t>RASHODI ZA NABAVU NEFINANCIJSKE IMOVINE</t>
    </r>
  </si>
  <si>
    <r>
      <rPr>
        <b/>
        <sz val="8.5"/>
        <rFont val="Times New Roman"/>
        <family val="1"/>
      </rPr>
      <t>UKUPNO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</si>
  <si>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rPr>
        <b/>
        <sz val="8.5"/>
        <rFont val="Times New Roman"/>
        <family val="1"/>
      </rPr>
      <t>RAZLIKA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VIŠAK/MANJAK</t>
    </r>
  </si>
  <si>
    <r>
      <rPr>
        <b/>
        <sz val="8.5"/>
        <rFont val="Times New Roman"/>
        <family val="1"/>
      </rPr>
      <t>B.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RAČUNA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FINANCIRANJA</t>
    </r>
  </si>
  <si>
    <r>
      <rPr>
        <sz val="8.5"/>
        <rFont val="Times New Roman"/>
        <family val="1"/>
      </rPr>
      <t>PRIMICI OD FINANCIJSKE IMOVINE I ZADUŽIVANJA</t>
    </r>
  </si>
  <si>
    <r>
      <rPr>
        <sz val="8.5"/>
        <rFont val="Times New Roman"/>
        <family val="1"/>
      </rPr>
      <t>IZDACI ZA FINANCIJSKU IMOVINU I OTPLATE ZAJMOV</t>
    </r>
  </si>
  <si>
    <r>
      <rPr>
        <b/>
        <sz val="8.5"/>
        <rFont val="Times New Roman"/>
        <family val="1"/>
      </rPr>
      <t>NETO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FINANCIRANJE</t>
    </r>
  </si>
  <si>
    <r>
      <rPr>
        <b/>
        <sz val="8.5"/>
        <rFont val="Times New Roman"/>
        <family val="1"/>
      </rPr>
      <t>C.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RASPOLOŽIVA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SREDSTVA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PRETHODNIH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GODINA</t>
    </r>
  </si>
  <si>
    <r>
      <rPr>
        <b/>
        <sz val="8.5"/>
        <rFont val="Times New Roman"/>
        <family val="1"/>
      </rPr>
      <t>VLASTITI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IZVORI</t>
    </r>
  </si>
  <si>
    <r>
      <rPr>
        <b/>
        <sz val="8.5"/>
        <rFont val="Times New Roman"/>
        <family val="1"/>
      </rPr>
      <t>VIŠAK/MANJAK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+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NETO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FINANCIRANJE+RASPOLOŽIVA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SREDSTVA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PRETHODNIH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GODINA</t>
    </r>
  </si>
  <si>
    <r>
      <rPr>
        <b/>
        <sz val="13.5"/>
        <rFont val="Times New Roman"/>
        <family val="1"/>
      </rPr>
      <t>OPĆINA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DRAGALIĆ</t>
    </r>
  </si>
  <si>
    <r>
      <rPr>
        <b/>
        <sz val="12"/>
        <rFont val="Times New Roman"/>
        <family val="1"/>
      </rPr>
      <t>OPĆI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DIO</t>
    </r>
  </si>
  <si>
    <r>
      <rPr>
        <b/>
        <sz val="9"/>
        <rFont val="Times New Roman"/>
        <family val="1"/>
      </rPr>
      <t>A.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RAČUN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PRIHODA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I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RASHODA</t>
    </r>
  </si>
  <si>
    <r>
      <rPr>
        <b/>
        <sz val="9"/>
        <rFont val="Times New Roman"/>
        <family val="1"/>
      </rPr>
      <t>6.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PRIHODI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POSLOVANJA</t>
    </r>
  </si>
  <si>
    <r>
      <rPr>
        <b/>
        <sz val="5"/>
        <rFont val="Times New Roman"/>
        <family val="1"/>
      </rPr>
      <t>BROJ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KONTA</t>
    </r>
  </si>
  <si>
    <r>
      <rPr>
        <b/>
        <sz val="7.5"/>
        <rFont val="Times New Roman"/>
        <family val="1"/>
      </rPr>
      <t>VRSTA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PRIHODA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/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RASHODA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</si>
  <si>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POSLOVANJA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</si>
  <si>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poreza</t>
    </r>
  </si>
  <si>
    <r>
      <rPr>
        <b/>
        <sz val="8.5"/>
        <rFont val="Times New Roman"/>
        <family val="1"/>
      </rPr>
      <t>Pomoći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inozemstva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(darovnice)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subjekata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unutar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opće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države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</si>
  <si>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</si>
  <si>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administrativnih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pristojbi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posebnim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propisim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</si>
  <si>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</si>
  <si>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neproizvedene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</si>
  <si>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sz val="8.5"/>
        <rFont val="Times New Roman"/>
        <family val="1"/>
      </rPr>
      <t>Prihodi od prodaje materijalne imov. - prirodnih bogatstava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</si>
  <si>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POSLOVANJA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</si>
  <si>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zaposlene</t>
    </r>
  </si>
  <si>
    <r>
      <rPr>
        <b/>
        <sz val="8.5"/>
        <rFont val="Times New Roman"/>
        <family val="1"/>
      </rPr>
      <t>Materijalni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</si>
  <si>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rPr>
        <b/>
        <sz val="8.5"/>
        <rFont val="Times New Roman"/>
        <family val="1"/>
      </rPr>
      <t>Financijski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</si>
  <si>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rPr>
        <b/>
        <sz val="8.5"/>
        <rFont val="Times New Roman"/>
        <family val="1"/>
      </rPr>
      <t>Subvencije</t>
    </r>
  </si>
  <si>
    <r>
      <rPr>
        <b/>
        <sz val="7.5"/>
        <rFont val="Times New Roman"/>
        <family val="1"/>
      </rPr>
      <t>Pomoći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dane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u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inoz.i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unutar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općeg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proračuna</t>
    </r>
  </si>
  <si>
    <r>
      <rPr>
        <b/>
        <sz val="8.5"/>
        <rFont val="Times New Roman"/>
        <family val="1"/>
      </rPr>
      <t>Naknade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građanima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kućanstvima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temelju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osiguranja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druge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naknade</t>
    </r>
  </si>
  <si>
    <r>
      <rPr>
        <b/>
        <sz val="8.5"/>
        <rFont val="Times New Roman"/>
        <family val="1"/>
      </rPr>
      <t>Ostali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</si>
  <si>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rPr>
        <b/>
        <sz val="8.5"/>
        <rFont val="Times New Roman"/>
        <family val="1"/>
      </rPr>
      <t>4.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NABAVU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</si>
  <si>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NABAVU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</si>
  <si>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nabavu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proizvedene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dugotrajne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</si>
  <si>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dodatna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ulaganja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nefinancijskoj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imovini</t>
    </r>
  </si>
  <si>
    <r>
      <rPr>
        <b/>
        <sz val="11"/>
        <rFont val="Times New Roman"/>
        <family val="1"/>
      </rPr>
      <t>II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POSEBNI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DIO</t>
    </r>
  </si>
  <si>
    <r>
      <rPr>
        <b/>
        <sz val="4.5"/>
        <rFont val="Times New Roman"/>
        <family val="1"/>
      </rPr>
      <t>BROJ</t>
    </r>
    <r>
      <rPr>
        <sz val="4.5"/>
        <rFont val="Times New Roman"/>
        <family val="1"/>
      </rPr>
      <t xml:space="preserve"> </t>
    </r>
    <r>
      <rPr>
        <b/>
        <sz val="4.5"/>
        <rFont val="Times New Roman"/>
        <family val="1"/>
      </rPr>
      <t>RAČUNA</t>
    </r>
  </si>
  <si>
    <r>
      <rPr>
        <b/>
        <sz val="11"/>
        <rFont val="Times New Roman"/>
        <family val="1"/>
      </rPr>
      <t>VRSTA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RASHODA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IZDATKA</t>
    </r>
  </si>
  <si>
    <r>
      <rPr>
        <b/>
        <sz val="4.5"/>
        <rFont val="Times New Roman"/>
        <family val="1"/>
      </rPr>
      <t>Indeks</t>
    </r>
    <r>
      <rPr>
        <sz val="4.5"/>
        <rFont val="Times New Roman"/>
        <family val="1"/>
      </rPr>
      <t xml:space="preserve"> </t>
    </r>
    <r>
      <rPr>
        <b/>
        <sz val="4.5"/>
        <rFont val="Times New Roman"/>
        <family val="1"/>
      </rPr>
      <t>2/1</t>
    </r>
  </si>
  <si>
    <r>
      <rPr>
        <b/>
        <sz val="4.5"/>
        <rFont val="Times New Roman"/>
        <family val="1"/>
      </rPr>
      <t>Indeks</t>
    </r>
    <r>
      <rPr>
        <sz val="4.5"/>
        <rFont val="Times New Roman"/>
        <family val="1"/>
      </rPr>
      <t xml:space="preserve"> </t>
    </r>
    <r>
      <rPr>
        <b/>
        <sz val="4.5"/>
        <rFont val="Times New Roman"/>
        <family val="1"/>
      </rPr>
      <t>3/2</t>
    </r>
  </si>
  <si>
    <r>
      <rPr>
        <b/>
        <sz val="4.5"/>
        <rFont val="Times New Roman"/>
        <family val="1"/>
      </rPr>
      <t>Indeks</t>
    </r>
    <r>
      <rPr>
        <sz val="4.5"/>
        <rFont val="Times New Roman"/>
        <family val="1"/>
      </rPr>
      <t xml:space="preserve"> </t>
    </r>
    <r>
      <rPr>
        <b/>
        <sz val="4.5"/>
        <rFont val="Times New Roman"/>
        <family val="1"/>
      </rPr>
      <t>4/3</t>
    </r>
  </si>
  <si>
    <r>
      <rPr>
        <b/>
        <sz val="4.5"/>
        <rFont val="Times New Roman"/>
        <family val="1"/>
      </rPr>
      <t>Indeks</t>
    </r>
    <r>
      <rPr>
        <sz val="4.5"/>
        <rFont val="Times New Roman"/>
        <family val="1"/>
      </rPr>
      <t xml:space="preserve"> </t>
    </r>
    <r>
      <rPr>
        <b/>
        <sz val="4.5"/>
        <rFont val="Times New Roman"/>
        <family val="1"/>
      </rPr>
      <t>5/4</t>
    </r>
  </si>
  <si>
    <r>
      <rPr>
        <b/>
        <sz val="9.5"/>
        <rFont val="Times New Roman"/>
        <family val="1"/>
      </rPr>
      <t>UKUPNO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IZDACI</t>
    </r>
  </si>
  <si>
    <r>
      <rPr>
        <b/>
        <sz val="9.5"/>
        <rFont val="Times New Roman"/>
        <family val="1"/>
      </rPr>
      <t>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OPĆINSKO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VIJEĆE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</si>
  <si>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A100101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Predstavničko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tijelo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</si>
  <si>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01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usluge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</si>
  <si>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poslovanja</t>
    </r>
  </si>
  <si>
    <r>
      <rPr>
        <b/>
        <sz val="9.5"/>
        <rFont val="Times New Roman"/>
        <family val="1"/>
      </rPr>
      <t>Materijalni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</si>
  <si>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A100102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Vijeće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nacionalnih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manjina</t>
    </r>
  </si>
  <si>
    <r>
      <rPr>
        <b/>
        <sz val="9.5"/>
        <rFont val="Times New Roman"/>
        <family val="1"/>
      </rPr>
      <t>Ostali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</si>
  <si>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P1002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političkih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stranaka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</si>
  <si>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A100201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Osnovne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funkcije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stranaka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</si>
  <si>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01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uslug</t>
    </r>
  </si>
  <si>
    <r>
      <rPr>
        <b/>
        <sz val="9.5"/>
        <rFont val="Times New Roman"/>
        <family val="1"/>
      </rPr>
      <t>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002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OPĆINSKA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UPRAVA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</si>
  <si>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P1003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Javna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uprava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administracija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</si>
  <si>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zaposlene</t>
    </r>
  </si>
  <si>
    <r>
      <rPr>
        <b/>
        <sz val="9.5"/>
        <rFont val="Times New Roman"/>
        <family val="1"/>
      </rPr>
      <t>Financijski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</si>
  <si>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TEKUĆA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PRIČUVA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PRORAČUNA</t>
    </r>
  </si>
  <si>
    <r>
      <rPr>
        <sz val="9.5"/>
        <rFont val="Times New Roman"/>
        <family val="1"/>
      </rPr>
      <t>Izvanredni rashodi - proračunska pričuva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</si>
  <si>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Ekonomski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poslov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</si>
  <si>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A100305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LOKALNA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AKCIJSKA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GRUPA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(LAG)</t>
    </r>
  </si>
  <si>
    <r>
      <rPr>
        <b/>
        <sz val="9.5"/>
        <rFont val="Times New Roman"/>
        <family val="1"/>
      </rP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RADOVI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</si>
  <si>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UREDSKI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NAMJEŠTAJ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I
</t>
    </r>
    <r>
      <rPr>
        <b/>
        <sz val="9.5"/>
        <rFont val="Times New Roman"/>
        <family val="1"/>
      </rPr>
      <t>INFORMATIZACIJA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UPRAVE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</si>
  <si>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</si>
  <si>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</si>
  <si>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SANACIJA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RATOM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RAZRUŠENIH
</t>
    </r>
    <r>
      <rPr>
        <b/>
        <sz val="9.5"/>
        <rFont val="Times New Roman"/>
        <family val="1"/>
      </rPr>
      <t>DOMOVA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</si>
  <si>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dodat.na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ulag.na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nefin.imov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</si>
  <si>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Ekonomski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poslovi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</si>
  <si>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P1004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komunalne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infrastrukture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</si>
  <si>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POVRŠINA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</si>
  <si>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NERAZVRSTANIH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CESTA</t>
    </r>
  </si>
  <si>
    <r>
      <rPr>
        <b/>
        <sz val="9.5"/>
        <rFont val="Times New Roman"/>
        <family val="1"/>
      </rP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T100403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GROBLJA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</si>
  <si>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P1006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sustava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vodoopskrbe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odvodnje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</si>
  <si>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K100601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KANALIZACIJE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</si>
  <si>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K100602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VODOVODA</t>
    </r>
  </si>
  <si>
    <r>
      <rPr>
        <b/>
        <sz val="9.5"/>
        <rFont val="Times New Roman"/>
        <family val="1"/>
      </rPr>
      <t>Pomoći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dane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inoz.i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unutar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općeg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proračuna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</si>
  <si>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</si>
  <si>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P1009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poljoprivrede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</si>
  <si>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POLJSKIH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PUTEVA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</si>
  <si>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POTICAJNE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MJERE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UNAPREĐENJE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POLJOPR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</si>
  <si>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ČIŠĆENJE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KANALSKE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MREŽE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</si>
  <si>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09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Obrazovanje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</si>
  <si>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DJEČJEG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VRTIĆA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</si>
  <si>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09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Obrazovanj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</si>
  <si>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nefinanc.imovine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</si>
  <si>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Imov.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</si>
  <si>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A101101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OBRAZOVNI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PROGRAMI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ŠKOLA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</si>
  <si>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A101102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SUFINANCIRANJE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PRIJEVOZA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UČENIKA
</t>
    </r>
    <r>
      <rPr>
        <b/>
        <sz val="9.5"/>
        <rFont val="Times New Roman"/>
        <family val="1"/>
      </rPr>
      <t>SREDNJIH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ŠKOLA</t>
    </r>
  </si>
  <si>
    <r>
      <rPr>
        <b/>
        <sz val="9.5"/>
        <rFont val="Times New Roman"/>
        <family val="1"/>
      </rPr>
      <t>Nak.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kuć.na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temelju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osig.i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dr.nak.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</si>
  <si>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A101103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SUFINANCIRANJE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KNJIGA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ZA
</t>
    </r>
    <r>
      <rPr>
        <b/>
        <sz val="9.5"/>
        <rFont val="Times New Roman"/>
        <family val="1"/>
      </rPr>
      <t>UČENIKE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O.Š.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</si>
  <si>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K101101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ŠKOLSKO-SPORTSKE
</t>
    </r>
    <r>
      <rPr>
        <b/>
        <sz val="9.5"/>
        <rFont val="Times New Roman"/>
        <family val="1"/>
      </rPr>
      <t>DVORANE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DRAGALIĆ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</si>
  <si>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P1012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visokog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obrazovanja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</si>
  <si>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A101201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STIPENDIRANJE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STUDENATA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</si>
  <si>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P1013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civilnog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društva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</si>
  <si>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:DJELATNOST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KULTURI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</si>
  <si>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08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Rekreacija,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kultura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religija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</si>
  <si>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GRAĐANSKE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PROIZAŠLE
</t>
    </r>
    <r>
      <rPr>
        <b/>
        <sz val="9.5"/>
        <rFont val="Times New Roman"/>
        <family val="1"/>
      </rPr>
      <t>IZ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DOMOVINSKOG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RATA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</si>
  <si>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DJELATNOST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ORGANIZACIJA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I
</t>
    </r>
    <r>
      <rPr>
        <b/>
        <sz val="9.5"/>
        <rFont val="Times New Roman"/>
        <family val="1"/>
      </rPr>
      <t>UDRUGA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SKRB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OBITELJI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DJECI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</si>
  <si>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ADAPTACIJA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CRKVE</t>
    </r>
  </si>
  <si>
    <r>
      <rPr>
        <b/>
        <sz val="9.5"/>
        <rFont val="Times New Roman"/>
        <family val="1"/>
      </rPr>
      <t>Subvencije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</si>
  <si>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P1014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sporta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</si>
  <si>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POTREBE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SPORTU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</si>
  <si>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ULAGANJA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SPORTSKE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OBJEKTE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</si>
  <si>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P1015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Organiziranje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provođenje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zaštite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spašavanja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</si>
  <si>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DVD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</si>
  <si>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03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sigurnost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</si>
  <si>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OPREMA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DVD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</si>
  <si>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03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sigurnos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</si>
  <si>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K101502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VATROGASNOG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DOMA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</si>
  <si>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imov.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</si>
  <si>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nefinancijske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imovine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</si>
  <si>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proizvedene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dugotrajne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imovine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</si>
  <si>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P1016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socijalne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skrbi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novčanih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pomoći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</si>
  <si>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POMOĆ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OBITELJIMA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KUĆANSTVIMA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I
</t>
    </r>
    <r>
      <rPr>
        <b/>
        <sz val="9.5"/>
        <rFont val="Times New Roman"/>
        <family val="1"/>
      </rPr>
      <t>SOCIJALNO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UGROŽENIM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GRAĐANIMA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</si>
  <si>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10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Socijalna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zaštita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</si>
  <si>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POTPORE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NOVOROĐENO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DIJETE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</si>
  <si>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CRVENI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KRIŽ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</si>
  <si>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P1017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Dodatne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usluge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zdravstvu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preventiva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</si>
  <si>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K101701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AMBULANTE</t>
    </r>
  </si>
  <si>
    <t>Doprinosi na plaće</t>
  </si>
  <si>
    <t>Ostali rashodi</t>
  </si>
  <si>
    <t>Rashodi poslovanja</t>
  </si>
  <si>
    <r>
      <rPr>
        <b/>
        <sz val="10"/>
        <rFont val="Arial"/>
        <family val="2"/>
      </rPr>
      <t>FUNKCIJSKA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KLASIFIKACIJA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05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  <charset val="238"/>
      </rPr>
      <t>Zaštita okoliša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</si>
  <si>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 xml:space="preserve">I ADAPTACIJA </t>
    </r>
    <r>
      <rPr>
        <b/>
        <sz val="9.5"/>
        <rFont val="Times New Roman"/>
        <family val="1"/>
      </rPr>
      <t>MRTVAČNICA</t>
    </r>
  </si>
  <si>
    <t>Glava 02  JEDINSTVENI UPRAVNI ODJEL</t>
  </si>
  <si>
    <t>Glava 01  OPĆINSKO VIJEĆE</t>
  </si>
  <si>
    <t>Rashodi za nabavu neproizvedene dugotrajne imovine</t>
  </si>
  <si>
    <t>Kapitalne pomoći</t>
  </si>
  <si>
    <t>Nematerijalna proizvedena imovina</t>
  </si>
  <si>
    <r>
      <rPr>
        <b/>
        <sz val="9.5"/>
        <rFont val="Arial"/>
        <family val="2"/>
      </rPr>
      <t>FUNKCIJSKA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06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Usluge unapređenja stanovanja i zajednice</t>
    </r>
  </si>
  <si>
    <t>KAPITALNI PROJEKT – K101801 : DOKUMENTI PROSTORNOG UREĐENJA</t>
  </si>
  <si>
    <r>
      <t xml:space="preserve">                                                                                                                 </t>
    </r>
    <r>
      <rPr>
        <b/>
        <sz val="9"/>
        <rFont val="Times New Roman"/>
        <family val="1"/>
      </rPr>
      <t>Članak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2.</t>
    </r>
  </si>
  <si>
    <r>
      <t xml:space="preserve">                                                                                                                                             </t>
    </r>
    <r>
      <rPr>
        <b/>
        <sz val="8.5"/>
        <rFont val="Times New Roman"/>
        <family val="1"/>
      </rPr>
      <t>Članak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1.</t>
    </r>
  </si>
  <si>
    <t>Pomoći unutar općeg proračuna</t>
  </si>
  <si>
    <r>
      <rPr>
        <b/>
        <sz val="9.5"/>
        <rFont val="Times New Roman"/>
        <family val="1"/>
      </rP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T100701: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KANTI, KONTEJNERA I KOM.VOZILA</t>
    </r>
  </si>
  <si>
    <t>Rashodi za nabavu nefinanc.imovine</t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</si>
  <si>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A</t>
    </r>
    <r>
      <rPr>
        <b/>
        <sz val="9.5"/>
        <rFont val="Times New Roman"/>
        <family val="1"/>
      </rPr>
      <t>101305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JAVNO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INFORMIRANJE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GRAĐANA</t>
    </r>
  </si>
  <si>
    <t>1.</t>
  </si>
  <si>
    <t>2.</t>
  </si>
  <si>
    <t>3.</t>
  </si>
  <si>
    <t>4.</t>
  </si>
  <si>
    <t>5.</t>
  </si>
  <si>
    <r>
      <rPr>
        <b/>
        <i/>
        <sz val="9.5"/>
        <rFont val="Times New Roman"/>
        <family val="1"/>
        <charset val="238"/>
      </rPr>
      <t>PROGRAM</t>
    </r>
    <r>
      <rPr>
        <i/>
        <sz val="9.5"/>
        <rFont val="Times New Roman"/>
        <family val="1"/>
        <charset val="238"/>
      </rPr>
      <t xml:space="preserve">  </t>
    </r>
    <r>
      <rPr>
        <b/>
        <i/>
        <sz val="9.5"/>
        <rFont val="Times New Roman"/>
        <family val="1"/>
        <charset val="238"/>
      </rPr>
      <t>-</t>
    </r>
    <r>
      <rPr>
        <i/>
        <sz val="9.5"/>
        <rFont val="Times New Roman"/>
        <family val="1"/>
        <charset val="238"/>
      </rPr>
      <t xml:space="preserve"> </t>
    </r>
    <r>
      <rPr>
        <b/>
        <i/>
        <sz val="9.5"/>
        <rFont val="Times New Roman"/>
        <family val="1"/>
        <charset val="238"/>
      </rPr>
      <t>P1018</t>
    </r>
    <r>
      <rPr>
        <i/>
        <sz val="9.5"/>
        <rFont val="Times New Roman"/>
        <family val="1"/>
        <charset val="238"/>
      </rPr>
      <t xml:space="preserve"> </t>
    </r>
    <r>
      <rPr>
        <b/>
        <i/>
        <sz val="9.5"/>
        <rFont val="Times New Roman"/>
        <family val="1"/>
        <charset val="238"/>
      </rPr>
      <t>:</t>
    </r>
    <r>
      <rPr>
        <i/>
        <sz val="9.5"/>
        <rFont val="Times New Roman"/>
        <family val="1"/>
        <charset val="238"/>
      </rPr>
      <t xml:space="preserve"> Prostorno uređenje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</si>
  <si>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POKLON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PAKETIĆI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DIJECU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</si>
  <si>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P1010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predškolskog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odgoja</t>
    </r>
  </si>
  <si>
    <t>AKTIVNOST – A101002 : BORAVAK DJECE U VRTIĆU</t>
  </si>
  <si>
    <t xml:space="preserve">NAMJENA </t>
  </si>
  <si>
    <t>642 Prihodi od nefinancijske imovine</t>
  </si>
  <si>
    <t>koncesija</t>
  </si>
  <si>
    <t>iznajmljivanje opreme</t>
  </si>
  <si>
    <t>mineralne sirovine</t>
  </si>
  <si>
    <t>promjena namj.zemljišta</t>
  </si>
  <si>
    <t>naknada za služnost</t>
  </si>
  <si>
    <t>naknada za legalizaciju</t>
  </si>
  <si>
    <t>ukupno 642</t>
  </si>
  <si>
    <t>ukupno 64</t>
  </si>
  <si>
    <t xml:space="preserve"> 651 Administrativne (upravne) pristojbe</t>
  </si>
  <si>
    <t>priključak na vodovod, kanaliz.</t>
  </si>
  <si>
    <t>namjenska sr.za vod.i kanaliz.</t>
  </si>
  <si>
    <t>državni biljezi</t>
  </si>
  <si>
    <t>ukupno 651</t>
  </si>
  <si>
    <t>652 Prihodi po posebnim propisima</t>
  </si>
  <si>
    <t>vodni doprinos H vode</t>
  </si>
  <si>
    <t>šumski doprinos</t>
  </si>
  <si>
    <t>ostali</t>
  </si>
  <si>
    <t>pogrebne usluge</t>
  </si>
  <si>
    <t>grobna naknada</t>
  </si>
  <si>
    <t>ukupno 652</t>
  </si>
  <si>
    <t>653 Komunalni doprinosi i naknade</t>
  </si>
  <si>
    <t>komunalni doprinos</t>
  </si>
  <si>
    <t>komunalna naknada</t>
  </si>
  <si>
    <t>ukupno 653</t>
  </si>
  <si>
    <t>ukupnoa 65</t>
  </si>
  <si>
    <t>7 PRIHODI OD PRODAJE</t>
  </si>
  <si>
    <t>poljoprivredno zemljište</t>
  </si>
  <si>
    <t>građevinsko zemljište</t>
  </si>
  <si>
    <t>634 ŽUPANIJSKI PRORAČUN</t>
  </si>
  <si>
    <t>633 DRŽAVNI  PRORAČUN</t>
  </si>
  <si>
    <t>641 Prihodi od financijske imovine - kamate</t>
  </si>
  <si>
    <t>Javni radovi</t>
  </si>
  <si>
    <t>VRSTA PRIHODA</t>
  </si>
  <si>
    <t>OPĆINA DRAGALIĆ</t>
  </si>
  <si>
    <t>PLAN PRORAČUNA PO FUNKCIJSKOJ KLASIFIKACIJI</t>
  </si>
  <si>
    <t>UKUPNI RASHODI</t>
  </si>
  <si>
    <t xml:space="preserve">Račun </t>
  </si>
  <si>
    <t>Opće javne usluge                      01</t>
  </si>
  <si>
    <t>Obrana                        02</t>
  </si>
  <si>
    <t>Javni red i sigurnost                   03</t>
  </si>
  <si>
    <t>Ekonomski poslovi                             04</t>
  </si>
  <si>
    <t>Zaštita okoliša                            05</t>
  </si>
  <si>
    <t>Usluge unapređenja stanovanja i zajednice                      06</t>
  </si>
  <si>
    <t>Zdravstvo                      07</t>
  </si>
  <si>
    <t>Rekreacija, kultura i religija                      08</t>
  </si>
  <si>
    <t>Obrazovanje                  09</t>
  </si>
  <si>
    <t>Socijalna zaštita                 10</t>
  </si>
  <si>
    <t>UKUPNO</t>
  </si>
  <si>
    <t>Rashodi za zaposlene</t>
  </si>
  <si>
    <t>Plaće</t>
  </si>
  <si>
    <t>Ostali rashodi za zaposlene</t>
  </si>
  <si>
    <t>Materijalni rashodi</t>
  </si>
  <si>
    <t>Naknade troš.zaposlenima</t>
  </si>
  <si>
    <t>Rashodi za materijal i energiju</t>
  </si>
  <si>
    <t xml:space="preserve">Rashodi za usluge </t>
  </si>
  <si>
    <t>Naknade troš.osob.izvan rad.odn.</t>
  </si>
  <si>
    <t>Ostali nespomenuti rashodi rashodi poslovanja</t>
  </si>
  <si>
    <t>Financijski rashodi</t>
  </si>
  <si>
    <t>Ostali financijski rashodi</t>
  </si>
  <si>
    <t>Subvencije</t>
  </si>
  <si>
    <t>Subvencije trg.društ., obrt., mal. I sred.pod.izvan jav.sekt.</t>
  </si>
  <si>
    <t>Pomoći dane u inoz. I unutar općeg proračuna</t>
  </si>
  <si>
    <t>Naknade građanima i kućanstvima na temelju osiguranja i druge nak.</t>
  </si>
  <si>
    <t>Ostale naknade građanima i kućanstvima iz proračuna</t>
  </si>
  <si>
    <t xml:space="preserve">Ostali rashodi </t>
  </si>
  <si>
    <t xml:space="preserve">Tekuće donacije </t>
  </si>
  <si>
    <t xml:space="preserve">Kapitalne donacije </t>
  </si>
  <si>
    <t>Izvanredni rashodi</t>
  </si>
  <si>
    <t>Rashodi za nabavu nefinancijske imovine</t>
  </si>
  <si>
    <t>Rashodi za nabavu neproizvedene imovine</t>
  </si>
  <si>
    <t>Nematerijalna imovina</t>
  </si>
  <si>
    <t>Građevinski objekti</t>
  </si>
  <si>
    <t>Postrojenja i oprema</t>
  </si>
  <si>
    <t xml:space="preserve">Prijevozna sredstva </t>
  </si>
  <si>
    <t>Rashodi za dodatna ulaganja na nefinancijskoj imovini</t>
  </si>
  <si>
    <t>Dodatna ulaganja na građevinskim objektima</t>
  </si>
  <si>
    <t xml:space="preserve">              FUNKCIJASKA  KLASIFIKACIJA                                                                                                                                              EKONOMSKA KLAFIFIKACIJA</t>
  </si>
  <si>
    <t>Naziv cilja</t>
  </si>
  <si>
    <t>Naziv mjere</t>
  </si>
  <si>
    <t>Program/aktivnost</t>
  </si>
  <si>
    <t>Naziv programa/aktivnosti</t>
  </si>
  <si>
    <t>Projekcija 2021. godina</t>
  </si>
  <si>
    <t>Pokazatelj rezultata</t>
  </si>
  <si>
    <t>Ciljana vrijednost 2021.</t>
  </si>
  <si>
    <t>Odgovornost za provedbu mjere (organizacijska klasifikacija)</t>
  </si>
  <si>
    <t>P1008</t>
  </si>
  <si>
    <t>Razvoj gospodarstva</t>
  </si>
  <si>
    <t>K100801</t>
  </si>
  <si>
    <t>Gospodarska zona</t>
  </si>
  <si>
    <t>P1005</t>
  </si>
  <si>
    <t>Izgradnja objekata i uređaja komunalne infrastrukture</t>
  </si>
  <si>
    <t>K100501</t>
  </si>
  <si>
    <t>Izgradnja cesta i javnih površina</t>
  </si>
  <si>
    <t>1.2.1. Dužina (m) izgrađenih cesta</t>
  </si>
  <si>
    <t>K100502</t>
  </si>
  <si>
    <t>Izgradnja i adaptacija mrtvačnica</t>
  </si>
  <si>
    <t>1.2.2. Broj adaptiranih mrtvačnica</t>
  </si>
  <si>
    <t>K100503</t>
  </si>
  <si>
    <t>Izgradnja javne rasvjete</t>
  </si>
  <si>
    <t>1.2.3. Broj novo posatvljenih LED rsvjetnih tijela</t>
  </si>
  <si>
    <t>P1006</t>
  </si>
  <si>
    <t>Razvoj sustava vodoopskrbe i odvodnje</t>
  </si>
  <si>
    <t>K100602</t>
  </si>
  <si>
    <t>Izgradnja vodovoda</t>
  </si>
  <si>
    <t>K100601</t>
  </si>
  <si>
    <t>P1003</t>
  </si>
  <si>
    <t>Javna uprava i administracija</t>
  </si>
  <si>
    <t>P1013</t>
  </si>
  <si>
    <t>Razvoj civilnog društva</t>
  </si>
  <si>
    <t>K101302</t>
  </si>
  <si>
    <t>Adaptacija crkve</t>
  </si>
  <si>
    <t>P1010</t>
  </si>
  <si>
    <t>K10101</t>
  </si>
  <si>
    <t>Izgradnja dječjeg vrtića</t>
  </si>
  <si>
    <t>P1011</t>
  </si>
  <si>
    <t>Osnovnoškolsko i srednješkolsko obrazovanje</t>
  </si>
  <si>
    <t>K101101</t>
  </si>
  <si>
    <t>Izgradnja školsko-sportske dvorane</t>
  </si>
  <si>
    <t>P1015</t>
  </si>
  <si>
    <t>Organiziranje i provođenje zaštite i spašavanja</t>
  </si>
  <si>
    <t>K101501</t>
  </si>
  <si>
    <t>Oprema za DVD</t>
  </si>
  <si>
    <t>2.2.1. Opremanje DVD-a</t>
  </si>
  <si>
    <t>K101502</t>
  </si>
  <si>
    <t>Izgradnja vatrogasnog doma</t>
  </si>
  <si>
    <t>2.2.2. Izgradnja vatrogasnog doma</t>
  </si>
  <si>
    <t>K101504</t>
  </si>
  <si>
    <t>P1014</t>
  </si>
  <si>
    <t>Razvoj športa</t>
  </si>
  <si>
    <t>K101401</t>
  </si>
  <si>
    <t>Ulaganje u sportske objekte</t>
  </si>
  <si>
    <t>P1017</t>
  </si>
  <si>
    <t>Dodatne usluge u zdravstvu i preventiva</t>
  </si>
  <si>
    <t>K101701</t>
  </si>
  <si>
    <t>Izgradnja ambulante</t>
  </si>
  <si>
    <t>2.4.1. Izgradnja ambulante</t>
  </si>
  <si>
    <r>
      <rPr>
        <b/>
        <sz val="10"/>
        <rFont val="Times New Roman"/>
        <family val="1"/>
      </rPr>
      <t>PLAN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RAZVOJNIH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PROGRAMA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OPĆINE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DRAGALIĆ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ZA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2020.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GODINU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PROJEKCIJOM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ZA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2020.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2021.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GODINU</t>
    </r>
  </si>
  <si>
    <r>
      <rPr>
        <b/>
        <sz val="10"/>
        <rFont val="Times New Roman"/>
        <family val="1"/>
      </rPr>
      <t>CILJ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GOSPODARSKI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RAZVOJ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POVEĆANJE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KOMUNALNOG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STANDARDA</t>
    </r>
  </si>
  <si>
    <r>
      <rPr>
        <b/>
        <sz val="10"/>
        <rFont val="Times New Roman"/>
        <family val="1"/>
      </rPr>
      <t>MJERA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1.1.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JAČANJE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GOSPODARSTVA</t>
    </r>
  </si>
  <si>
    <r>
      <rPr>
        <b/>
        <sz val="10"/>
        <rFont val="Times New Roman"/>
        <family val="1"/>
      </rPr>
      <t>1.2.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JAČANJE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KOMUNALNE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INFRASTRUKTURE</t>
    </r>
  </si>
  <si>
    <t>Plan 2020. godina</t>
  </si>
  <si>
    <t>Projekcija 2022. godina</t>
  </si>
  <si>
    <r>
      <rPr>
        <b/>
        <sz val="10"/>
        <rFont val="Times New Roman"/>
        <family val="1"/>
      </rPr>
      <t>CILJ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2:</t>
    </r>
    <r>
      <rPr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UNAPREĐENJE    </t>
    </r>
    <r>
      <rPr>
        <sz val="10"/>
        <rFont val="Times New Roman"/>
        <family val="1"/>
      </rPr>
      <t xml:space="preserve">    </t>
    </r>
    <r>
      <rPr>
        <b/>
        <sz val="10"/>
        <rFont val="Times New Roman"/>
        <family val="1"/>
      </rPr>
      <t>KVALITETE         ŽIVOTA</t>
    </r>
  </si>
  <si>
    <r>
      <rPr>
        <b/>
        <sz val="10"/>
        <rFont val="Times New Roman"/>
        <family val="1"/>
      </rPr>
      <t xml:space="preserve">MJERA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2.2.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RAZVOJ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VATROGASTVA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I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ZAŠTITE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I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SPAŠAVANJA</t>
    </r>
  </si>
  <si>
    <t>K100301</t>
  </si>
  <si>
    <t>Uredski namještaj i informatizacija uprave</t>
  </si>
  <si>
    <t>K100302</t>
  </si>
  <si>
    <t>Sanacioja ratom razrušenih domova</t>
  </si>
  <si>
    <t>K100303</t>
  </si>
  <si>
    <t>Izgradnja Pučkog doma Dragalić</t>
  </si>
  <si>
    <t>P1004</t>
  </si>
  <si>
    <t>Održavanje komunalne infrastrukture</t>
  </si>
  <si>
    <t>K100401</t>
  </si>
  <si>
    <t>Opremanje i usluge komunalnog pogona</t>
  </si>
  <si>
    <t>Izgradnja kanalizacija</t>
  </si>
  <si>
    <t>Predškolski odgoj</t>
  </si>
  <si>
    <r>
      <rPr>
        <b/>
        <sz val="10"/>
        <rFont val="Times New Roman"/>
        <family val="1"/>
      </rPr>
      <t xml:space="preserve">MJERA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2.3.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IZGRADNJA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KULTURNIH,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SPORTSKIH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I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VJERSKIH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OBJEKATA</t>
    </r>
  </si>
  <si>
    <t>Izrada Procjena i Planova djelovanja sustava civilne zaštite</t>
  </si>
  <si>
    <r>
      <rPr>
        <b/>
        <sz val="10"/>
        <rFont val="Times New Roman"/>
        <family val="1"/>
      </rPr>
      <t>MJERA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2.1.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IZGRADNJA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DRUŠTVENIH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OBJEKATA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I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INFRASTRUKTURE</t>
    </r>
  </si>
  <si>
    <r>
      <rPr>
        <b/>
        <sz val="10"/>
        <rFont val="Times New Roman"/>
        <family val="1"/>
      </rPr>
      <t>MJERA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2.4.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UNAPREĐENJE   ZDRAVSTVA</t>
    </r>
  </si>
  <si>
    <r>
      <rPr>
        <b/>
        <sz val="10"/>
        <rFont val="Times New Roman"/>
        <family val="1"/>
      </rPr>
      <t>MJERA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2.5.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UNAPREĐENJE   PROSTORNOG PLANIRANJA</t>
    </r>
  </si>
  <si>
    <t>P1018</t>
  </si>
  <si>
    <t>Prostorno uređenje</t>
  </si>
  <si>
    <t>K101801</t>
  </si>
  <si>
    <t>Dokumenti prostornog uređenja</t>
  </si>
  <si>
    <t>1.1.1. Dužina (m) izgrađene ceste u radnoj zoni</t>
  </si>
  <si>
    <t>1.1.3. Broj rasvjetnih stupova i tijela u radnoj Zoni</t>
  </si>
  <si>
    <t>R002/G02</t>
  </si>
  <si>
    <t>Nabavka materijalno tehničkih sredstava za rad i opremanje komunalng pogona</t>
  </si>
  <si>
    <t>70  m</t>
  </si>
  <si>
    <t>1.000 m</t>
  </si>
  <si>
    <t>250 m</t>
  </si>
  <si>
    <t>40 kom</t>
  </si>
  <si>
    <t>10 kom</t>
  </si>
  <si>
    <t>Nabavka trimera, goriva, potrošnog materijala za košnju…</t>
  </si>
  <si>
    <t>Nabavljeno komunalno vozilo, timeri, potrošni materijal i gorivo</t>
  </si>
  <si>
    <t>230 m</t>
  </si>
  <si>
    <t>200 m</t>
  </si>
  <si>
    <t xml:space="preserve"> 200 m</t>
  </si>
  <si>
    <t>1 započeta</t>
  </si>
  <si>
    <t>1 nastavljena  izgradnja</t>
  </si>
  <si>
    <t>1 dovršena izgradnja</t>
  </si>
  <si>
    <t>32 kom</t>
  </si>
  <si>
    <t>20 kom</t>
  </si>
  <si>
    <t>15 kom</t>
  </si>
  <si>
    <t>1.1.2. Dužina (m) izgrađene kanalizacije u radnoj zoni</t>
  </si>
  <si>
    <t>1.2.4. Dužina (m) izgrađenog vodovoda u naseljima Poljane i Donji Bogićevci</t>
  </si>
  <si>
    <t>1.750 m</t>
  </si>
  <si>
    <t>500 m</t>
  </si>
  <si>
    <t>1.2.5. Dužina (m) izgrađene kanalizacije u naseljima Mašić i Medari</t>
  </si>
  <si>
    <t>Popunjen namještaj sa 2 velika stola u općinskoj vijećnici</t>
  </si>
  <si>
    <t>Nabaviti jedan kancelarijski stol, stolice i kompjuter, štampač..</t>
  </si>
  <si>
    <t>Popuniti i zanoviti dotrajalu opremu i namještaj</t>
  </si>
  <si>
    <t>Obnovljene 3 zgrade, izgrađena jedna</t>
  </si>
  <si>
    <t>Sanirati jednu zgradu</t>
  </si>
  <si>
    <t>Izraditi projektnu dokumentaciju za snaciju dvije zgrade i započeti sanaciju</t>
  </si>
  <si>
    <t>Dodatna ulaganja na objektu i održavanje</t>
  </si>
  <si>
    <t>Dovršena izgradnja i provedena dodatna ulaganja</t>
  </si>
  <si>
    <t>2.1.1.Nabavljeno stolova, komjutera. Štapača…</t>
  </si>
  <si>
    <t>2.1.2.Obnovljeno ili izgrađeni zgrada opće društvene namjene</t>
  </si>
  <si>
    <t>2.1.3.Izgrađena zgrada</t>
  </si>
  <si>
    <t>2.1.5. Izgrađen dječji vrtić</t>
  </si>
  <si>
    <t>2.1.4. Broj obnovljenih crkvi</t>
  </si>
  <si>
    <t>Dovršena obnova 4 saklralna objekta</t>
  </si>
  <si>
    <t>Dodatna ulaganja na objektima i održavanje</t>
  </si>
  <si>
    <t>Započeta gradnja</t>
  </si>
  <si>
    <t>Dovršetak izgradnje</t>
  </si>
  <si>
    <t>Dodatna ulaganja i održavanje objekta</t>
  </si>
  <si>
    <t>2.1.6.Izgradnja parkirališta i školsko sportske dvorane</t>
  </si>
  <si>
    <t>Nastavljena izgradnja parkirtališta</t>
  </si>
  <si>
    <t>Nastavak izgradnje dvorane</t>
  </si>
  <si>
    <r>
      <t>Nastavak</t>
    </r>
    <r>
      <rPr>
        <b/>
        <sz val="10"/>
        <color rgb="FF000000"/>
        <rFont val="Times New Roman"/>
        <family val="1"/>
        <charset val="238"/>
      </rPr>
      <t xml:space="preserve"> iz</t>
    </r>
    <r>
      <rPr>
        <sz val="10"/>
        <color rgb="FF000000"/>
        <rFont val="Times New Roman"/>
        <family val="1"/>
      </rPr>
      <t>gradnje dvorane</t>
    </r>
  </si>
  <si>
    <t>Nabavka opreme</t>
  </si>
  <si>
    <t>Nabavljanje opreme potrebne za dostizanje Zakonom propisanih standarda</t>
  </si>
  <si>
    <t>Nastavak gradnje</t>
  </si>
  <si>
    <t>2.2.3. Izrada Procjena i Planova  djelovanja sustava civilne zaštite</t>
  </si>
  <si>
    <t>Izrađeno ___ Zakonom propisanih dokumenata</t>
  </si>
  <si>
    <t>Nastavak izrade Zakonom prpisanih dokumenata</t>
  </si>
  <si>
    <t>2.4.1.Izgradnja sportskih pobjekata</t>
  </si>
  <si>
    <t>Donešena odluka o početku izgradnje boćališta</t>
  </si>
  <si>
    <t>Izgraditi boćalište</t>
  </si>
  <si>
    <t>Urediti okoliš</t>
  </si>
  <si>
    <t>Nastavak uređenja prostora za obiteljskog liječnika</t>
  </si>
  <si>
    <t>Kupnja objekta za urteđenje u svrhu osiguravanja prostora za rad liječnika</t>
  </si>
  <si>
    <t>2.5.1. Izmjene i dopune PPUO</t>
  </si>
  <si>
    <t>Pokretanje postupka izmjena i dopuna PPUO Dragalić</t>
  </si>
  <si>
    <t xml:space="preserve">Izmjene i dopune PPUO </t>
  </si>
  <si>
    <t>Polazna vrijednost 2019.</t>
  </si>
  <si>
    <t>Planirana vrijednost 2020.</t>
  </si>
  <si>
    <t>Ciljana vrijednost 2022.</t>
  </si>
  <si>
    <t>Uređenje i dodatna ulaganja u objekte</t>
  </si>
  <si>
    <t>Investicije</t>
  </si>
  <si>
    <t>Pomoć iz županijskog proračuna</t>
  </si>
  <si>
    <t>6. PRIHODI POSLOVANJA</t>
  </si>
  <si>
    <t>Izvor 1.     OPĆI PRIHODI I PRIMICI</t>
  </si>
  <si>
    <t>Izvor 3.     VLASTITI PRIHODI</t>
  </si>
  <si>
    <t>Izvor 4.     PRIHODI ZA POSEBNE NAMJENE</t>
  </si>
  <si>
    <t>Izvor 5.     TEKUĆE POMOĆI</t>
  </si>
  <si>
    <t>Izvor 6.     DONACIJE</t>
  </si>
  <si>
    <t>Izvor 7.     PRIHODI OD PRODAJE ILI ZAMJENE FINANCIJSKE IMOVINE</t>
  </si>
  <si>
    <t xml:space="preserve">Izvor 8.     NAMJENSKI PRIMICI (Povrat depozita, zaduživanje..) </t>
  </si>
  <si>
    <t>Raspodjela prihoda i stavljanje sredstava na raspolaganje vršit će se u pravilu ravnomjerno tijekom godine na sve korisnike sredstava i to prema dinamici ostvarivanja prihoda odnosno prema rokovima doospijeća plaćanja obveza za koje su sredstva osigurana u Proračunu.</t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</si>
  <si>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</si>
  <si>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1.1.OPĆI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</si>
  <si>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</si>
  <si>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</si>
  <si>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3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VLASTITI PRIHODI -iznajmljivanje opreme služnost..</t>
    </r>
  </si>
  <si>
    <t>UKUPNO 63</t>
  </si>
  <si>
    <t>UKUPNO 61</t>
  </si>
  <si>
    <t>Prihodi od poreza</t>
  </si>
  <si>
    <t>UKUPNO PRIHODI</t>
  </si>
  <si>
    <t>Prihodi od prodaje materijalne imov. - kuće i stanovi</t>
  </si>
  <si>
    <t>Obiteljske kuće i stanovi u drž.vlasništvu</t>
  </si>
  <si>
    <t>Materijalna imovina - prirodnqa bogatstva</t>
  </si>
  <si>
    <t xml:space="preserve">                                                                                        SPECIFIKACIJA PRIHODA</t>
  </si>
  <si>
    <t>Glava 03  KOMUNALNA INFRASTRUKTURA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</si>
  <si>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4</t>
    </r>
    <r>
      <rPr>
        <b/>
        <sz val="9.5"/>
        <rFont val="Arial"/>
        <family val="2"/>
      </rPr>
      <t>.4.</t>
    </r>
    <r>
      <rPr>
        <b/>
        <sz val="9.5"/>
        <rFont val="Times New Roman"/>
        <family val="1"/>
      </rPr>
      <t xml:space="preserve"> PRIHODI ZA POSEBNE NAMJENE - Komunalna naknada</t>
    </r>
  </si>
  <si>
    <t>Izvor 4.2. PRIHODI ZA POSEBNE NAMJENE - Komunalni doprinos</t>
  </si>
  <si>
    <t>Izvor 4.1. PRIHODI ZA POSEBNE NAMJENE - Šumski doprinos</t>
  </si>
  <si>
    <t>Glava 04 GOSPODARSTVO</t>
  </si>
  <si>
    <t>Glava 05  JAVNE USTANOVE PREDŠKOLSKOG ODGOJA I OBRAZOVANJA</t>
  </si>
  <si>
    <t>Glava 06  PROGRAMSKA DJELATNOST KULTURE</t>
  </si>
  <si>
    <t>Glava 07  PROGRAMSKA DJELATNOST SPORTA</t>
  </si>
  <si>
    <t>Glava 08  VATROGASTVO I CIVILNA ZAŠTITA</t>
  </si>
  <si>
    <t>KAPITALNI PROJEKT – K101503 : DOKUMENTI SUSTAVA CIVILNE ZAŠTITE</t>
  </si>
  <si>
    <t>Glava 09  PROGRAMSKA DJELATNOST SOCIJALNE SKRBI</t>
  </si>
  <si>
    <t>Glava 10  JAVNE POTREBE I USLUGE U ZDRAVSTVU</t>
  </si>
  <si>
    <t>Glava 11  UNAPREĐENJE STANOVANJA I ZAJEDNICE</t>
  </si>
  <si>
    <t>Izvor 5.3. TEKUĆE POMOĆI - županijski proračun</t>
  </si>
  <si>
    <t>Izvor 4.3. PRIHODI ZA POSEBNE NAMJENE - Prihodi od legalizacije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</si>
  <si>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4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PRIHODI ZA OPĆE NAMJENE - Šumski doprinos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</si>
  <si>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P1007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Zaštita okoliša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</si>
  <si>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 IZGRADNJA JAVNE POVRŠINE (TRG)</t>
    </r>
  </si>
  <si>
    <t>Izvor 5.3. Županijski proračun</t>
  </si>
  <si>
    <t>Izvor 5.1. HZZ</t>
  </si>
  <si>
    <t>Izvor 5.2. Državni proračun</t>
  </si>
  <si>
    <t>Izvor 4.1. Šumski doprinos</t>
  </si>
  <si>
    <t>Izvor 4.2. Komunalni doprinos</t>
  </si>
  <si>
    <t>Izvor 3.1. Iznajmljivanje opreme, služnost…</t>
  </si>
  <si>
    <t>Izvor 4.3. Prihod od legalizacije</t>
  </si>
  <si>
    <t>Izvor 4.4. Komunalna naknada</t>
  </si>
  <si>
    <t>Izvor 4.6. Prihod od prodaje kuća i stanova na PPDS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</si>
  <si>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3.2</t>
    </r>
    <r>
      <rPr>
        <b/>
        <sz val="9.5"/>
        <rFont val="Arial"/>
        <family val="2"/>
      </rPr>
      <t>.</t>
    </r>
    <r>
      <rPr>
        <b/>
        <sz val="9.5"/>
        <rFont val="Times New Roman"/>
        <family val="1"/>
      </rPr>
      <t xml:space="preserve"> VLASTITI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polj.zemlj.Prijen.sred.iz prij.god.</t>
    </r>
  </si>
  <si>
    <t>Izvor 3.2. Zakup polj.zemlj. Prijenos iz prethodnih godina</t>
  </si>
  <si>
    <t>Izvor 4.5. Zakup poljoprivrednog zemljišta</t>
  </si>
  <si>
    <t>UKUPNO:</t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</si>
  <si>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>SUFINANCIRANJE KOMUNALNOG REDARA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</si>
  <si>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P1011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osnovnošk.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srednješkolskog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obrazovanja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</si>
  <si>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ADMINISTR.,TEHNIČKO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STRUČNO OSOBLJE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</si>
  <si>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ZGRADA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RED.KORIŠTENJE</t>
    </r>
  </si>
  <si>
    <t>634 Pomoći od izvanproračunskih korisnika HZZ</t>
  </si>
  <si>
    <t xml:space="preserve"> UKUPNO  6  PRIHODI POSLOVANJA</t>
  </si>
  <si>
    <t xml:space="preserve">UKUPNO  7 </t>
  </si>
  <si>
    <t>VLASTITI IZVORI  9</t>
  </si>
  <si>
    <t>2023.g.</t>
  </si>
  <si>
    <r>
      <rPr>
        <b/>
        <u/>
        <sz val="8"/>
        <rFont val="Times New Roman"/>
        <family val="1"/>
        <charset val="238"/>
      </rPr>
      <t>VRSTE IZVORA FINANCIRANJA</t>
    </r>
  </si>
  <si>
    <t>Prihod od zakupa polj.zemlčjišta</t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</si>
  <si>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P1005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  <charset val="238"/>
      </rPr>
      <t>Građenje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objekata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komunalne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infrastrukture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</si>
  <si>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 xml:space="preserve"> ODRŽAVANJE JAVNE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>RASVJETE</t>
    </r>
  </si>
  <si>
    <t xml:space="preserve">Izvor 3.3. Prihodi od prodaje nefinacnijske imovine 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</si>
  <si>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5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TEKUĆE POMOĆI HZZ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</si>
  <si>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</si>
  <si>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t>Izvor 4.4. PRIHODI ZA POSEBNE NAMJENE - komunalni doprinos</t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</si>
  <si>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poljop,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</si>
  <si>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Naknada od prenamjene polj.zemljišta</t>
    </r>
  </si>
  <si>
    <r>
      <rPr>
        <b/>
        <sz val="7.5"/>
        <rFont val="Times New Roman"/>
        <family val="1"/>
      </rPr>
      <t>Plan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za</t>
    </r>
    <r>
      <rPr>
        <sz val="7.5"/>
        <rFont val="Times New Roman"/>
        <family val="1"/>
      </rPr>
      <t xml:space="preserve">  </t>
    </r>
    <r>
      <rPr>
        <b/>
        <sz val="7.5"/>
        <rFont val="Times New Roman"/>
        <family val="1"/>
      </rPr>
      <t>2022.</t>
    </r>
  </si>
  <si>
    <r>
      <rPr>
        <b/>
        <sz val="7.5"/>
        <rFont val="Times New Roman"/>
        <family val="1"/>
      </rPr>
      <t>Projekcija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za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2024.</t>
    </r>
  </si>
  <si>
    <r>
      <rPr>
        <b/>
        <sz val="12.5"/>
        <rFont val="Times New Roman"/>
        <family val="1"/>
      </rPr>
      <t>OPĆINA</t>
    </r>
    <r>
      <rPr>
        <sz val="12.5"/>
        <rFont val="Times New Roman"/>
        <family val="1"/>
      </rPr>
      <t xml:space="preserve"> </t>
    </r>
    <r>
      <rPr>
        <b/>
        <sz val="12.5"/>
        <rFont val="Times New Roman"/>
        <family val="1"/>
      </rPr>
      <t>DRAGALIĆ; OIB:19465604393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</si>
  <si>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5.5. Pomoći temeljem prijenosa EU sredstava WiFi</t>
    </r>
  </si>
  <si>
    <t>Rashodi za dodatna ulag.na nefin.imov</t>
  </si>
  <si>
    <t>Izvor 4.1. PRIHODI ZA OPĆE NAMJENE - Šumski doprinos</t>
  </si>
  <si>
    <r>
      <rPr>
        <b/>
        <sz val="9.5"/>
        <rFont val="Arial"/>
        <family val="2"/>
      </rPr>
      <t>FUNKCIJSKA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07</t>
    </r>
    <r>
      <rPr>
        <b/>
        <sz val="9.5"/>
        <rFont val="Times New Roman"/>
        <family val="1"/>
      </rPr>
      <t xml:space="preserve"> - Zdravstvo </t>
    </r>
  </si>
  <si>
    <r>
      <rPr>
        <b/>
        <sz val="9.5"/>
        <rFont val="Arial"/>
        <family val="2"/>
      </rPr>
      <t>FUNKCIJSKA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b/>
        <sz val="9.5"/>
        <rFont val="Times New Roman"/>
        <family val="1"/>
      </rPr>
      <t xml:space="preserve"> - Ekonomski poslovi 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</si>
  <si>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CESTA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JAVNIH POVRŠINA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</si>
  <si>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4</t>
    </r>
    <r>
      <rPr>
        <b/>
        <sz val="9.5"/>
        <rFont val="Arial"/>
        <family val="2"/>
      </rPr>
      <t>.9.</t>
    </r>
    <r>
      <rPr>
        <b/>
        <sz val="9.5"/>
        <rFont val="Times New Roman"/>
        <family val="1"/>
      </rPr>
      <t xml:space="preserve"> Administrativne (upravne) prostojbe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</si>
  <si>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4.2</t>
    </r>
    <r>
      <rPr>
        <b/>
        <sz val="9.5"/>
        <rFont val="Arial"/>
        <family val="2"/>
      </rPr>
      <t>.</t>
    </r>
    <r>
      <rPr>
        <b/>
        <sz val="9.5"/>
        <rFont val="Times New Roman"/>
        <family val="1"/>
      </rPr>
      <t xml:space="preserve"> Prihod od koncesije za poljoprivredno zemljište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</si>
  <si>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GRAD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NOVA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GRADIŠKA-PROGRAM PREDŠKOLSKOG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OBRAZOVANJA-PREDŠKOLA</t>
    </r>
  </si>
  <si>
    <t>Pomoći dane u inoz.i unutar općeg proračuna</t>
  </si>
  <si>
    <t xml:space="preserve">Izvor 3.3. Prihod od prodaje nefinancijske imovine </t>
  </si>
  <si>
    <t>AKTIVNOST – A100904 : PROVEDBA JAVNIH NATJEČAJA ZA PRODAJU I ZAKUP DRŽAVNOG POLJOPRIVREDNOG ZEMLJIŠTA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</si>
  <si>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4.1.</t>
    </r>
    <r>
      <rPr>
        <b/>
        <sz val="9.5"/>
        <rFont val="Times New Roman"/>
        <family val="1"/>
      </rPr>
      <t xml:space="preserve"> VLASTITI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poljop.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zemljišta-Prijenos sred.iz pret.godina</t>
    </r>
  </si>
  <si>
    <t>2024.g.</t>
  </si>
  <si>
    <t>Izvor 9.     VLASTITA SREDSTVA</t>
  </si>
  <si>
    <t>Izvor 9.1. Prijenos sredstava iz prethodnih godina</t>
  </si>
  <si>
    <r>
      <t>Izvor</t>
    </r>
    <r>
      <rPr>
        <b/>
        <sz val="9.5"/>
        <rFont val="Times New Roman"/>
        <family val="1"/>
        <charset val="1"/>
      </rPr>
      <t xml:space="preserve"> 9.1. Prijenos sredstava iz prethodnih godina</t>
    </r>
  </si>
  <si>
    <t>Ministarstvo financija - kompenzacijska mjera</t>
  </si>
  <si>
    <r>
      <t xml:space="preserve"> </t>
    </r>
    <r>
      <rPr>
        <b/>
        <sz val="8"/>
        <rFont val="Times New Roman"/>
        <family val="1"/>
      </rPr>
      <t>Članak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5.</t>
    </r>
  </si>
  <si>
    <r>
      <rPr>
        <b/>
        <sz val="8"/>
        <rFont val="Times New Roman"/>
        <family val="1"/>
      </rPr>
      <t>REPUBLIKA</t>
    </r>
    <r>
      <rPr>
        <sz val="8"/>
        <rFont val="Times New Roman"/>
        <family val="1"/>
      </rPr>
      <t xml:space="preserve">  </t>
    </r>
    <r>
      <rPr>
        <b/>
        <sz val="8"/>
        <rFont val="Times New Roman"/>
        <family val="1"/>
      </rPr>
      <t>HRVATSKA</t>
    </r>
  </si>
  <si>
    <t>BRODSKO POSAVSKA ŽUPANIJA</t>
  </si>
  <si>
    <r>
      <rPr>
        <b/>
        <sz val="8"/>
        <rFont val="Times New Roman"/>
        <family val="1"/>
      </rPr>
      <t>PREDSJEDNICA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OPĆINSKOG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VIJEĆA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</si>
  <si>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P1001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Donošenje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akata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mjera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iz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djelokr.</t>
    </r>
    <r>
      <rPr>
        <sz val="9.5"/>
        <rFont val="Times New Roman"/>
        <family val="1"/>
      </rPr>
      <t>P</t>
    </r>
    <r>
      <rPr>
        <b/>
        <i/>
        <sz val="9.5"/>
        <rFont val="Times New Roman"/>
        <family val="1"/>
      </rPr>
      <t>redst.tijela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 mjesne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samoupr.</t>
    </r>
  </si>
  <si>
    <t>AKTIVNOST - A100405: DEZINSKECIJA I DERATIZACIJA</t>
  </si>
  <si>
    <t>AKTIVNOST – A100406 : ZBRINJAVANJE PASA LUTALICA</t>
  </si>
  <si>
    <t>AKTIVNOST – A100407 : ODRŽAVANJE JAVNE ODVODNJE OBORINSKIH VODA</t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</si>
  <si>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A101502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CIVILNA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ZAŠTITA</t>
    </r>
  </si>
  <si>
    <r>
      <rPr>
        <b/>
        <sz val="11"/>
        <rFont val="Times New Roman"/>
        <family val="1"/>
      </rPr>
      <t>PRORAČUN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OPĆINE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DRAGALIĆ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ZA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2023.</t>
    </r>
    <r>
      <rPr>
        <sz val="11"/>
        <rFont val="Times New Roman"/>
        <family val="1"/>
      </rPr>
      <t xml:space="preserve"> i </t>
    </r>
    <r>
      <rPr>
        <b/>
        <sz val="11"/>
        <rFont val="Times New Roman"/>
        <family val="1"/>
      </rPr>
      <t>PROJEKCIJA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PRORAČUNA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ZA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2024.</t>
    </r>
    <r>
      <rPr>
        <sz val="11"/>
        <rFont val="Times New Roman"/>
        <family val="1"/>
      </rPr>
      <t xml:space="preserve"> i </t>
    </r>
    <r>
      <rPr>
        <b/>
        <sz val="11"/>
        <rFont val="Times New Roman"/>
        <family val="1"/>
      </rPr>
      <t>2025. GODINU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</si>
  <si>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 xml:space="preserve">Zakup </t>
    </r>
    <r>
      <rPr>
        <b/>
        <sz val="9.5"/>
        <rFont val="Arial"/>
        <family val="2"/>
      </rPr>
      <t>poljop.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</si>
  <si>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5.4. Državni proračun - Fiskalno izravnanje</t>
    </r>
  </si>
  <si>
    <t>Izvor 5.6. Državni proračun -  SDUDM</t>
  </si>
  <si>
    <t>Izvor 5.4. Državni proračun - Fiskalno izravnanje</t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</si>
  <si>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5.2.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DRŽAVNI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PRORAČUN - kapitalne pomoći</t>
    </r>
  </si>
  <si>
    <r>
      <rPr>
        <b/>
        <sz val="7.5"/>
        <rFont val="Times New Roman"/>
        <family val="1"/>
      </rPr>
      <t>Izvršenje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2021.</t>
    </r>
  </si>
  <si>
    <r>
      <rPr>
        <b/>
        <sz val="10"/>
        <rFont val="Times New Roman"/>
        <family val="1"/>
      </rPr>
      <t>Plan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za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2023.</t>
    </r>
  </si>
  <si>
    <r>
      <rPr>
        <b/>
        <sz val="7.5"/>
        <rFont val="Times New Roman"/>
        <family val="1"/>
      </rPr>
      <t>Projekcija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za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2025.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</si>
  <si>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>DODATNA ULAGANJA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DRUŠTVENI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 DRAGALIĆ</t>
    </r>
  </si>
  <si>
    <t>Plan za  2023. u EUR</t>
  </si>
  <si>
    <t>Plan za  2022. u kn</t>
  </si>
  <si>
    <t>Izvršenje za  2021.        u kn</t>
  </si>
  <si>
    <r>
      <rPr>
        <b/>
        <sz val="7"/>
        <rFont val="Times New Roman"/>
        <family val="1"/>
      </rPr>
      <t>Projekcija</t>
    </r>
    <r>
      <rPr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>za</t>
    </r>
    <r>
      <rPr>
        <sz val="7"/>
        <rFont val="Times New Roman"/>
        <family val="1"/>
      </rPr>
      <t xml:space="preserve">  </t>
    </r>
    <r>
      <rPr>
        <b/>
        <sz val="7"/>
        <rFont val="Times New Roman"/>
        <family val="1"/>
      </rPr>
      <t>2024.</t>
    </r>
    <r>
      <rPr>
        <sz val="7"/>
        <rFont val="Times New Roman"/>
        <family val="1"/>
      </rPr>
      <t xml:space="preserve"> u EUR</t>
    </r>
  </si>
  <si>
    <r>
      <rPr>
        <b/>
        <sz val="7"/>
        <rFont val="Times New Roman"/>
        <family val="1"/>
      </rPr>
      <t>Projekcija</t>
    </r>
    <r>
      <rPr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>za</t>
    </r>
    <r>
      <rPr>
        <sz val="7"/>
        <rFont val="Times New Roman"/>
        <family val="1"/>
      </rPr>
      <t xml:space="preserve">  </t>
    </r>
    <r>
      <rPr>
        <b/>
        <sz val="7"/>
        <rFont val="Times New Roman"/>
        <family val="1"/>
      </rPr>
      <t>2025.</t>
    </r>
    <r>
      <rPr>
        <sz val="7"/>
        <rFont val="Times New Roman"/>
        <family val="1"/>
      </rPr>
      <t xml:space="preserve"> u EUR</t>
    </r>
  </si>
  <si>
    <t>IZVRŠENJE  2021. u kn</t>
  </si>
  <si>
    <t>PLAN ZA 2022. u kn</t>
  </si>
  <si>
    <t>PROCJENA ZA 2024. u EUR</t>
  </si>
  <si>
    <t>PROCJENA ZA 2025. u EUR</t>
  </si>
  <si>
    <t>2025.g.</t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</si>
  <si>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Ekonomski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poslovI</t>
    </r>
  </si>
  <si>
    <t>Izvor 4.7. Prihod od koncesije polj-.zemljišta</t>
  </si>
  <si>
    <r>
      <rPr>
        <b/>
        <sz val="13.5"/>
        <rFont val="Times New Roman"/>
        <family val="1"/>
      </rPr>
      <t>PRORAČUN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OPĆINE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DRAGALIĆ</t>
    </r>
    <r>
      <rPr>
        <sz val="13.5"/>
        <rFont val="Times New Roman"/>
        <family val="1"/>
      </rPr>
      <t xml:space="preserve">   </t>
    </r>
    <r>
      <rPr>
        <b/>
        <sz val="13.5"/>
        <rFont val="Times New Roman"/>
        <family val="1"/>
      </rPr>
      <t>ZA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2023.</t>
    </r>
    <r>
      <rPr>
        <sz val="13.5"/>
        <rFont val="Times New Roman"/>
        <family val="1"/>
      </rPr>
      <t xml:space="preserve"> i </t>
    </r>
    <r>
      <rPr>
        <b/>
        <sz val="13.5"/>
        <rFont val="Times New Roman"/>
        <family val="1"/>
      </rPr>
      <t>PROJEKCIJU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PRORAČUNA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ZA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2024.</t>
    </r>
    <r>
      <rPr>
        <sz val="13.5"/>
        <rFont val="Times New Roman"/>
        <family val="1"/>
      </rPr>
      <t xml:space="preserve"> i </t>
    </r>
    <r>
      <rPr>
        <b/>
        <sz val="13.5"/>
        <rFont val="Times New Roman"/>
        <family val="1"/>
      </rPr>
      <t>2025.</t>
    </r>
  </si>
  <si>
    <t>"Proračun Općine Dragalić za 2023.godinu sastoji se od:</t>
  </si>
  <si>
    <t>U članku 2. prihodi i rashodi te primici i izdaci po ekonomskoj klasifikaciji utvrđuje se u Računu prihoda i rashoda i Računu financiranja za 2023. godinu kako slijedi:</t>
  </si>
  <si>
    <r>
      <rPr>
        <b/>
        <sz val="13.5"/>
        <rFont val="Times New Roman"/>
        <family val="1"/>
      </rPr>
      <t>PRORAČUN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OPĆINE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DRAGALIĆ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ZA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2023.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 xml:space="preserve"> I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PROJEKCIJA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PRORAČUNA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ZA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2024.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I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2025.</t>
    </r>
  </si>
  <si>
    <t>Izvor 5.4. Ministarstvo financija - FISKALNO IZRAVNANJE</t>
  </si>
  <si>
    <t>PROCJENA ZA 2024. u kn</t>
  </si>
  <si>
    <t>PROCJENA ZA 2025. u kn</t>
  </si>
  <si>
    <r>
      <rPr>
        <b/>
        <sz val="7.5"/>
        <rFont val="Times New Roman"/>
        <family val="1"/>
      </rPr>
      <t>PLAN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ZA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2023.</t>
    </r>
    <r>
      <rPr>
        <sz val="7.5"/>
        <rFont val="Times New Roman"/>
        <family val="1"/>
      </rPr>
      <t xml:space="preserve">   u kn</t>
    </r>
  </si>
  <si>
    <t>01.01.2023. do 31.12.2023.</t>
  </si>
  <si>
    <t>Pomoć proračunskim korisnicima drugih proračuna</t>
  </si>
  <si>
    <t>iznajmljivanje opreme i služnost</t>
  </si>
  <si>
    <t>nefinancijske imovine</t>
  </si>
  <si>
    <t>3. RASHODI POSLOVANJA</t>
  </si>
  <si>
    <r>
      <rPr>
        <b/>
        <sz val="10"/>
        <rFont val="Times New Roman"/>
        <family val="1"/>
        <charset val="238"/>
      </rPr>
      <t>7.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PRIHODI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OD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PRODAJE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NEFINANCIJSKE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IMOVINE</t>
    </r>
  </si>
  <si>
    <t>IZDACI ZA FINANCIJSKU IMOVINU I OTPLATE ZAJMOVA</t>
  </si>
  <si>
    <t>IZVRŠENJE  2021. u EUR</t>
  </si>
  <si>
    <t>PLAN ZA 2022. u EUR</t>
  </si>
  <si>
    <r>
      <rPr>
        <b/>
        <sz val="9"/>
        <rFont val="Times New Roman"/>
        <family val="1"/>
      </rPr>
      <t>KAPITALNI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PROJEKT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–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K101702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: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KAPITALNE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POMOĆI 
ZDRAVSTVENIM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USTANOVAMA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KORISNICIMA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DRUGIH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PRORAČUNA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</si>
  <si>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</si>
  <si>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t>Ministarstvo financija - fiskalno izravnanje</t>
  </si>
  <si>
    <t>KAPITALNI PROJEKT – K100503 : IZGRADNJA GARAŽE I OSTAVE</t>
  </si>
  <si>
    <t>Rashodi i izdaci u Proračunu, u iznosu 1.733.198,00 €  raspoređuju se po organizacijskoj, ekonomskoj i programskoj klasifikaciji u Posebnom dijelu Proračuna kako slijedi:</t>
  </si>
  <si>
    <t>Naknade građanima i kućanstvima na temelju osiguranja i druge naknade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</si>
  <si>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</t>
    </r>
    <r>
      <rPr>
        <b/>
        <sz val="10"/>
        <color rgb="FF000000"/>
        <rFont val="Times New Roman"/>
        <family val="1"/>
        <charset val="238"/>
      </rPr>
      <t>I</t>
    </r>
  </si>
  <si>
    <r>
      <rPr>
        <b/>
        <sz val="10"/>
        <rFont val="Times New Roman"/>
        <family val="1"/>
        <charset val="238"/>
      </rPr>
      <t>PLAN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ZA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2023.</t>
    </r>
    <r>
      <rPr>
        <sz val="10"/>
        <rFont val="Times New Roman"/>
        <family val="1"/>
        <charset val="238"/>
      </rPr>
      <t xml:space="preserve">    u EUR</t>
    </r>
  </si>
  <si>
    <t>Članak 3.</t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</si>
  <si>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07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Zdravstv</t>
    </r>
    <r>
      <rPr>
        <sz val="10"/>
        <color rgb="FF000000"/>
        <rFont val="Times New Roman"/>
        <charset val="204"/>
      </rPr>
      <t>o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</si>
  <si>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10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Socijalna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zaštit</t>
    </r>
    <r>
      <rPr>
        <sz val="10"/>
        <color rgb="FF000000"/>
        <rFont val="Times New Roman"/>
        <charset val="204"/>
      </rPr>
      <t>a</t>
    </r>
  </si>
  <si>
    <t>Članak 4.</t>
  </si>
  <si>
    <t>Ovaj Proračun stupa na snagu danom objavljivanja u "Službenom glasniku", a primjenjivat će se za 2023. godinu.</t>
  </si>
  <si>
    <t>OPĆINSKO VIJEĆE</t>
  </si>
  <si>
    <r>
      <rPr>
        <b/>
        <sz val="8"/>
        <rFont val="Arial"/>
        <family val="2"/>
      </rPr>
      <t>KLASA:</t>
    </r>
    <r>
      <rPr>
        <b/>
        <sz val="8"/>
        <rFont val="Times New Roman"/>
        <family val="1"/>
      </rPr>
      <t xml:space="preserve"> </t>
    </r>
    <r>
      <rPr>
        <b/>
        <sz val="8"/>
        <rFont val="Times New Roman"/>
        <family val="2"/>
        <charset val="238"/>
      </rPr>
      <t>400-01/22-01/05</t>
    </r>
  </si>
  <si>
    <t>URBROJ: 2178-27-03-22-2</t>
  </si>
  <si>
    <r>
      <rPr>
        <b/>
        <sz val="8"/>
        <rFont val="Arial"/>
        <family val="2"/>
      </rPr>
      <t>Dragalić,</t>
    </r>
    <r>
      <rPr>
        <b/>
        <sz val="8"/>
        <rFont val="Times New Roman"/>
        <family val="1"/>
      </rPr>
      <t xml:space="preserve"> 29</t>
    </r>
    <r>
      <rPr>
        <b/>
        <sz val="8"/>
        <rFont val="Arial"/>
        <family val="2"/>
      </rPr>
      <t>.12.2022.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</si>
  <si>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Vesna Peterlik, v.r.</t>
  </si>
  <si>
    <r>
      <t xml:space="preserve">broj 3/18 i 4/21) </t>
    </r>
    <r>
      <rPr>
        <b/>
        <sz val="9"/>
        <rFont val="Times New Roman"/>
        <family val="1"/>
        <charset val="238"/>
      </rPr>
      <t xml:space="preserve">OPĆINSKO VIJEĆE OPĆINE DRAGALIĆ </t>
    </r>
    <r>
      <rPr>
        <sz val="9"/>
        <rFont val="Times New Roman"/>
        <family val="1"/>
        <charset val="238"/>
      </rPr>
      <t>na  12.sjednici održanoj  29.12.2022. godine donijelo je</t>
    </r>
  </si>
  <si>
    <t xml:space="preserve">Na temelju članka 42. stavak 1. Zakona o proračunu ("Narodne novine", broj 114/21) i članka 34. stavak 1., podstavak 4. Statuta Općine Dragalić ("Službeni glasnik",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</si>
</sst>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"/>
    <numFmt numFmtId="165" formatCode="00"/>
  </numFmts>
  <fonts count="103" x14ac:knownFonts="1">
    <font>
      <sz val="10"/>
      <color rgb="FF000000"/>
      <name val="Times New Roman"/>
      <charset val="204"/>
    </font>
    <font>
      <b/>
      <sz val="8.5"/>
      <color rgb="FF000000"/>
      <name val="Times New Roman"/>
      <family val="2"/>
    </font>
    <font>
      <sz val="8.5"/>
      <color rgb="FF000000"/>
      <name val="Times New Roman"/>
      <family val="2"/>
    </font>
    <font>
      <sz val="8.5"/>
      <name val="Times New Roman"/>
      <family val="1"/>
      <charset val="238"/>
    </font>
    <font>
      <b/>
      <sz val="7.5"/>
      <color rgb="FF000000"/>
      <name val="Times New Roman"/>
      <family val="2"/>
    </font>
    <font>
      <b/>
      <sz val="8.5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rgb="FF000000"/>
      <name val="Times New Roman"/>
      <family val="2"/>
    </font>
    <font>
      <b/>
      <sz val="9.5"/>
      <color rgb="FF000000"/>
      <name val="Times New Roman"/>
      <family val="2"/>
    </font>
    <font>
      <sz val="9.5"/>
      <name val="Times New Roman"/>
      <family val="1"/>
      <charset val="238"/>
    </font>
    <font>
      <sz val="9.5"/>
      <color rgb="FF000000"/>
      <name val="Times New Roman"/>
      <family val="2"/>
    </font>
    <font>
      <b/>
      <sz val="9.5"/>
      <name val="Times New Roman"/>
      <family val="1"/>
      <charset val="238"/>
    </font>
    <font>
      <sz val="9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4.5"/>
      <name val="Times New Roman"/>
      <family val="1"/>
    </font>
    <font>
      <sz val="4.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i/>
      <sz val="9.5"/>
      <name val="Times New Roman"/>
      <family val="1"/>
    </font>
    <font>
      <b/>
      <sz val="9.5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9.5"/>
      <name val="Times New Roman"/>
      <family val="1"/>
      <charset val="238"/>
    </font>
    <font>
      <b/>
      <sz val="9.5"/>
      <name val="Times New Roman"/>
      <family val="1"/>
      <charset val="238"/>
    </font>
    <font>
      <b/>
      <sz val="9.5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9.5"/>
      <color rgb="FF000000"/>
      <name val="Times New Roman"/>
      <family val="1"/>
      <charset val="238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2"/>
    </font>
    <font>
      <i/>
      <sz val="9.5"/>
      <name val="Times New Roman"/>
      <family val="1"/>
      <charset val="238"/>
    </font>
    <font>
      <b/>
      <i/>
      <sz val="9.5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color indexed="10"/>
      <name val="Arial"/>
      <family val="2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9.5"/>
      <name val="Times New Roman"/>
      <family val="2"/>
      <charset val="238"/>
    </font>
    <font>
      <sz val="9.5"/>
      <name val="Times New Roman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2"/>
    </font>
    <font>
      <sz val="9.5"/>
      <name val="Times New Roman"/>
      <family val="2"/>
      <charset val="204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9.5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8"/>
      <name val="Times New Roman"/>
      <family val="2"/>
      <charset val="238"/>
    </font>
    <font>
      <sz val="10"/>
      <color rgb="FFC00000"/>
      <name val="Times New Roman"/>
      <family val="1"/>
      <charset val="238"/>
    </font>
    <font>
      <sz val="10"/>
      <color indexed="8"/>
      <name val="Times New Roman"/>
      <family val="1"/>
      <charset val="204"/>
    </font>
    <font>
      <b/>
      <sz val="9.5"/>
      <name val="Times New Roman"/>
      <family val="2"/>
      <charset val="204"/>
    </font>
    <font>
      <b/>
      <sz val="9.5"/>
      <name val="Arial"/>
      <family val="2"/>
      <charset val="1"/>
    </font>
    <font>
      <b/>
      <sz val="9.5"/>
      <name val="Times New Roman"/>
      <family val="1"/>
      <charset val="1"/>
    </font>
    <font>
      <b/>
      <sz val="11"/>
      <color rgb="FF000000"/>
      <name val="Times New Roman"/>
      <family val="2"/>
    </font>
    <font>
      <b/>
      <sz val="8"/>
      <color rgb="FF000000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6.5"/>
      <name val="Times New Roman"/>
      <family val="1"/>
      <charset val="238"/>
    </font>
    <font>
      <sz val="10"/>
      <color theme="3" tint="0.39997558519241921"/>
      <name val="Times New Roman"/>
      <family val="1"/>
      <charset val="238"/>
    </font>
    <font>
      <b/>
      <sz val="10"/>
      <color rgb="FF000000"/>
      <name val="Times New Roman"/>
      <family val="2"/>
      <charset val="238"/>
    </font>
    <font>
      <sz val="10"/>
      <color rgb="FF000000"/>
      <name val="Times New Roman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</patternFill>
    </fill>
    <fill>
      <patternFill patternType="solid">
        <fgColor rgb="FF9999FF"/>
      </patternFill>
    </fill>
    <fill>
      <patternFill patternType="solid">
        <fgColor rgb="FF00FFFF"/>
      </patternFill>
    </fill>
    <fill>
      <patternFill patternType="solid">
        <fgColor rgb="FF00FF00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55"/>
      </patternFill>
    </fill>
    <fill>
      <patternFill patternType="solid">
        <fgColor indexed="11"/>
        <bgColor indexed="4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Down="1">
      <left/>
      <right/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3" fontId="72" fillId="0" borderId="0" applyFont="0" applyFill="0" applyBorder="0" applyAlignment="0" applyProtection="0"/>
    <xf numFmtId="0" fontId="92" fillId="0" borderId="0"/>
  </cellStyleXfs>
  <cellXfs count="717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top" shrinkToFit="1"/>
    </xf>
    <xf numFmtId="1" fontId="2" fillId="0" borderId="1" xfId="0" applyNumberFormat="1" applyFont="1" applyBorder="1" applyAlignment="1">
      <alignment horizontal="left" vertical="top" shrinkToFit="1"/>
    </xf>
    <xf numFmtId="4" fontId="2" fillId="0" borderId="1" xfId="0" applyNumberFormat="1" applyFont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4" fontId="1" fillId="0" borderId="1" xfId="0" applyNumberFormat="1" applyFont="1" applyBorder="1" applyAlignment="1">
      <alignment horizontal="right" vertical="top" shrinkToFit="1"/>
    </xf>
    <xf numFmtId="2" fontId="1" fillId="0" borderId="1" xfId="0" applyNumberFormat="1" applyFont="1" applyBorder="1" applyAlignment="1">
      <alignment horizontal="right" vertical="top" shrinkToFit="1"/>
    </xf>
    <xf numFmtId="1" fontId="1" fillId="2" borderId="1" xfId="0" applyNumberFormat="1" applyFont="1" applyFill="1" applyBorder="1" applyAlignment="1">
      <alignment horizontal="left" vertical="top" shrinkToFit="1"/>
    </xf>
    <xf numFmtId="0" fontId="0" fillId="0" borderId="0" xfId="0" applyAlignment="1">
      <alignment horizontal="left" vertical="top" indent="12"/>
    </xf>
    <xf numFmtId="164" fontId="4" fillId="0" borderId="1" xfId="0" applyNumberFormat="1" applyFont="1" applyBorder="1" applyAlignment="1">
      <alignment horizontal="center" vertical="top" shrinkToFit="1"/>
    </xf>
    <xf numFmtId="1" fontId="1" fillId="3" borderId="1" xfId="0" applyNumberFormat="1" applyFont="1" applyFill="1" applyBorder="1" applyAlignment="1">
      <alignment horizontal="left" vertical="top" shrinkToFit="1"/>
    </xf>
    <xf numFmtId="4" fontId="1" fillId="3" borderId="1" xfId="0" applyNumberFormat="1" applyFont="1" applyFill="1" applyBorder="1" applyAlignment="1">
      <alignment horizontal="right" vertical="top" shrinkToFit="1"/>
    </xf>
    <xf numFmtId="1" fontId="1" fillId="3" borderId="1" xfId="0" applyNumberFormat="1" applyFont="1" applyFill="1" applyBorder="1" applyAlignment="1">
      <alignment horizontal="right" vertical="top" shrinkToFit="1"/>
    </xf>
    <xf numFmtId="1" fontId="1" fillId="0" borderId="1" xfId="0" applyNumberFormat="1" applyFont="1" applyBorder="1" applyAlignment="1">
      <alignment horizontal="left" vertical="top" shrinkToFit="1"/>
    </xf>
    <xf numFmtId="2" fontId="1" fillId="3" borderId="1" xfId="0" applyNumberFormat="1" applyFont="1" applyFill="1" applyBorder="1" applyAlignment="1">
      <alignment horizontal="right" vertical="top" shrinkToFit="1"/>
    </xf>
    <xf numFmtId="1" fontId="4" fillId="0" borderId="1" xfId="0" applyNumberFormat="1" applyFont="1" applyBorder="1" applyAlignment="1">
      <alignment horizontal="left" vertical="top" shrinkToFit="1"/>
    </xf>
    <xf numFmtId="164" fontId="7" fillId="2" borderId="1" xfId="0" applyNumberFormat="1" applyFont="1" applyFill="1" applyBorder="1" applyAlignment="1">
      <alignment horizontal="center" vertical="top" shrinkToFit="1"/>
    </xf>
    <xf numFmtId="1" fontId="8" fillId="3" borderId="1" xfId="0" applyNumberFormat="1" applyFont="1" applyFill="1" applyBorder="1" applyAlignment="1">
      <alignment horizontal="right" vertical="top" shrinkToFit="1"/>
    </xf>
    <xf numFmtId="4" fontId="8" fillId="4" borderId="1" xfId="0" applyNumberFormat="1" applyFont="1" applyFill="1" applyBorder="1" applyAlignment="1">
      <alignment horizontal="right" vertical="top" shrinkToFit="1"/>
    </xf>
    <xf numFmtId="1" fontId="8" fillId="4" borderId="1" xfId="0" applyNumberFormat="1" applyFont="1" applyFill="1" applyBorder="1" applyAlignment="1">
      <alignment horizontal="right" vertical="top" shrinkToFit="1"/>
    </xf>
    <xf numFmtId="4" fontId="8" fillId="5" borderId="1" xfId="0" applyNumberFormat="1" applyFont="1" applyFill="1" applyBorder="1" applyAlignment="1">
      <alignment horizontal="right" vertical="top" shrinkToFit="1"/>
    </xf>
    <xf numFmtId="1" fontId="8" fillId="5" borderId="1" xfId="0" applyNumberFormat="1" applyFont="1" applyFill="1" applyBorder="1" applyAlignment="1">
      <alignment horizontal="right" vertical="top" shrinkToFit="1"/>
    </xf>
    <xf numFmtId="4" fontId="8" fillId="6" borderId="1" xfId="0" applyNumberFormat="1" applyFont="1" applyFill="1" applyBorder="1" applyAlignment="1">
      <alignment horizontal="right" vertical="top" shrinkToFit="1"/>
    </xf>
    <xf numFmtId="1" fontId="8" fillId="6" borderId="1" xfId="0" applyNumberFormat="1" applyFont="1" applyFill="1" applyBorder="1" applyAlignment="1">
      <alignment horizontal="right" vertical="top" shrinkToFit="1"/>
    </xf>
    <xf numFmtId="4" fontId="8" fillId="0" borderId="1" xfId="0" applyNumberFormat="1" applyFont="1" applyBorder="1" applyAlignment="1">
      <alignment horizontal="right" vertical="top" shrinkToFit="1"/>
    </xf>
    <xf numFmtId="4" fontId="10" fillId="0" borderId="1" xfId="0" applyNumberFormat="1" applyFont="1" applyBorder="1" applyAlignment="1">
      <alignment horizontal="right" vertical="top" shrinkToFit="1"/>
    </xf>
    <xf numFmtId="4" fontId="8" fillId="5" borderId="7" xfId="0" applyNumberFormat="1" applyFont="1" applyFill="1" applyBorder="1" applyAlignment="1">
      <alignment horizontal="right" vertical="top" shrinkToFit="1"/>
    </xf>
    <xf numFmtId="1" fontId="8" fillId="0" borderId="1" xfId="0" applyNumberFormat="1" applyFont="1" applyBorder="1" applyAlignment="1">
      <alignment horizontal="center" vertical="top" shrinkToFit="1"/>
    </xf>
    <xf numFmtId="1" fontId="8" fillId="0" borderId="7" xfId="0" applyNumberFormat="1" applyFont="1" applyBorder="1" applyAlignment="1">
      <alignment horizontal="center" vertical="top" shrinkToFit="1"/>
    </xf>
    <xf numFmtId="4" fontId="8" fillId="0" borderId="7" xfId="0" applyNumberFormat="1" applyFont="1" applyBorder="1" applyAlignment="1">
      <alignment horizontal="right" vertical="top" shrinkToFit="1"/>
    </xf>
    <xf numFmtId="4" fontId="8" fillId="4" borderId="7" xfId="0" applyNumberFormat="1" applyFont="1" applyFill="1" applyBorder="1" applyAlignment="1">
      <alignment horizontal="right" vertical="top" shrinkToFit="1"/>
    </xf>
    <xf numFmtId="1" fontId="10" fillId="0" borderId="7" xfId="0" applyNumberFormat="1" applyFont="1" applyBorder="1" applyAlignment="1">
      <alignment horizontal="center" vertical="top" shrinkToFit="1"/>
    </xf>
    <xf numFmtId="4" fontId="10" fillId="0" borderId="2" xfId="0" applyNumberFormat="1" applyFont="1" applyBorder="1" applyAlignment="1">
      <alignment horizontal="right" vertical="top" shrinkToFit="1"/>
    </xf>
    <xf numFmtId="0" fontId="0" fillId="0" borderId="2" xfId="0" applyBorder="1" applyAlignment="1">
      <alignment wrapText="1"/>
    </xf>
    <xf numFmtId="0" fontId="0" fillId="0" borderId="0" xfId="0" applyAlignment="1">
      <alignment horizontal="center" vertical="top"/>
    </xf>
    <xf numFmtId="4" fontId="41" fillId="0" borderId="2" xfId="0" applyNumberFormat="1" applyFont="1" applyBorder="1" applyAlignment="1">
      <alignment horizontal="right" vertical="top" shrinkToFit="1"/>
    </xf>
    <xf numFmtId="4" fontId="41" fillId="0" borderId="1" xfId="0" applyNumberFormat="1" applyFont="1" applyBorder="1" applyAlignment="1">
      <alignment horizontal="right" vertical="top" shrinkToFit="1"/>
    </xf>
    <xf numFmtId="1" fontId="41" fillId="0" borderId="2" xfId="0" applyNumberFormat="1" applyFont="1" applyBorder="1" applyAlignment="1">
      <alignment horizontal="center" vertical="top" shrinkToFit="1"/>
    </xf>
    <xf numFmtId="1" fontId="10" fillId="8" borderId="1" xfId="0" applyNumberFormat="1" applyFont="1" applyFill="1" applyBorder="1" applyAlignment="1">
      <alignment horizontal="right" vertical="top" shrinkToFit="1"/>
    </xf>
    <xf numFmtId="0" fontId="0" fillId="8" borderId="0" xfId="0" applyFill="1" applyAlignment="1">
      <alignment horizontal="left" vertical="top"/>
    </xf>
    <xf numFmtId="4" fontId="41" fillId="8" borderId="1" xfId="0" applyNumberFormat="1" applyFont="1" applyFill="1" applyBorder="1" applyAlignment="1">
      <alignment horizontal="right" vertical="top" shrinkToFit="1"/>
    </xf>
    <xf numFmtId="1" fontId="1" fillId="8" borderId="1" xfId="0" applyNumberFormat="1" applyFont="1" applyFill="1" applyBorder="1" applyAlignment="1">
      <alignment horizontal="left" vertical="top" shrinkToFit="1"/>
    </xf>
    <xf numFmtId="1" fontId="1" fillId="8" borderId="1" xfId="0" applyNumberFormat="1" applyFont="1" applyFill="1" applyBorder="1" applyAlignment="1">
      <alignment horizontal="right" vertical="top" shrinkToFit="1"/>
    </xf>
    <xf numFmtId="4" fontId="44" fillId="0" borderId="2" xfId="0" applyNumberFormat="1" applyFont="1" applyBorder="1" applyAlignment="1">
      <alignment horizontal="right" vertical="top" shrinkToFit="1"/>
    </xf>
    <xf numFmtId="2" fontId="8" fillId="8" borderId="2" xfId="0" applyNumberFormat="1" applyFont="1" applyFill="1" applyBorder="1" applyAlignment="1">
      <alignment horizontal="right" vertical="top" shrinkToFit="1"/>
    </xf>
    <xf numFmtId="0" fontId="0" fillId="0" borderId="2" xfId="0" applyBorder="1" applyAlignment="1">
      <alignment horizontal="left" vertical="top" wrapText="1"/>
    </xf>
    <xf numFmtId="4" fontId="8" fillId="6" borderId="2" xfId="0" applyNumberFormat="1" applyFont="1" applyFill="1" applyBorder="1" applyAlignment="1">
      <alignment horizontal="right" vertical="top" shrinkToFit="1"/>
    </xf>
    <xf numFmtId="164" fontId="7" fillId="2" borderId="2" xfId="0" applyNumberFormat="1" applyFont="1" applyFill="1" applyBorder="1" applyAlignment="1">
      <alignment horizontal="center" vertical="top" shrinkToFit="1"/>
    </xf>
    <xf numFmtId="2" fontId="8" fillId="6" borderId="2" xfId="0" applyNumberFormat="1" applyFont="1" applyFill="1" applyBorder="1" applyAlignment="1">
      <alignment horizontal="right" vertical="top" shrinkToFit="1"/>
    </xf>
    <xf numFmtId="2" fontId="10" fillId="0" borderId="2" xfId="0" applyNumberFormat="1" applyFont="1" applyBorder="1" applyAlignment="1">
      <alignment horizontal="right" vertical="top" shrinkToFit="1"/>
    </xf>
    <xf numFmtId="0" fontId="48" fillId="0" borderId="0" xfId="0" applyFont="1" applyAlignment="1">
      <alignment horizontal="left" vertical="top"/>
    </xf>
    <xf numFmtId="0" fontId="40" fillId="0" borderId="3" xfId="0" applyFont="1" applyBorder="1" applyAlignment="1">
      <alignment horizontal="left" vertical="top" wrapText="1"/>
    </xf>
    <xf numFmtId="0" fontId="40" fillId="0" borderId="2" xfId="0" applyFont="1" applyBorder="1" applyAlignment="1">
      <alignment horizontal="left" vertical="top" wrapText="1"/>
    </xf>
    <xf numFmtId="0" fontId="34" fillId="0" borderId="2" xfId="0" applyFont="1" applyBorder="1" applyAlignment="1">
      <alignment horizontal="left" vertical="top" wrapText="1"/>
    </xf>
    <xf numFmtId="0" fontId="0" fillId="8" borderId="2" xfId="0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41" fillId="0" borderId="1" xfId="0" applyNumberFormat="1" applyFont="1" applyBorder="1" applyAlignment="1">
      <alignment horizontal="center" vertical="top" shrinkToFit="1"/>
    </xf>
    <xf numFmtId="0" fontId="42" fillId="0" borderId="2" xfId="0" applyFont="1" applyBorder="1" applyAlignment="1">
      <alignment horizontal="left" vertical="top" wrapText="1"/>
    </xf>
    <xf numFmtId="4" fontId="43" fillId="0" borderId="11" xfId="0" applyNumberFormat="1" applyFont="1" applyBorder="1" applyAlignment="1" applyProtection="1">
      <alignment vertical="center"/>
      <protection locked="0"/>
    </xf>
    <xf numFmtId="0" fontId="48" fillId="8" borderId="0" xfId="0" applyFont="1" applyFill="1" applyAlignment="1">
      <alignment horizontal="left" vertical="top"/>
    </xf>
    <xf numFmtId="0" fontId="0" fillId="8" borderId="1" xfId="0" applyFill="1" applyBorder="1" applyAlignment="1">
      <alignment horizontal="left" vertical="center" wrapText="1"/>
    </xf>
    <xf numFmtId="4" fontId="56" fillId="8" borderId="1" xfId="0" applyNumberFormat="1" applyFont="1" applyFill="1" applyBorder="1" applyAlignment="1">
      <alignment horizontal="right" vertical="top" shrinkToFit="1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13" xfId="0" applyBorder="1"/>
    <xf numFmtId="4" fontId="0" fillId="0" borderId="13" xfId="0" applyNumberFormat="1" applyBorder="1"/>
    <xf numFmtId="0" fontId="58" fillId="0" borderId="0" xfId="0" applyFont="1"/>
    <xf numFmtId="0" fontId="47" fillId="0" borderId="0" xfId="0" applyFont="1"/>
    <xf numFmtId="4" fontId="47" fillId="0" borderId="0" xfId="0" applyNumberFormat="1" applyFont="1"/>
    <xf numFmtId="4" fontId="59" fillId="0" borderId="0" xfId="0" applyNumberFormat="1" applyFont="1"/>
    <xf numFmtId="0" fontId="42" fillId="0" borderId="0" xfId="0" applyFont="1" applyAlignment="1">
      <alignment horizontal="center"/>
    </xf>
    <xf numFmtId="0" fontId="42" fillId="0" borderId="13" xfId="0" applyFont="1" applyBorder="1"/>
    <xf numFmtId="4" fontId="42" fillId="0" borderId="13" xfId="0" applyNumberFormat="1" applyFont="1" applyBorder="1"/>
    <xf numFmtId="0" fontId="42" fillId="0" borderId="0" xfId="0" applyFont="1"/>
    <xf numFmtId="4" fontId="42" fillId="0" borderId="0" xfId="0" applyNumberFormat="1" applyFont="1"/>
    <xf numFmtId="0" fontId="42" fillId="0" borderId="13" xfId="0" applyFont="1" applyBorder="1" applyAlignment="1">
      <alignment horizontal="left"/>
    </xf>
    <xf numFmtId="0" fontId="58" fillId="0" borderId="0" xfId="0" applyFont="1" applyAlignment="1">
      <alignment horizontal="left"/>
    </xf>
    <xf numFmtId="0" fontId="48" fillId="0" borderId="0" xfId="0" applyFont="1"/>
    <xf numFmtId="0" fontId="43" fillId="0" borderId="0" xfId="0" applyFont="1" applyAlignment="1">
      <alignment horizontal="center" wrapText="1"/>
    </xf>
    <xf numFmtId="0" fontId="60" fillId="0" borderId="0" xfId="0" applyFont="1" applyAlignment="1">
      <alignment horizontal="left"/>
    </xf>
    <xf numFmtId="0" fontId="64" fillId="0" borderId="0" xfId="0" applyFont="1" applyAlignment="1">
      <alignment horizontal="left" wrapText="1"/>
    </xf>
    <xf numFmtId="4" fontId="43" fillId="0" borderId="14" xfId="0" applyNumberFormat="1" applyFont="1" applyBorder="1" applyAlignment="1">
      <alignment vertical="center"/>
    </xf>
    <xf numFmtId="0" fontId="50" fillId="0" borderId="15" xfId="0" applyFont="1" applyBorder="1" applyAlignment="1">
      <alignment horizontal="center" vertical="center" wrapText="1"/>
    </xf>
    <xf numFmtId="3" fontId="50" fillId="0" borderId="15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65" fillId="0" borderId="0" xfId="0" applyFont="1" applyAlignment="1">
      <alignment horizontal="left" wrapText="1"/>
    </xf>
    <xf numFmtId="4" fontId="49" fillId="0" borderId="0" xfId="0" applyNumberFormat="1" applyFont="1" applyProtection="1">
      <protection hidden="1"/>
    </xf>
    <xf numFmtId="0" fontId="57" fillId="0" borderId="0" xfId="0" applyFont="1" applyAlignment="1">
      <alignment horizontal="center" vertical="top" wrapText="1"/>
    </xf>
    <xf numFmtId="0" fontId="66" fillId="0" borderId="0" xfId="0" applyFont="1" applyAlignment="1">
      <alignment wrapText="1"/>
    </xf>
    <xf numFmtId="4" fontId="57" fillId="0" borderId="0" xfId="0" applyNumberFormat="1" applyFont="1" applyProtection="1">
      <protection locked="0"/>
    </xf>
    <xf numFmtId="4" fontId="57" fillId="0" borderId="0" xfId="0" applyNumberFormat="1" applyFont="1"/>
    <xf numFmtId="4" fontId="67" fillId="0" borderId="0" xfId="0" applyNumberFormat="1" applyFont="1" applyProtection="1">
      <protection hidden="1"/>
    </xf>
    <xf numFmtId="4" fontId="66" fillId="0" borderId="0" xfId="0" applyNumberFormat="1" applyFont="1"/>
    <xf numFmtId="0" fontId="66" fillId="0" borderId="0" xfId="0" applyFont="1" applyAlignment="1">
      <alignment horizontal="left" wrapText="1"/>
    </xf>
    <xf numFmtId="4" fontId="49" fillId="0" borderId="0" xfId="0" applyNumberFormat="1" applyFont="1" applyProtection="1">
      <protection locked="0"/>
    </xf>
    <xf numFmtId="0" fontId="65" fillId="0" borderId="0" xfId="0" applyFont="1" applyAlignment="1">
      <alignment wrapText="1"/>
    </xf>
    <xf numFmtId="4" fontId="57" fillId="0" borderId="0" xfId="0" applyNumberFormat="1" applyFont="1" applyProtection="1">
      <protection hidden="1"/>
    </xf>
    <xf numFmtId="0" fontId="49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49" fillId="0" borderId="0" xfId="0" applyFont="1" applyAlignment="1" applyProtection="1">
      <alignment horizontal="center" wrapText="1"/>
      <protection hidden="1"/>
    </xf>
    <xf numFmtId="4" fontId="49" fillId="0" borderId="0" xfId="0" applyNumberFormat="1" applyFont="1" applyAlignment="1">
      <alignment horizontal="right" vertical="center" wrapText="1"/>
    </xf>
    <xf numFmtId="0" fontId="50" fillId="0" borderId="16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top"/>
    </xf>
    <xf numFmtId="0" fontId="68" fillId="7" borderId="1" xfId="0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4" fontId="69" fillId="0" borderId="1" xfId="0" applyNumberFormat="1" applyFont="1" applyBorder="1" applyAlignment="1">
      <alignment horizontal="right" vertical="center" shrinkToFit="1"/>
    </xf>
    <xf numFmtId="0" fontId="68" fillId="0" borderId="1" xfId="0" applyFont="1" applyBorder="1" applyAlignment="1">
      <alignment horizontal="left" vertical="center" wrapText="1"/>
    </xf>
    <xf numFmtId="2" fontId="69" fillId="0" borderId="1" xfId="0" applyNumberFormat="1" applyFont="1" applyBorder="1" applyAlignment="1">
      <alignment horizontal="right" vertical="center" shrinkToFit="1"/>
    </xf>
    <xf numFmtId="0" fontId="68" fillId="7" borderId="2" xfId="0" applyFont="1" applyFill="1" applyBorder="1" applyAlignment="1">
      <alignment horizontal="center" vertical="center" wrapText="1"/>
    </xf>
    <xf numFmtId="0" fontId="68" fillId="8" borderId="1" xfId="0" applyFont="1" applyFill="1" applyBorder="1" applyAlignment="1">
      <alignment horizontal="center" vertical="center" wrapText="1"/>
    </xf>
    <xf numFmtId="0" fontId="68" fillId="11" borderId="1" xfId="0" applyFont="1" applyFill="1" applyBorder="1" applyAlignment="1">
      <alignment horizontal="center" vertical="center" wrapText="1"/>
    </xf>
    <xf numFmtId="0" fontId="68" fillId="11" borderId="1" xfId="0" applyFont="1" applyFill="1" applyBorder="1" applyAlignment="1">
      <alignment horizontal="left" vertical="center" wrapText="1" indent="2"/>
    </xf>
    <xf numFmtId="0" fontId="68" fillId="8" borderId="1" xfId="0" applyFont="1" applyFill="1" applyBorder="1" applyAlignment="1">
      <alignment horizontal="left" vertical="center" wrapText="1" indent="2"/>
    </xf>
    <xf numFmtId="4" fontId="69" fillId="8" borderId="1" xfId="0" applyNumberFormat="1" applyFont="1" applyFill="1" applyBorder="1" applyAlignment="1">
      <alignment horizontal="right" vertical="center" wrapText="1"/>
    </xf>
    <xf numFmtId="4" fontId="69" fillId="8" borderId="1" xfId="0" applyNumberFormat="1" applyFont="1" applyFill="1" applyBorder="1" applyAlignment="1">
      <alignment horizontal="right" vertical="center" shrinkToFit="1"/>
    </xf>
    <xf numFmtId="0" fontId="69" fillId="8" borderId="2" xfId="0" applyFont="1" applyFill="1" applyBorder="1" applyAlignment="1">
      <alignment horizontal="left" vertical="center" wrapText="1"/>
    </xf>
    <xf numFmtId="0" fontId="68" fillId="8" borderId="7" xfId="0" applyFont="1" applyFill="1" applyBorder="1" applyAlignment="1">
      <alignment horizontal="left" vertical="top" wrapText="1"/>
    </xf>
    <xf numFmtId="0" fontId="69" fillId="8" borderId="1" xfId="0" applyFont="1" applyFill="1" applyBorder="1" applyAlignment="1">
      <alignment horizontal="center" vertical="center" wrapText="1"/>
    </xf>
    <xf numFmtId="0" fontId="69" fillId="8" borderId="7" xfId="0" applyFont="1" applyFill="1" applyBorder="1" applyAlignment="1">
      <alignment horizontal="center" vertical="center" wrapText="1"/>
    </xf>
    <xf numFmtId="1" fontId="69" fillId="8" borderId="1" xfId="0" applyNumberFormat="1" applyFont="1" applyFill="1" applyBorder="1" applyAlignment="1">
      <alignment horizontal="center" vertical="center" shrinkToFit="1"/>
    </xf>
    <xf numFmtId="1" fontId="69" fillId="8" borderId="1" xfId="0" applyNumberFormat="1" applyFont="1" applyFill="1" applyBorder="1" applyAlignment="1">
      <alignment horizontal="right" vertical="center" indent="2" shrinkToFit="1"/>
    </xf>
    <xf numFmtId="1" fontId="69" fillId="8" borderId="1" xfId="0" applyNumberFormat="1" applyFont="1" applyFill="1" applyBorder="1" applyAlignment="1">
      <alignment horizontal="left" vertical="center" indent="2" shrinkToFit="1"/>
    </xf>
    <xf numFmtId="0" fontId="68" fillId="8" borderId="2" xfId="0" applyFont="1" applyFill="1" applyBorder="1" applyAlignment="1">
      <alignment horizontal="center" vertical="center" wrapText="1"/>
    </xf>
    <xf numFmtId="4" fontId="69" fillId="8" borderId="1" xfId="0" applyNumberFormat="1" applyFont="1" applyFill="1" applyBorder="1" applyAlignment="1">
      <alignment horizontal="center" vertical="center" wrapText="1"/>
    </xf>
    <xf numFmtId="0" fontId="69" fillId="8" borderId="2" xfId="0" applyFont="1" applyFill="1" applyBorder="1" applyAlignment="1">
      <alignment horizontal="center" vertical="center" wrapText="1"/>
    </xf>
    <xf numFmtId="3" fontId="69" fillId="8" borderId="1" xfId="0" applyNumberFormat="1" applyFont="1" applyFill="1" applyBorder="1" applyAlignment="1">
      <alignment horizontal="center" vertical="center" wrapText="1"/>
    </xf>
    <xf numFmtId="4" fontId="69" fillId="8" borderId="7" xfId="0" applyNumberFormat="1" applyFont="1" applyFill="1" applyBorder="1" applyAlignment="1">
      <alignment horizontal="center" vertical="center" wrapText="1"/>
    </xf>
    <xf numFmtId="0" fontId="69" fillId="8" borderId="1" xfId="0" applyFont="1" applyFill="1" applyBorder="1" applyAlignment="1">
      <alignment horizontal="left" vertical="top" wrapText="1"/>
    </xf>
    <xf numFmtId="165" fontId="69" fillId="8" borderId="7" xfId="0" applyNumberFormat="1" applyFont="1" applyFill="1" applyBorder="1" applyAlignment="1">
      <alignment horizontal="center" vertical="center" shrinkToFit="1"/>
    </xf>
    <xf numFmtId="165" fontId="69" fillId="8" borderId="9" xfId="0" applyNumberFormat="1" applyFont="1" applyFill="1" applyBorder="1" applyAlignment="1">
      <alignment horizontal="center" vertical="center" shrinkToFit="1"/>
    </xf>
    <xf numFmtId="1" fontId="69" fillId="8" borderId="1" xfId="0" applyNumberFormat="1" applyFont="1" applyFill="1" applyBorder="1" applyAlignment="1">
      <alignment horizontal="center" vertical="center" wrapText="1" shrinkToFit="1"/>
    </xf>
    <xf numFmtId="1" fontId="69" fillId="8" borderId="1" xfId="0" applyNumberFormat="1" applyFont="1" applyFill="1" applyBorder="1" applyAlignment="1">
      <alignment horizontal="center" vertical="top" shrinkToFit="1"/>
    </xf>
    <xf numFmtId="1" fontId="69" fillId="8" borderId="1" xfId="0" applyNumberFormat="1" applyFont="1" applyFill="1" applyBorder="1" applyAlignment="1">
      <alignment horizontal="center" vertical="top" wrapText="1" shrinkToFit="1"/>
    </xf>
    <xf numFmtId="3" fontId="0" fillId="0" borderId="0" xfId="0" applyNumberFormat="1" applyAlignment="1">
      <alignment horizontal="left" vertical="top"/>
    </xf>
    <xf numFmtId="0" fontId="42" fillId="13" borderId="0" xfId="0" applyFont="1" applyFill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/>
    </xf>
    <xf numFmtId="0" fontId="63" fillId="0" borderId="0" xfId="0" applyFont="1" applyAlignment="1">
      <alignment horizontal="left" wrapText="1"/>
    </xf>
    <xf numFmtId="0" fontId="70" fillId="0" borderId="0" xfId="0" applyFont="1" applyAlignment="1">
      <alignment horizontal="center"/>
    </xf>
    <xf numFmtId="0" fontId="65" fillId="0" borderId="0" xfId="0" applyFont="1" applyAlignment="1" applyProtection="1">
      <alignment wrapText="1"/>
      <protection hidden="1"/>
    </xf>
    <xf numFmtId="0" fontId="15" fillId="0" borderId="0" xfId="0" applyFont="1" applyAlignment="1">
      <alignment vertical="top"/>
    </xf>
    <xf numFmtId="4" fontId="75" fillId="0" borderId="2" xfId="0" applyNumberFormat="1" applyFont="1" applyBorder="1" applyAlignment="1">
      <alignment horizontal="right" vertical="top" shrinkToFit="1"/>
    </xf>
    <xf numFmtId="1" fontId="76" fillId="8" borderId="1" xfId="0" applyNumberFormat="1" applyFont="1" applyFill="1" applyBorder="1" applyAlignment="1">
      <alignment horizontal="right" vertical="top" shrinkToFit="1"/>
    </xf>
    <xf numFmtId="0" fontId="76" fillId="0" borderId="0" xfId="0" applyFont="1" applyAlignment="1">
      <alignment horizontal="left" vertical="top"/>
    </xf>
    <xf numFmtId="4" fontId="75" fillId="8" borderId="1" xfId="0" applyNumberFormat="1" applyFont="1" applyFill="1" applyBorder="1" applyAlignment="1">
      <alignment horizontal="right" vertical="top" shrinkToFit="1"/>
    </xf>
    <xf numFmtId="0" fontId="75" fillId="8" borderId="0" xfId="0" applyFont="1" applyFill="1" applyAlignment="1">
      <alignment horizontal="left" vertical="top"/>
    </xf>
    <xf numFmtId="0" fontId="76" fillId="8" borderId="0" xfId="0" applyFont="1" applyFill="1" applyAlignment="1">
      <alignment horizontal="left" vertical="top"/>
    </xf>
    <xf numFmtId="4" fontId="75" fillId="0" borderId="1" xfId="0" applyNumberFormat="1" applyFont="1" applyBorder="1" applyAlignment="1">
      <alignment horizontal="right" vertical="top" shrinkToFit="1"/>
    </xf>
    <xf numFmtId="1" fontId="75" fillId="8" borderId="1" xfId="0" applyNumberFormat="1" applyFont="1" applyFill="1" applyBorder="1" applyAlignment="1">
      <alignment horizontal="right" vertical="top" shrinkToFit="1"/>
    </xf>
    <xf numFmtId="0" fontId="75" fillId="0" borderId="0" xfId="0" applyFont="1" applyAlignment="1">
      <alignment horizontal="left" vertical="top"/>
    </xf>
    <xf numFmtId="3" fontId="75" fillId="0" borderId="0" xfId="0" applyNumberFormat="1" applyFont="1" applyAlignment="1">
      <alignment horizontal="left" vertical="top"/>
    </xf>
    <xf numFmtId="1" fontId="78" fillId="8" borderId="1" xfId="0" applyNumberFormat="1" applyFont="1" applyFill="1" applyBorder="1" applyAlignment="1">
      <alignment horizontal="right" vertical="top" shrinkToFit="1"/>
    </xf>
    <xf numFmtId="2" fontId="75" fillId="0" borderId="2" xfId="0" applyNumberFormat="1" applyFont="1" applyBorder="1" applyAlignment="1">
      <alignment horizontal="right" vertical="top" shrinkToFit="1"/>
    </xf>
    <xf numFmtId="4" fontId="50" fillId="0" borderId="11" xfId="0" applyNumberFormat="1" applyFont="1" applyBorder="1" applyAlignment="1" applyProtection="1">
      <alignment vertical="center"/>
      <protection locked="0"/>
    </xf>
    <xf numFmtId="4" fontId="81" fillId="0" borderId="1" xfId="0" applyNumberFormat="1" applyFont="1" applyBorder="1" applyAlignment="1">
      <alignment horizontal="right" vertical="top" shrinkToFit="1"/>
    </xf>
    <xf numFmtId="4" fontId="75" fillId="0" borderId="2" xfId="0" applyNumberFormat="1" applyFont="1" applyBorder="1" applyAlignment="1">
      <alignment horizontal="right" vertical="center" shrinkToFit="1"/>
    </xf>
    <xf numFmtId="4" fontId="77" fillId="0" borderId="11" xfId="0" applyNumberFormat="1" applyFont="1" applyBorder="1" applyAlignment="1" applyProtection="1">
      <alignment horizontal="right" vertical="center"/>
      <protection locked="0"/>
    </xf>
    <xf numFmtId="4" fontId="8" fillId="3" borderId="1" xfId="0" applyNumberFormat="1" applyFont="1" applyFill="1" applyBorder="1" applyAlignment="1">
      <alignment horizontal="right" vertical="center" shrinkToFit="1"/>
    </xf>
    <xf numFmtId="1" fontId="8" fillId="3" borderId="1" xfId="0" applyNumberFormat="1" applyFont="1" applyFill="1" applyBorder="1" applyAlignment="1">
      <alignment horizontal="right" vertical="center" shrinkToFit="1"/>
    </xf>
    <xf numFmtId="4" fontId="75" fillId="0" borderId="2" xfId="0" applyNumberFormat="1" applyFont="1" applyBorder="1" applyAlignment="1">
      <alignment horizontal="right" vertical="center" wrapText="1"/>
    </xf>
    <xf numFmtId="4" fontId="80" fillId="4" borderId="7" xfId="0" applyNumberFormat="1" applyFont="1" applyFill="1" applyBorder="1" applyAlignment="1">
      <alignment horizontal="right" vertical="top" shrinkToFit="1"/>
    </xf>
    <xf numFmtId="4" fontId="80" fillId="5" borderId="1" xfId="0" applyNumberFormat="1" applyFont="1" applyFill="1" applyBorder="1" applyAlignment="1">
      <alignment horizontal="right" vertical="top" shrinkToFit="1"/>
    </xf>
    <xf numFmtId="4" fontId="80" fillId="6" borderId="1" xfId="0" applyNumberFormat="1" applyFont="1" applyFill="1" applyBorder="1" applyAlignment="1">
      <alignment horizontal="right" vertical="top" shrinkToFit="1"/>
    </xf>
    <xf numFmtId="4" fontId="80" fillId="0" borderId="1" xfId="0" applyNumberFormat="1" applyFont="1" applyBorder="1" applyAlignment="1">
      <alignment horizontal="right" vertical="top" shrinkToFit="1"/>
    </xf>
    <xf numFmtId="4" fontId="80" fillId="6" borderId="2" xfId="0" applyNumberFormat="1" applyFont="1" applyFill="1" applyBorder="1" applyAlignment="1">
      <alignment horizontal="right" vertical="top" shrinkToFit="1"/>
    </xf>
    <xf numFmtId="43" fontId="75" fillId="0" borderId="2" xfId="1" applyFont="1" applyFill="1" applyBorder="1" applyAlignment="1">
      <alignment horizontal="right" vertical="top" shrinkToFit="1"/>
    </xf>
    <xf numFmtId="1" fontId="8" fillId="0" borderId="1" xfId="0" applyNumberFormat="1" applyFont="1" applyBorder="1" applyAlignment="1">
      <alignment horizontal="center" vertical="center" shrinkToFit="1"/>
    </xf>
    <xf numFmtId="4" fontId="80" fillId="4" borderId="1" xfId="0" applyNumberFormat="1" applyFont="1" applyFill="1" applyBorder="1" applyAlignment="1">
      <alignment horizontal="right" vertical="top" shrinkToFit="1"/>
    </xf>
    <xf numFmtId="4" fontId="80" fillId="8" borderId="1" xfId="0" applyNumberFormat="1" applyFont="1" applyFill="1" applyBorder="1" applyAlignment="1">
      <alignment horizontal="right" vertical="top" shrinkToFit="1"/>
    </xf>
    <xf numFmtId="4" fontId="75" fillId="0" borderId="2" xfId="0" applyNumberFormat="1" applyFont="1" applyBorder="1" applyAlignment="1">
      <alignment horizontal="right" vertical="center"/>
    </xf>
    <xf numFmtId="1" fontId="41" fillId="0" borderId="2" xfId="0" applyNumberFormat="1" applyFont="1" applyBorder="1" applyAlignment="1">
      <alignment horizontal="center" vertical="center" shrinkToFit="1"/>
    </xf>
    <xf numFmtId="1" fontId="8" fillId="0" borderId="7" xfId="0" applyNumberFormat="1" applyFont="1" applyBorder="1" applyAlignment="1">
      <alignment horizontal="center" vertical="center" shrinkToFit="1"/>
    </xf>
    <xf numFmtId="1" fontId="8" fillId="8" borderId="1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13" borderId="0" xfId="0" applyFill="1" applyAlignment="1">
      <alignment horizontal="left" vertical="top"/>
    </xf>
    <xf numFmtId="1" fontId="41" fillId="8" borderId="1" xfId="0" applyNumberFormat="1" applyFont="1" applyFill="1" applyBorder="1" applyAlignment="1">
      <alignment horizontal="right" vertical="top" shrinkToFit="1"/>
    </xf>
    <xf numFmtId="0" fontId="76" fillId="0" borderId="0" xfId="0" applyFont="1" applyAlignment="1">
      <alignment horizontal="right" vertical="center"/>
    </xf>
    <xf numFmtId="4" fontId="75" fillId="12" borderId="1" xfId="0" applyNumberFormat="1" applyFont="1" applyFill="1" applyBorder="1" applyAlignment="1">
      <alignment horizontal="right" vertical="center" shrinkToFit="1"/>
    </xf>
    <xf numFmtId="4" fontId="75" fillId="8" borderId="1" xfId="0" applyNumberFormat="1" applyFont="1" applyFill="1" applyBorder="1" applyAlignment="1">
      <alignment horizontal="right" vertical="center" shrinkToFit="1"/>
    </xf>
    <xf numFmtId="4" fontId="75" fillId="3" borderId="1" xfId="0" applyNumberFormat="1" applyFont="1" applyFill="1" applyBorder="1" applyAlignment="1">
      <alignment horizontal="right" vertical="center" shrinkToFit="1"/>
    </xf>
    <xf numFmtId="4" fontId="75" fillId="4" borderId="1" xfId="0" applyNumberFormat="1" applyFont="1" applyFill="1" applyBorder="1" applyAlignment="1">
      <alignment horizontal="right" vertical="center" shrinkToFit="1"/>
    </xf>
    <xf numFmtId="4" fontId="75" fillId="5" borderId="1" xfId="0" applyNumberFormat="1" applyFont="1" applyFill="1" applyBorder="1" applyAlignment="1">
      <alignment horizontal="right" vertical="center" shrinkToFit="1"/>
    </xf>
    <xf numFmtId="4" fontId="75" fillId="6" borderId="1" xfId="0" applyNumberFormat="1" applyFont="1" applyFill="1" applyBorder="1" applyAlignment="1">
      <alignment horizontal="right" vertical="center" shrinkToFit="1"/>
    </xf>
    <xf numFmtId="4" fontId="76" fillId="0" borderId="1" xfId="0" applyNumberFormat="1" applyFont="1" applyBorder="1" applyAlignment="1">
      <alignment horizontal="right" vertical="center" shrinkToFit="1"/>
    </xf>
    <xf numFmtId="4" fontId="75" fillId="5" borderId="7" xfId="0" applyNumberFormat="1" applyFont="1" applyFill="1" applyBorder="1" applyAlignment="1">
      <alignment horizontal="right" vertical="center" shrinkToFit="1"/>
    </xf>
    <xf numFmtId="4" fontId="75" fillId="6" borderId="2" xfId="0" applyNumberFormat="1" applyFont="1" applyFill="1" applyBorder="1" applyAlignment="1">
      <alignment horizontal="right" vertical="center" shrinkToFit="1"/>
    </xf>
    <xf numFmtId="4" fontId="75" fillId="0" borderId="1" xfId="0" applyNumberFormat="1" applyFont="1" applyBorder="1" applyAlignment="1">
      <alignment horizontal="right" vertical="center" shrinkToFit="1"/>
    </xf>
    <xf numFmtId="4" fontId="75" fillId="0" borderId="7" xfId="0" applyNumberFormat="1" applyFont="1" applyBorder="1" applyAlignment="1">
      <alignment horizontal="right" vertical="center" shrinkToFit="1"/>
    </xf>
    <xf numFmtId="4" fontId="75" fillId="4" borderId="7" xfId="0" applyNumberFormat="1" applyFont="1" applyFill="1" applyBorder="1" applyAlignment="1">
      <alignment horizontal="right" vertical="center" shrinkToFit="1"/>
    </xf>
    <xf numFmtId="4" fontId="75" fillId="0" borderId="2" xfId="1" applyNumberFormat="1" applyFont="1" applyFill="1" applyBorder="1" applyAlignment="1">
      <alignment horizontal="right" vertical="center" shrinkToFit="1"/>
    </xf>
    <xf numFmtId="4" fontId="76" fillId="0" borderId="0" xfId="0" applyNumberFormat="1" applyFont="1" applyAlignment="1">
      <alignment horizontal="right" vertical="center" shrinkToFit="1"/>
    </xf>
    <xf numFmtId="0" fontId="64" fillId="0" borderId="0" xfId="0" applyFont="1" applyAlignment="1">
      <alignment horizontal="right" vertical="center" wrapText="1"/>
    </xf>
    <xf numFmtId="4" fontId="0" fillId="13" borderId="0" xfId="0" applyNumberFormat="1" applyFill="1" applyAlignment="1">
      <alignment horizontal="right" vertical="top"/>
    </xf>
    <xf numFmtId="4" fontId="0" fillId="13" borderId="0" xfId="0" applyNumberFormat="1" applyFill="1" applyAlignment="1">
      <alignment vertical="center"/>
    </xf>
    <xf numFmtId="0" fontId="48" fillId="13" borderId="0" xfId="0" applyFont="1" applyFill="1" applyAlignment="1">
      <alignment horizontal="left" vertical="top"/>
    </xf>
    <xf numFmtId="4" fontId="42" fillId="13" borderId="0" xfId="0" applyNumberFormat="1" applyFont="1" applyFill="1" applyAlignment="1">
      <alignment vertical="center"/>
    </xf>
    <xf numFmtId="4" fontId="41" fillId="11" borderId="2" xfId="0" applyNumberFormat="1" applyFont="1" applyFill="1" applyBorder="1" applyAlignment="1">
      <alignment horizontal="right" vertical="center" shrinkToFit="1"/>
    </xf>
    <xf numFmtId="1" fontId="41" fillId="11" borderId="1" xfId="0" applyNumberFormat="1" applyFont="1" applyFill="1" applyBorder="1" applyAlignment="1">
      <alignment horizontal="right" vertical="center" shrinkToFit="1"/>
    </xf>
    <xf numFmtId="4" fontId="8" fillId="12" borderId="1" xfId="0" applyNumberFormat="1" applyFont="1" applyFill="1" applyBorder="1" applyAlignment="1">
      <alignment horizontal="right" vertical="center" shrinkToFit="1"/>
    </xf>
    <xf numFmtId="1" fontId="8" fillId="12" borderId="1" xfId="0" applyNumberFormat="1" applyFont="1" applyFill="1" applyBorder="1" applyAlignment="1">
      <alignment horizontal="right" vertical="center" shrinkToFit="1"/>
    </xf>
    <xf numFmtId="1" fontId="76" fillId="8" borderId="1" xfId="0" applyNumberFormat="1" applyFont="1" applyFill="1" applyBorder="1" applyAlignment="1">
      <alignment horizontal="right" vertical="center" shrinkToFit="1"/>
    </xf>
    <xf numFmtId="4" fontId="8" fillId="4" borderId="1" xfId="0" applyNumberFormat="1" applyFont="1" applyFill="1" applyBorder="1" applyAlignment="1">
      <alignment horizontal="right" vertical="center" shrinkToFit="1"/>
    </xf>
    <xf numFmtId="1" fontId="8" fillId="4" borderId="1" xfId="0" applyNumberFormat="1" applyFont="1" applyFill="1" applyBorder="1" applyAlignment="1">
      <alignment horizontal="right" vertical="center" shrinkToFit="1"/>
    </xf>
    <xf numFmtId="4" fontId="48" fillId="0" borderId="0" xfId="0" applyNumberFormat="1" applyFont="1"/>
    <xf numFmtId="4" fontId="48" fillId="0" borderId="13" xfId="0" applyNumberFormat="1" applyFont="1" applyBorder="1"/>
    <xf numFmtId="0" fontId="48" fillId="0" borderId="13" xfId="0" applyFont="1" applyBorder="1"/>
    <xf numFmtId="0" fontId="82" fillId="0" borderId="0" xfId="0" applyFont="1"/>
    <xf numFmtId="0" fontId="83" fillId="0" borderId="0" xfId="0" applyFont="1"/>
    <xf numFmtId="0" fontId="75" fillId="0" borderId="0" xfId="0" applyFont="1" applyAlignment="1">
      <alignment horizontal="left" vertical="center"/>
    </xf>
    <xf numFmtId="4" fontId="75" fillId="0" borderId="0" xfId="0" applyNumberFormat="1" applyFont="1" applyAlignment="1">
      <alignment horizontal="right" vertical="center"/>
    </xf>
    <xf numFmtId="4" fontId="70" fillId="0" borderId="0" xfId="0" applyNumberFormat="1" applyFont="1" applyAlignment="1">
      <alignment horizontal="right"/>
    </xf>
    <xf numFmtId="0" fontId="84" fillId="0" borderId="13" xfId="0" applyFont="1" applyBorder="1"/>
    <xf numFmtId="4" fontId="84" fillId="0" borderId="13" xfId="0" applyNumberFormat="1" applyFont="1" applyBorder="1"/>
    <xf numFmtId="0" fontId="86" fillId="0" borderId="0" xfId="0" applyFont="1" applyAlignment="1">
      <alignment horizontal="center" vertical="center"/>
    </xf>
    <xf numFmtId="0" fontId="85" fillId="0" borderId="0" xfId="0" applyFont="1" applyAlignment="1">
      <alignment horizontal="left" vertical="center" wrapText="1"/>
    </xf>
    <xf numFmtId="2" fontId="60" fillId="0" borderId="0" xfId="0" applyNumberFormat="1" applyFont="1" applyAlignment="1">
      <alignment vertical="center"/>
    </xf>
    <xf numFmtId="4" fontId="80" fillId="4" borderId="7" xfId="0" applyNumberFormat="1" applyFont="1" applyFill="1" applyBorder="1" applyAlignment="1">
      <alignment horizontal="right" vertical="center" shrinkToFit="1"/>
    </xf>
    <xf numFmtId="4" fontId="8" fillId="4" borderId="7" xfId="0" applyNumberFormat="1" applyFont="1" applyFill="1" applyBorder="1" applyAlignment="1">
      <alignment horizontal="right" vertical="center" shrinkToFit="1"/>
    </xf>
    <xf numFmtId="0" fontId="42" fillId="0" borderId="0" xfId="0" applyFont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0" fillId="13" borderId="0" xfId="0" applyFill="1" applyAlignment="1">
      <alignment horizontal="right" vertical="center"/>
    </xf>
    <xf numFmtId="4" fontId="42" fillId="13" borderId="0" xfId="0" applyNumberFormat="1" applyFont="1" applyFill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0" fontId="89" fillId="8" borderId="0" xfId="0" applyFont="1" applyFill="1" applyAlignment="1">
      <alignment horizontal="left" vertical="top"/>
    </xf>
    <xf numFmtId="1" fontId="10" fillId="0" borderId="0" xfId="0" applyNumberFormat="1" applyFont="1" applyAlignment="1">
      <alignment horizontal="center" vertical="center" shrinkToFit="1"/>
    </xf>
    <xf numFmtId="0" fontId="34" fillId="0" borderId="0" xfId="0" applyFont="1" applyAlignment="1">
      <alignment horizontal="left" vertical="top" wrapText="1"/>
    </xf>
    <xf numFmtId="2" fontId="10" fillId="0" borderId="0" xfId="0" applyNumberFormat="1" applyFont="1" applyAlignment="1">
      <alignment horizontal="right" vertical="top" shrinkToFit="1"/>
    </xf>
    <xf numFmtId="4" fontId="10" fillId="0" borderId="0" xfId="0" applyNumberFormat="1" applyFont="1" applyAlignment="1">
      <alignment horizontal="right" vertical="top" shrinkToFit="1"/>
    </xf>
    <xf numFmtId="1" fontId="10" fillId="8" borderId="0" xfId="0" applyNumberFormat="1" applyFont="1" applyFill="1" applyAlignment="1">
      <alignment horizontal="right" vertical="top" shrinkToFit="1"/>
    </xf>
    <xf numFmtId="4" fontId="41" fillId="5" borderId="1" xfId="0" applyNumberFormat="1" applyFont="1" applyFill="1" applyBorder="1" applyAlignment="1">
      <alignment horizontal="right" vertical="center" shrinkToFit="1"/>
    </xf>
    <xf numFmtId="4" fontId="41" fillId="0" borderId="8" xfId="0" applyNumberFormat="1" applyFont="1" applyBorder="1" applyAlignment="1">
      <alignment horizontal="right" vertical="top" shrinkToFit="1"/>
    </xf>
    <xf numFmtId="4" fontId="41" fillId="0" borderId="7" xfId="0" applyNumberFormat="1" applyFont="1" applyBorder="1" applyAlignment="1">
      <alignment horizontal="right" vertical="top" shrinkToFit="1"/>
    </xf>
    <xf numFmtId="4" fontId="41" fillId="5" borderId="7" xfId="0" applyNumberFormat="1" applyFont="1" applyFill="1" applyBorder="1" applyAlignment="1">
      <alignment horizontal="right" vertical="center" shrinkToFit="1"/>
    </xf>
    <xf numFmtId="4" fontId="41" fillId="0" borderId="1" xfId="0" applyNumberFormat="1" applyFont="1" applyBorder="1" applyAlignment="1">
      <alignment horizontal="right" vertical="center" shrinkToFit="1"/>
    </xf>
    <xf numFmtId="0" fontId="23" fillId="0" borderId="1" xfId="0" applyFont="1" applyBorder="1" applyAlignment="1">
      <alignment horizontal="center" vertical="center" wrapText="1"/>
    </xf>
    <xf numFmtId="4" fontId="48" fillId="0" borderId="0" xfId="0" applyNumberFormat="1" applyFont="1" applyAlignment="1">
      <alignment horizontal="left" vertical="top"/>
    </xf>
    <xf numFmtId="0" fontId="33" fillId="0" borderId="2" xfId="0" applyFont="1" applyBorder="1" applyAlignment="1">
      <alignment horizontal="left" vertical="top" wrapText="1"/>
    </xf>
    <xf numFmtId="2" fontId="41" fillId="0" borderId="2" xfId="0" applyNumberFormat="1" applyFont="1" applyBorder="1" applyAlignment="1">
      <alignment horizontal="right" vertical="top" shrinkToFit="1"/>
    </xf>
    <xf numFmtId="2" fontId="75" fillId="0" borderId="2" xfId="0" applyNumberFormat="1" applyFont="1" applyBorder="1" applyAlignment="1">
      <alignment horizontal="right" vertical="center" shrinkToFit="1"/>
    </xf>
    <xf numFmtId="4" fontId="40" fillId="0" borderId="1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right" vertical="top"/>
    </xf>
    <xf numFmtId="4" fontId="80" fillId="0" borderId="1" xfId="0" applyNumberFormat="1" applyFont="1" applyBorder="1" applyAlignment="1">
      <alignment horizontal="right" vertical="center" shrinkToFit="1"/>
    </xf>
    <xf numFmtId="0" fontId="40" fillId="8" borderId="0" xfId="0" applyFont="1" applyFill="1" applyAlignment="1">
      <alignment horizontal="left" vertical="center" wrapText="1"/>
    </xf>
    <xf numFmtId="4" fontId="8" fillId="8" borderId="1" xfId="0" applyNumberFormat="1" applyFont="1" applyFill="1" applyBorder="1" applyAlignment="1">
      <alignment horizontal="right" vertical="top" shrinkToFit="1"/>
    </xf>
    <xf numFmtId="1" fontId="8" fillId="8" borderId="1" xfId="0" applyNumberFormat="1" applyFont="1" applyFill="1" applyBorder="1" applyAlignment="1">
      <alignment horizontal="right" vertical="top" shrinkToFit="1"/>
    </xf>
    <xf numFmtId="0" fontId="58" fillId="14" borderId="0" xfId="2" applyFont="1" applyFill="1" applyAlignment="1">
      <alignment horizontal="left" vertical="top"/>
    </xf>
    <xf numFmtId="0" fontId="82" fillId="14" borderId="0" xfId="2" applyFont="1" applyFill="1" applyAlignment="1">
      <alignment horizontal="left" vertical="top"/>
    </xf>
    <xf numFmtId="4" fontId="0" fillId="13" borderId="0" xfId="0" applyNumberFormat="1" applyFill="1" applyAlignment="1">
      <alignment horizontal="right" vertical="center"/>
    </xf>
    <xf numFmtId="4" fontId="75" fillId="4" borderId="1" xfId="0" applyNumberFormat="1" applyFont="1" applyFill="1" applyBorder="1" applyAlignment="1">
      <alignment horizontal="right" vertical="top" shrinkToFit="1"/>
    </xf>
    <xf numFmtId="1" fontId="75" fillId="4" borderId="1" xfId="0" applyNumberFormat="1" applyFont="1" applyFill="1" applyBorder="1" applyAlignment="1">
      <alignment horizontal="right" vertical="top" shrinkToFit="1"/>
    </xf>
    <xf numFmtId="4" fontId="75" fillId="5" borderId="1" xfId="0" applyNumberFormat="1" applyFont="1" applyFill="1" applyBorder="1" applyAlignment="1">
      <alignment horizontal="right" vertical="top" shrinkToFit="1"/>
    </xf>
    <xf numFmtId="1" fontId="75" fillId="5" borderId="1" xfId="0" applyNumberFormat="1" applyFont="1" applyFill="1" applyBorder="1" applyAlignment="1">
      <alignment horizontal="right" vertical="top" shrinkToFit="1"/>
    </xf>
    <xf numFmtId="4" fontId="75" fillId="6" borderId="1" xfId="0" applyNumberFormat="1" applyFont="1" applyFill="1" applyBorder="1" applyAlignment="1">
      <alignment horizontal="right" vertical="top" shrinkToFit="1"/>
    </xf>
    <xf numFmtId="1" fontId="75" fillId="6" borderId="1" xfId="0" applyNumberFormat="1" applyFont="1" applyFill="1" applyBorder="1" applyAlignment="1">
      <alignment horizontal="right" vertical="top" shrinkToFit="1"/>
    </xf>
    <xf numFmtId="4" fontId="77" fillId="0" borderId="11" xfId="0" applyNumberFormat="1" applyFont="1" applyBorder="1" applyAlignment="1" applyProtection="1">
      <alignment vertical="center"/>
      <protection locked="0"/>
    </xf>
    <xf numFmtId="4" fontId="96" fillId="3" borderId="1" xfId="0" applyNumberFormat="1" applyFont="1" applyFill="1" applyBorder="1" applyAlignment="1">
      <alignment horizontal="right" vertical="center" shrinkToFit="1"/>
    </xf>
    <xf numFmtId="0" fontId="28" fillId="0" borderId="0" xfId="0" applyFont="1" applyAlignment="1">
      <alignment horizontal="left" vertical="top" wrapText="1"/>
    </xf>
    <xf numFmtId="4" fontId="8" fillId="8" borderId="2" xfId="0" applyNumberFormat="1" applyFont="1" applyFill="1" applyBorder="1" applyAlignment="1">
      <alignment horizontal="right" vertical="top" shrinkToFit="1"/>
    </xf>
    <xf numFmtId="0" fontId="91" fillId="8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90" fillId="0" borderId="0" xfId="0" applyFont="1" applyAlignment="1">
      <alignment horizontal="left" vertical="top"/>
    </xf>
    <xf numFmtId="0" fontId="97" fillId="0" borderId="0" xfId="0" applyFont="1" applyAlignment="1">
      <alignment horizontal="center" vertical="top" wrapText="1"/>
    </xf>
    <xf numFmtId="0" fontId="64" fillId="0" borderId="0" xfId="0" applyFont="1" applyAlignment="1">
      <alignment horizontal="left" vertical="top" wrapText="1"/>
    </xf>
    <xf numFmtId="4" fontId="80" fillId="5" borderId="1" xfId="0" applyNumberFormat="1" applyFont="1" applyFill="1" applyBorder="1" applyAlignment="1">
      <alignment horizontal="right" vertical="center" shrinkToFit="1"/>
    </xf>
    <xf numFmtId="1" fontId="8" fillId="5" borderId="1" xfId="0" applyNumberFormat="1" applyFont="1" applyFill="1" applyBorder="1" applyAlignment="1">
      <alignment horizontal="right" vertical="center" shrinkToFit="1"/>
    </xf>
    <xf numFmtId="0" fontId="91" fillId="8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13" borderId="1" xfId="0" applyFill="1" applyBorder="1" applyAlignment="1">
      <alignment horizontal="center" vertical="center" wrapText="1"/>
    </xf>
    <xf numFmtId="0" fontId="32" fillId="13" borderId="2" xfId="0" applyFont="1" applyFill="1" applyBorder="1" applyAlignment="1">
      <alignment horizontal="center" vertical="center" wrapText="1"/>
    </xf>
    <xf numFmtId="0" fontId="32" fillId="13" borderId="1" xfId="0" applyFont="1" applyFill="1" applyBorder="1" applyAlignment="1">
      <alignment horizontal="center" vertical="center" wrapText="1"/>
    </xf>
    <xf numFmtId="4" fontId="8" fillId="16" borderId="1" xfId="0" applyNumberFormat="1" applyFont="1" applyFill="1" applyBorder="1" applyAlignment="1">
      <alignment horizontal="right" vertical="center" shrinkToFit="1"/>
    </xf>
    <xf numFmtId="4" fontId="75" fillId="16" borderId="1" xfId="0" applyNumberFormat="1" applyFont="1" applyFill="1" applyBorder="1" applyAlignment="1">
      <alignment horizontal="right" vertical="center" shrinkToFit="1"/>
    </xf>
    <xf numFmtId="4" fontId="53" fillId="16" borderId="1" xfId="0" applyNumberFormat="1" applyFont="1" applyFill="1" applyBorder="1" applyAlignment="1">
      <alignment horizontal="right" vertical="center" shrinkToFit="1"/>
    </xf>
    <xf numFmtId="1" fontId="8" fillId="16" borderId="1" xfId="0" applyNumberFormat="1" applyFont="1" applyFill="1" applyBorder="1" applyAlignment="1">
      <alignment horizontal="right" vertical="center" shrinkToFit="1"/>
    </xf>
    <xf numFmtId="4" fontId="42" fillId="0" borderId="2" xfId="0" applyNumberFormat="1" applyFont="1" applyBorder="1" applyAlignment="1">
      <alignment horizontal="right" vertical="top" shrinkToFit="1"/>
    </xf>
    <xf numFmtId="4" fontId="8" fillId="6" borderId="4" xfId="0" applyNumberFormat="1" applyFont="1" applyFill="1" applyBorder="1" applyAlignment="1">
      <alignment horizontal="right" vertical="top" shrinkToFit="1"/>
    </xf>
    <xf numFmtId="1" fontId="8" fillId="0" borderId="9" xfId="0" applyNumberFormat="1" applyFont="1" applyBorder="1" applyAlignment="1">
      <alignment horizontal="center" vertical="top" shrinkToFit="1"/>
    </xf>
    <xf numFmtId="0" fontId="0" fillId="0" borderId="18" xfId="0" applyBorder="1" applyAlignment="1">
      <alignment horizontal="left" vertical="top" wrapText="1"/>
    </xf>
    <xf numFmtId="4" fontId="8" fillId="5" borderId="4" xfId="0" applyNumberFormat="1" applyFont="1" applyFill="1" applyBorder="1" applyAlignment="1">
      <alignment horizontal="right" vertical="top" shrinkToFit="1"/>
    </xf>
    <xf numFmtId="4" fontId="8" fillId="4" borderId="19" xfId="0" applyNumberFormat="1" applyFont="1" applyFill="1" applyBorder="1" applyAlignment="1">
      <alignment horizontal="right" vertical="top" shrinkToFit="1"/>
    </xf>
    <xf numFmtId="4" fontId="8" fillId="3" borderId="4" xfId="0" applyNumberFormat="1" applyFont="1" applyFill="1" applyBorder="1" applyAlignment="1">
      <alignment horizontal="right" vertical="center" shrinkToFit="1"/>
    </xf>
    <xf numFmtId="1" fontId="8" fillId="0" borderId="9" xfId="0" applyNumberFormat="1" applyFont="1" applyBorder="1" applyAlignment="1">
      <alignment horizontal="center" vertical="center" shrinkToFit="1"/>
    </xf>
    <xf numFmtId="4" fontId="80" fillId="5" borderId="4" xfId="0" applyNumberFormat="1" applyFont="1" applyFill="1" applyBorder="1" applyAlignment="1">
      <alignment horizontal="right" vertical="top" shrinkToFit="1"/>
    </xf>
    <xf numFmtId="4" fontId="8" fillId="4" borderId="4" xfId="0" applyNumberFormat="1" applyFont="1" applyFill="1" applyBorder="1" applyAlignment="1">
      <alignment horizontal="right" vertical="top" shrinkToFit="1"/>
    </xf>
    <xf numFmtId="1" fontId="10" fillId="0" borderId="7" xfId="0" applyNumberFormat="1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left" vertical="top" wrapText="1"/>
    </xf>
    <xf numFmtId="4" fontId="8" fillId="4" borderId="19" xfId="0" applyNumberFormat="1" applyFont="1" applyFill="1" applyBorder="1" applyAlignment="1">
      <alignment horizontal="right" vertical="center" shrinkToFit="1"/>
    </xf>
    <xf numFmtId="0" fontId="9" fillId="0" borderId="8" xfId="0" applyFont="1" applyBorder="1" applyAlignment="1">
      <alignment horizontal="left" vertical="top" wrapText="1"/>
    </xf>
    <xf numFmtId="4" fontId="8" fillId="6" borderId="3" xfId="0" applyNumberFormat="1" applyFont="1" applyFill="1" applyBorder="1" applyAlignment="1">
      <alignment horizontal="right" vertical="top" shrinkToFit="1"/>
    </xf>
    <xf numFmtId="4" fontId="96" fillId="3" borderId="4" xfId="0" applyNumberFormat="1" applyFont="1" applyFill="1" applyBorder="1" applyAlignment="1">
      <alignment horizontal="right" vertical="center" shrinkToFit="1"/>
    </xf>
    <xf numFmtId="4" fontId="8" fillId="4" borderId="4" xfId="0" applyNumberFormat="1" applyFont="1" applyFill="1" applyBorder="1" applyAlignment="1">
      <alignment horizontal="right" vertical="center" shrinkToFit="1"/>
    </xf>
    <xf numFmtId="4" fontId="8" fillId="5" borderId="19" xfId="0" applyNumberFormat="1" applyFont="1" applyFill="1" applyBorder="1" applyAlignment="1">
      <alignment horizontal="right" vertical="top" shrinkToFit="1"/>
    </xf>
    <xf numFmtId="4" fontId="8" fillId="12" borderId="4" xfId="0" applyNumberFormat="1" applyFont="1" applyFill="1" applyBorder="1" applyAlignment="1">
      <alignment horizontal="right" vertical="center" shrinkToFit="1"/>
    </xf>
    <xf numFmtId="4" fontId="75" fillId="8" borderId="4" xfId="0" applyNumberFormat="1" applyFont="1" applyFill="1" applyBorder="1" applyAlignment="1">
      <alignment horizontal="right" vertical="center" shrinkToFit="1"/>
    </xf>
    <xf numFmtId="0" fontId="34" fillId="0" borderId="18" xfId="0" applyFont="1" applyBorder="1" applyAlignment="1">
      <alignment horizontal="left" vertical="top" wrapText="1"/>
    </xf>
    <xf numFmtId="4" fontId="8" fillId="16" borderId="4" xfId="0" applyNumberFormat="1" applyFont="1" applyFill="1" applyBorder="1" applyAlignment="1">
      <alignment horizontal="right" vertical="center" shrinkToFit="1"/>
    </xf>
    <xf numFmtId="164" fontId="7" fillId="2" borderId="3" xfId="0" applyNumberFormat="1" applyFont="1" applyFill="1" applyBorder="1" applyAlignment="1">
      <alignment horizontal="center" vertical="top" shrinkToFit="1"/>
    </xf>
    <xf numFmtId="0" fontId="0" fillId="13" borderId="7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 wrapText="1"/>
    </xf>
    <xf numFmtId="164" fontId="75" fillId="2" borderId="1" xfId="0" applyNumberFormat="1" applyFont="1" applyFill="1" applyBorder="1" applyAlignment="1">
      <alignment horizontal="center" vertical="center" shrinkToFit="1"/>
    </xf>
    <xf numFmtId="0" fontId="48" fillId="2" borderId="1" xfId="0" applyFont="1" applyFill="1" applyBorder="1" applyAlignment="1">
      <alignment horizontal="center" vertical="center" wrapText="1"/>
    </xf>
    <xf numFmtId="2" fontId="8" fillId="6" borderId="3" xfId="0" applyNumberFormat="1" applyFont="1" applyFill="1" applyBorder="1" applyAlignment="1">
      <alignment horizontal="right" vertical="top" shrinkToFit="1"/>
    </xf>
    <xf numFmtId="4" fontId="42" fillId="8" borderId="1" xfId="0" applyNumberFormat="1" applyFont="1" applyFill="1" applyBorder="1" applyAlignment="1">
      <alignment horizontal="right" vertical="top" shrinkToFit="1"/>
    </xf>
    <xf numFmtId="4" fontId="80" fillId="4" borderId="19" xfId="0" applyNumberFormat="1" applyFont="1" applyFill="1" applyBorder="1" applyAlignment="1">
      <alignment horizontal="right" vertical="top" shrinkToFit="1"/>
    </xf>
    <xf numFmtId="4" fontId="80" fillId="4" borderId="19" xfId="0" applyNumberFormat="1" applyFont="1" applyFill="1" applyBorder="1" applyAlignment="1">
      <alignment horizontal="right" vertical="center" shrinkToFit="1"/>
    </xf>
    <xf numFmtId="4" fontId="80" fillId="6" borderId="4" xfId="0" applyNumberFormat="1" applyFont="1" applyFill="1" applyBorder="1" applyAlignment="1">
      <alignment horizontal="right" vertical="top" shrinkToFit="1"/>
    </xf>
    <xf numFmtId="4" fontId="41" fillId="11" borderId="3" xfId="0" applyNumberFormat="1" applyFont="1" applyFill="1" applyBorder="1" applyAlignment="1">
      <alignment horizontal="right" vertical="center" shrinkToFit="1"/>
    </xf>
    <xf numFmtId="4" fontId="75" fillId="0" borderId="3" xfId="0" applyNumberFormat="1" applyFont="1" applyBorder="1" applyAlignment="1">
      <alignment horizontal="right" vertical="top" shrinkToFit="1"/>
    </xf>
    <xf numFmtId="4" fontId="53" fillId="3" borderId="1" xfId="0" applyNumberFormat="1" applyFont="1" applyFill="1" applyBorder="1" applyAlignment="1">
      <alignment horizontal="right" vertical="center" shrinkToFit="1"/>
    </xf>
    <xf numFmtId="4" fontId="53" fillId="3" borderId="4" xfId="0" applyNumberFormat="1" applyFont="1" applyFill="1" applyBorder="1" applyAlignment="1">
      <alignment horizontal="right" vertical="center" shrinkToFit="1"/>
    </xf>
    <xf numFmtId="0" fontId="89" fillId="0" borderId="0" xfId="0" applyFont="1" applyAlignment="1">
      <alignment horizontal="left" vertical="top"/>
    </xf>
    <xf numFmtId="4" fontId="76" fillId="11" borderId="1" xfId="0" applyNumberFormat="1" applyFont="1" applyFill="1" applyBorder="1" applyAlignment="1">
      <alignment horizontal="right" vertical="center" shrinkToFit="1"/>
    </xf>
    <xf numFmtId="0" fontId="77" fillId="13" borderId="1" xfId="0" applyFont="1" applyFill="1" applyBorder="1" applyAlignment="1">
      <alignment horizontal="center" vertical="center" wrapText="1"/>
    </xf>
    <xf numFmtId="0" fontId="98" fillId="13" borderId="2" xfId="0" applyFont="1" applyFill="1" applyBorder="1" applyAlignment="1">
      <alignment horizontal="center" vertical="center" wrapText="1"/>
    </xf>
    <xf numFmtId="4" fontId="41" fillId="8" borderId="4" xfId="0" applyNumberFormat="1" applyFont="1" applyFill="1" applyBorder="1" applyAlignment="1">
      <alignment horizontal="right" vertical="top" shrinkToFit="1"/>
    </xf>
    <xf numFmtId="0" fontId="0" fillId="0" borderId="8" xfId="0" applyBorder="1" applyAlignment="1">
      <alignment horizontal="left" vertical="top" wrapText="1"/>
    </xf>
    <xf numFmtId="1" fontId="8" fillId="0" borderId="17" xfId="0" applyNumberFormat="1" applyFont="1" applyBorder="1" applyAlignment="1">
      <alignment horizontal="center" vertical="top" shrinkToFit="1"/>
    </xf>
    <xf numFmtId="0" fontId="0" fillId="0" borderId="17" xfId="0" applyBorder="1" applyAlignment="1">
      <alignment horizontal="left" vertical="top" wrapText="1"/>
    </xf>
    <xf numFmtId="0" fontId="88" fillId="8" borderId="0" xfId="0" applyFont="1" applyFill="1" applyAlignment="1">
      <alignment horizontal="left" vertical="top" wrapText="1"/>
    </xf>
    <xf numFmtId="4" fontId="8" fillId="6" borderId="19" xfId="0" applyNumberFormat="1" applyFont="1" applyFill="1" applyBorder="1" applyAlignment="1">
      <alignment horizontal="right" vertical="top" shrinkToFit="1"/>
    </xf>
    <xf numFmtId="4" fontId="8" fillId="6" borderId="7" xfId="0" applyNumberFormat="1" applyFont="1" applyFill="1" applyBorder="1" applyAlignment="1">
      <alignment horizontal="right" vertical="top" shrinkToFit="1"/>
    </xf>
    <xf numFmtId="4" fontId="75" fillId="6" borderId="7" xfId="0" applyNumberFormat="1" applyFont="1" applyFill="1" applyBorder="1" applyAlignment="1">
      <alignment horizontal="right" vertical="center" shrinkToFit="1"/>
    </xf>
    <xf numFmtId="1" fontId="8" fillId="6" borderId="7" xfId="0" applyNumberFormat="1" applyFont="1" applyFill="1" applyBorder="1" applyAlignment="1">
      <alignment horizontal="right" vertical="top" shrinkToFit="1"/>
    </xf>
    <xf numFmtId="4" fontId="8" fillId="0" borderId="9" xfId="0" applyNumberFormat="1" applyFont="1" applyBorder="1" applyAlignment="1">
      <alignment horizontal="right" vertical="top" shrinkToFit="1"/>
    </xf>
    <xf numFmtId="4" fontId="75" fillId="0" borderId="9" xfId="0" applyNumberFormat="1" applyFont="1" applyBorder="1" applyAlignment="1">
      <alignment horizontal="right" vertical="center" shrinkToFit="1"/>
    </xf>
    <xf numFmtId="1" fontId="10" fillId="8" borderId="9" xfId="0" applyNumberFormat="1" applyFont="1" applyFill="1" applyBorder="1" applyAlignment="1">
      <alignment horizontal="right" vertical="top" shrinkToFit="1"/>
    </xf>
    <xf numFmtId="4" fontId="8" fillId="8" borderId="17" xfId="0" applyNumberFormat="1" applyFont="1" applyFill="1" applyBorder="1" applyAlignment="1">
      <alignment horizontal="right" vertical="top" shrinkToFit="1"/>
    </xf>
    <xf numFmtId="4" fontId="75" fillId="8" borderId="17" xfId="0" applyNumberFormat="1" applyFont="1" applyFill="1" applyBorder="1" applyAlignment="1">
      <alignment horizontal="right" vertical="center" shrinkToFit="1"/>
    </xf>
    <xf numFmtId="4" fontId="8" fillId="0" borderId="25" xfId="0" applyNumberFormat="1" applyFont="1" applyBorder="1" applyAlignment="1">
      <alignment horizontal="right" vertical="top" shrinkToFit="1"/>
    </xf>
    <xf numFmtId="0" fontId="99" fillId="0" borderId="1" xfId="0" applyFont="1" applyBorder="1" applyAlignment="1">
      <alignment horizontal="center" vertical="center" wrapText="1"/>
    </xf>
    <xf numFmtId="4" fontId="50" fillId="0" borderId="26" xfId="0" applyNumberFormat="1" applyFont="1" applyBorder="1" applyAlignment="1" applyProtection="1">
      <alignment vertical="center"/>
      <protection locked="0"/>
    </xf>
    <xf numFmtId="4" fontId="77" fillId="0" borderId="26" xfId="0" applyNumberFormat="1" applyFont="1" applyBorder="1" applyAlignment="1" applyProtection="1">
      <alignment horizontal="right" vertical="center"/>
      <protection locked="0"/>
    </xf>
    <xf numFmtId="2" fontId="8" fillId="6" borderId="2" xfId="1" applyNumberFormat="1" applyFont="1" applyFill="1" applyBorder="1" applyAlignment="1">
      <alignment vertical="top" shrinkToFit="1"/>
    </xf>
    <xf numFmtId="4" fontId="11" fillId="0" borderId="11" xfId="0" applyNumberFormat="1" applyFont="1" applyBorder="1" applyAlignment="1" applyProtection="1">
      <alignment vertical="center"/>
      <protection locked="0"/>
    </xf>
    <xf numFmtId="4" fontId="42" fillId="0" borderId="2" xfId="0" applyNumberFormat="1" applyFont="1" applyBorder="1" applyAlignment="1">
      <alignment horizontal="right" vertical="center"/>
    </xf>
    <xf numFmtId="4" fontId="41" fillId="4" borderId="1" xfId="0" applyNumberFormat="1" applyFont="1" applyFill="1" applyBorder="1" applyAlignment="1">
      <alignment horizontal="right" vertical="top" shrinkToFit="1"/>
    </xf>
    <xf numFmtId="4" fontId="41" fillId="5" borderId="1" xfId="0" applyNumberFormat="1" applyFont="1" applyFill="1" applyBorder="1" applyAlignment="1">
      <alignment horizontal="right" vertical="top" shrinkToFit="1"/>
    </xf>
    <xf numFmtId="4" fontId="41" fillId="6" borderId="1" xfId="0" applyNumberFormat="1" applyFont="1" applyFill="1" applyBorder="1" applyAlignment="1">
      <alignment horizontal="right" vertical="top" shrinkToFit="1"/>
    </xf>
    <xf numFmtId="0" fontId="100" fillId="0" borderId="0" xfId="0" applyFont="1" applyAlignment="1">
      <alignment horizontal="left" vertical="top"/>
    </xf>
    <xf numFmtId="4" fontId="75" fillId="0" borderId="3" xfId="0" applyNumberFormat="1" applyFont="1" applyBorder="1" applyAlignment="1">
      <alignment horizontal="right" vertical="center" shrinkToFit="1"/>
    </xf>
    <xf numFmtId="4" fontId="80" fillId="6" borderId="3" xfId="0" applyNumberFormat="1" applyFont="1" applyFill="1" applyBorder="1" applyAlignment="1">
      <alignment horizontal="right" vertical="top" shrinkToFit="1"/>
    </xf>
    <xf numFmtId="4" fontId="75" fillId="8" borderId="2" xfId="0" applyNumberFormat="1" applyFont="1" applyFill="1" applyBorder="1" applyAlignment="1">
      <alignment horizontal="right" vertical="center" shrinkToFit="1"/>
    </xf>
    <xf numFmtId="4" fontId="42" fillId="17" borderId="0" xfId="0" applyNumberFormat="1" applyFont="1" applyFill="1" applyAlignment="1">
      <alignment vertical="center"/>
    </xf>
    <xf numFmtId="4" fontId="0" fillId="17" borderId="0" xfId="0" applyNumberFormat="1" applyFill="1" applyAlignment="1">
      <alignment vertical="center"/>
    </xf>
    <xf numFmtId="4" fontId="0" fillId="17" borderId="0" xfId="0" applyNumberFormat="1" applyFill="1" applyAlignment="1">
      <alignment horizontal="right" vertical="top"/>
    </xf>
    <xf numFmtId="0" fontId="0" fillId="17" borderId="0" xfId="0" applyFill="1" applyAlignment="1">
      <alignment horizontal="left" vertical="top"/>
    </xf>
    <xf numFmtId="4" fontId="42" fillId="17" borderId="0" xfId="0" applyNumberFormat="1" applyFont="1" applyFill="1" applyAlignment="1">
      <alignment horizontal="right" vertical="center"/>
    </xf>
    <xf numFmtId="4" fontId="42" fillId="18" borderId="0" xfId="0" applyNumberFormat="1" applyFont="1" applyFill="1" applyAlignment="1">
      <alignment vertical="center"/>
    </xf>
    <xf numFmtId="4" fontId="0" fillId="18" borderId="0" xfId="0" applyNumberFormat="1" applyFill="1" applyAlignment="1">
      <alignment vertical="center"/>
    </xf>
    <xf numFmtId="4" fontId="0" fillId="18" borderId="0" xfId="0" applyNumberFormat="1" applyFill="1" applyAlignment="1">
      <alignment horizontal="right" vertical="top"/>
    </xf>
    <xf numFmtId="0" fontId="0" fillId="18" borderId="0" xfId="0" applyFill="1" applyAlignment="1">
      <alignment horizontal="left" vertical="top"/>
    </xf>
    <xf numFmtId="4" fontId="42" fillId="18" borderId="0" xfId="0" applyNumberFormat="1" applyFont="1" applyFill="1" applyAlignment="1">
      <alignment horizontal="right" vertical="center"/>
    </xf>
    <xf numFmtId="4" fontId="42" fillId="8" borderId="4" xfId="0" applyNumberFormat="1" applyFont="1" applyFill="1" applyBorder="1" applyAlignment="1">
      <alignment horizontal="right" vertical="top" shrinkToFit="1"/>
    </xf>
    <xf numFmtId="1" fontId="41" fillId="0" borderId="17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Protection="1">
      <protection hidden="1"/>
    </xf>
    <xf numFmtId="4" fontId="6" fillId="0" borderId="0" xfId="0" applyNumberFormat="1" applyFont="1" applyAlignment="1">
      <alignment horizontal="right" vertical="center" wrapText="1"/>
    </xf>
    <xf numFmtId="4" fontId="84" fillId="0" borderId="0" xfId="0" applyNumberFormat="1" applyFont="1"/>
    <xf numFmtId="1" fontId="69" fillId="8" borderId="2" xfId="0" applyNumberFormat="1" applyFont="1" applyFill="1" applyBorder="1" applyAlignment="1">
      <alignment horizontal="center" vertical="top" shrinkToFit="1"/>
    </xf>
    <xf numFmtId="165" fontId="69" fillId="8" borderId="17" xfId="0" applyNumberFormat="1" applyFont="1" applyFill="1" applyBorder="1" applyAlignment="1">
      <alignment horizontal="center" vertical="center" shrinkToFit="1"/>
    </xf>
    <xf numFmtId="4" fontId="96" fillId="4" borderId="4" xfId="0" applyNumberFormat="1" applyFont="1" applyFill="1" applyBorder="1" applyAlignment="1">
      <alignment horizontal="right" vertical="top" shrinkToFit="1"/>
    </xf>
    <xf numFmtId="4" fontId="80" fillId="4" borderId="4" xfId="0" applyNumberFormat="1" applyFont="1" applyFill="1" applyBorder="1" applyAlignment="1">
      <alignment horizontal="right" vertical="top" shrinkToFit="1"/>
    </xf>
    <xf numFmtId="4" fontId="80" fillId="5" borderId="4" xfId="0" applyNumberFormat="1" applyFont="1" applyFill="1" applyBorder="1" applyAlignment="1">
      <alignment horizontal="right" vertical="center" shrinkToFit="1"/>
    </xf>
    <xf numFmtId="0" fontId="0" fillId="0" borderId="29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7" xfId="0" applyBorder="1" applyAlignment="1">
      <alignment horizontal="left" vertical="center" wrapText="1"/>
    </xf>
    <xf numFmtId="0" fontId="99" fillId="0" borderId="17" xfId="0" applyFont="1" applyBorder="1" applyAlignment="1">
      <alignment horizontal="center" vertical="center" wrapText="1"/>
    </xf>
    <xf numFmtId="0" fontId="99" fillId="0" borderId="17" xfId="0" applyFont="1" applyBorder="1" applyAlignment="1">
      <alignment horizontal="left" vertical="center" wrapText="1" indent="1"/>
    </xf>
    <xf numFmtId="0" fontId="2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left" wrapText="1"/>
    </xf>
    <xf numFmtId="164" fontId="1" fillId="0" borderId="17" xfId="0" applyNumberFormat="1" applyFont="1" applyBorder="1" applyAlignment="1">
      <alignment horizontal="center" vertical="top" shrinkToFit="1"/>
    </xf>
    <xf numFmtId="0" fontId="0" fillId="0" borderId="17" xfId="0" applyBorder="1" applyAlignment="1">
      <alignment wrapText="1"/>
    </xf>
    <xf numFmtId="1" fontId="2" fillId="0" borderId="17" xfId="0" applyNumberFormat="1" applyFont="1" applyBorder="1" applyAlignment="1">
      <alignment horizontal="left" vertical="top" shrinkToFit="1"/>
    </xf>
    <xf numFmtId="0" fontId="0" fillId="2" borderId="17" xfId="0" applyFill="1" applyBorder="1" applyAlignment="1">
      <alignment horizontal="left" wrapText="1"/>
    </xf>
    <xf numFmtId="1" fontId="1" fillId="2" borderId="17" xfId="0" applyNumberFormat="1" applyFont="1" applyFill="1" applyBorder="1" applyAlignment="1">
      <alignment horizontal="left" vertical="top" shrinkToFit="1"/>
    </xf>
    <xf numFmtId="0" fontId="0" fillId="8" borderId="17" xfId="0" applyFill="1" applyBorder="1" applyAlignment="1">
      <alignment horizontal="left" vertical="center" wrapText="1"/>
    </xf>
    <xf numFmtId="164" fontId="42" fillId="0" borderId="17" xfId="0" applyNumberFormat="1" applyFont="1" applyBorder="1" applyAlignment="1">
      <alignment horizontal="center" vertical="top" shrinkToFit="1"/>
    </xf>
    <xf numFmtId="0" fontId="48" fillId="0" borderId="17" xfId="0" applyFont="1" applyBorder="1" applyAlignment="1">
      <alignment horizontal="left" wrapText="1"/>
    </xf>
    <xf numFmtId="4" fontId="9" fillId="0" borderId="17" xfId="0" applyNumberFormat="1" applyFont="1" applyBorder="1" applyAlignment="1">
      <alignment vertical="center"/>
    </xf>
    <xf numFmtId="2" fontId="44" fillId="0" borderId="17" xfId="0" applyNumberFormat="1" applyFont="1" applyBorder="1" applyAlignment="1">
      <alignment horizontal="right" vertical="top" wrapText="1"/>
    </xf>
    <xf numFmtId="4" fontId="41" fillId="2" borderId="17" xfId="0" applyNumberFormat="1" applyFont="1" applyFill="1" applyBorder="1" applyAlignment="1">
      <alignment horizontal="right" vertical="top" shrinkToFit="1"/>
    </xf>
    <xf numFmtId="2" fontId="44" fillId="9" borderId="17" xfId="0" applyNumberFormat="1" applyFont="1" applyFill="1" applyBorder="1" applyAlignment="1">
      <alignment horizontal="right" vertical="top" wrapText="1"/>
    </xf>
    <xf numFmtId="4" fontId="41" fillId="0" borderId="17" xfId="0" applyNumberFormat="1" applyFont="1" applyBorder="1" applyAlignment="1">
      <alignment horizontal="right" vertical="top" shrinkToFit="1"/>
    </xf>
    <xf numFmtId="0" fontId="44" fillId="0" borderId="17" xfId="0" applyFont="1" applyBorder="1" applyAlignment="1">
      <alignment horizontal="left" wrapText="1"/>
    </xf>
    <xf numFmtId="2" fontId="44" fillId="0" borderId="17" xfId="0" applyNumberFormat="1" applyFont="1" applyBorder="1" applyAlignment="1">
      <alignment horizontal="right" vertical="top" shrinkToFit="1"/>
    </xf>
    <xf numFmtId="4" fontId="44" fillId="0" borderId="17" xfId="0" applyNumberFormat="1" applyFont="1" applyBorder="1" applyAlignment="1">
      <alignment horizontal="right" vertical="top" shrinkToFit="1"/>
    </xf>
    <xf numFmtId="4" fontId="9" fillId="9" borderId="17" xfId="0" applyNumberFormat="1" applyFont="1" applyFill="1" applyBorder="1" applyAlignment="1">
      <alignment vertical="center"/>
    </xf>
    <xf numFmtId="2" fontId="44" fillId="2" borderId="17" xfId="0" applyNumberFormat="1" applyFont="1" applyFill="1" applyBorder="1" applyAlignment="1">
      <alignment horizontal="right" vertical="top" wrapText="1"/>
    </xf>
    <xf numFmtId="4" fontId="41" fillId="9" borderId="17" xfId="0" applyNumberFormat="1" applyFont="1" applyFill="1" applyBorder="1" applyAlignment="1">
      <alignment horizontal="right" vertical="top" shrinkToFit="1"/>
    </xf>
    <xf numFmtId="4" fontId="41" fillId="8" borderId="17" xfId="0" applyNumberFormat="1" applyFont="1" applyFill="1" applyBorder="1" applyAlignment="1">
      <alignment horizontal="right" vertical="center" shrinkToFit="1"/>
    </xf>
    <xf numFmtId="2" fontId="44" fillId="8" borderId="17" xfId="0" applyNumberFormat="1" applyFont="1" applyFill="1" applyBorder="1" applyAlignment="1">
      <alignment horizontal="right" vertical="center" wrapText="1"/>
    </xf>
    <xf numFmtId="4" fontId="64" fillId="0" borderId="17" xfId="0" applyNumberFormat="1" applyFont="1" applyBorder="1" applyAlignment="1">
      <alignment vertical="center"/>
    </xf>
    <xf numFmtId="4" fontId="75" fillId="2" borderId="17" xfId="0" applyNumberFormat="1" applyFont="1" applyFill="1" applyBorder="1" applyAlignment="1">
      <alignment horizontal="right" vertical="top" shrinkToFit="1"/>
    </xf>
    <xf numFmtId="4" fontId="75" fillId="0" borderId="17" xfId="0" applyNumberFormat="1" applyFont="1" applyBorder="1" applyAlignment="1">
      <alignment horizontal="right" vertical="top" shrinkToFit="1"/>
    </xf>
    <xf numFmtId="0" fontId="76" fillId="0" borderId="17" xfId="0" applyFont="1" applyBorder="1" applyAlignment="1">
      <alignment horizontal="left" wrapText="1"/>
    </xf>
    <xf numFmtId="4" fontId="76" fillId="0" borderId="17" xfId="0" applyNumberFormat="1" applyFont="1" applyBorder="1" applyAlignment="1">
      <alignment horizontal="right" vertical="top" shrinkToFit="1"/>
    </xf>
    <xf numFmtId="2" fontId="76" fillId="0" borderId="17" xfId="0" applyNumberFormat="1" applyFont="1" applyBorder="1" applyAlignment="1">
      <alignment horizontal="right" vertical="top" shrinkToFit="1"/>
    </xf>
    <xf numFmtId="4" fontId="77" fillId="9" borderId="17" xfId="0" applyNumberFormat="1" applyFont="1" applyFill="1" applyBorder="1" applyAlignment="1">
      <alignment vertical="center"/>
    </xf>
    <xf numFmtId="0" fontId="75" fillId="0" borderId="17" xfId="0" applyFont="1" applyBorder="1" applyAlignment="1">
      <alignment horizontal="left" wrapText="1"/>
    </xf>
    <xf numFmtId="4" fontId="75" fillId="8" borderId="17" xfId="0" applyNumberFormat="1" applyFont="1" applyFill="1" applyBorder="1" applyAlignment="1">
      <alignment horizontal="right" vertical="center" wrapText="1" shrinkToFit="1"/>
    </xf>
    <xf numFmtId="1" fontId="41" fillId="5" borderId="1" xfId="0" applyNumberFormat="1" applyFont="1" applyFill="1" applyBorder="1" applyAlignment="1">
      <alignment horizontal="right" vertical="top" shrinkToFit="1"/>
    </xf>
    <xf numFmtId="4" fontId="77" fillId="8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top"/>
    </xf>
    <xf numFmtId="0" fontId="49" fillId="0" borderId="0" xfId="0" applyFont="1" applyAlignment="1">
      <alignment horizontal="center" vertical="center" wrapText="1"/>
    </xf>
    <xf numFmtId="4" fontId="49" fillId="0" borderId="0" xfId="0" applyNumberFormat="1" applyFont="1" applyAlignment="1" applyProtection="1">
      <alignment vertical="center"/>
      <protection locked="0"/>
    </xf>
    <xf numFmtId="164" fontId="75" fillId="0" borderId="1" xfId="0" applyNumberFormat="1" applyFont="1" applyBorder="1" applyAlignment="1">
      <alignment horizontal="center" vertical="top" shrinkToFit="1"/>
    </xf>
    <xf numFmtId="0" fontId="76" fillId="0" borderId="1" xfId="0" applyFont="1" applyBorder="1" applyAlignment="1">
      <alignment horizontal="left" wrapText="1"/>
    </xf>
    <xf numFmtId="4" fontId="64" fillId="0" borderId="11" xfId="0" applyNumberFormat="1" applyFont="1" applyBorder="1" applyAlignment="1">
      <alignment vertical="center"/>
    </xf>
    <xf numFmtId="4" fontId="75" fillId="2" borderId="1" xfId="0" applyNumberFormat="1" applyFont="1" applyFill="1" applyBorder="1" applyAlignment="1">
      <alignment horizontal="right" vertical="top" shrinkToFit="1"/>
    </xf>
    <xf numFmtId="4" fontId="76" fillId="0" borderId="1" xfId="0" applyNumberFormat="1" applyFont="1" applyBorder="1" applyAlignment="1">
      <alignment horizontal="right" vertical="top" shrinkToFit="1"/>
    </xf>
    <xf numFmtId="2" fontId="76" fillId="0" borderId="1" xfId="0" applyNumberFormat="1" applyFont="1" applyBorder="1" applyAlignment="1">
      <alignment horizontal="right" vertical="top" shrinkToFit="1"/>
    </xf>
    <xf numFmtId="4" fontId="77" fillId="9" borderId="11" xfId="0" applyNumberFormat="1" applyFont="1" applyFill="1" applyBorder="1" applyAlignment="1">
      <alignment vertical="center"/>
    </xf>
    <xf numFmtId="0" fontId="75" fillId="0" borderId="1" xfId="0" applyFont="1" applyBorder="1" applyAlignment="1">
      <alignment horizontal="left" wrapText="1"/>
    </xf>
    <xf numFmtId="4" fontId="75" fillId="8" borderId="1" xfId="0" applyNumberFormat="1" applyFont="1" applyFill="1" applyBorder="1" applyAlignment="1">
      <alignment horizontal="center" vertical="center" wrapText="1" shrinkToFit="1"/>
    </xf>
    <xf numFmtId="164" fontId="41" fillId="0" borderId="1" xfId="0" applyNumberFormat="1" applyFont="1" applyBorder="1" applyAlignment="1">
      <alignment horizontal="center" vertical="top" shrinkToFit="1"/>
    </xf>
    <xf numFmtId="0" fontId="44" fillId="0" borderId="1" xfId="0" applyFont="1" applyBorder="1" applyAlignment="1">
      <alignment horizontal="left" wrapText="1"/>
    </xf>
    <xf numFmtId="4" fontId="9" fillId="0" borderId="11" xfId="0" applyNumberFormat="1" applyFont="1" applyBorder="1" applyAlignment="1">
      <alignment vertical="center"/>
    </xf>
    <xf numFmtId="4" fontId="41" fillId="2" borderId="1" xfId="0" applyNumberFormat="1" applyFont="1" applyFill="1" applyBorder="1" applyAlignment="1">
      <alignment horizontal="right" vertical="top" shrinkToFit="1"/>
    </xf>
    <xf numFmtId="2" fontId="44" fillId="0" borderId="1" xfId="0" applyNumberFormat="1" applyFont="1" applyBorder="1" applyAlignment="1">
      <alignment horizontal="right" vertical="top" shrinkToFit="1"/>
    </xf>
    <xf numFmtId="4" fontId="44" fillId="0" borderId="1" xfId="0" applyNumberFormat="1" applyFont="1" applyBorder="1" applyAlignment="1">
      <alignment horizontal="right" vertical="top" shrinkToFit="1"/>
    </xf>
    <xf numFmtId="4" fontId="41" fillId="8" borderId="1" xfId="0" applyNumberFormat="1" applyFont="1" applyFill="1" applyBorder="1" applyAlignment="1">
      <alignment horizontal="right" vertical="center" shrinkToFit="1"/>
    </xf>
    <xf numFmtId="0" fontId="52" fillId="0" borderId="1" xfId="0" applyFont="1" applyBorder="1" applyAlignment="1">
      <alignment horizontal="center" vertical="center" wrapText="1"/>
    </xf>
    <xf numFmtId="0" fontId="44" fillId="0" borderId="2" xfId="0" applyFont="1" applyBorder="1" applyAlignment="1">
      <alignment wrapText="1"/>
    </xf>
    <xf numFmtId="2" fontId="44" fillId="0" borderId="1" xfId="0" applyNumberFormat="1" applyFont="1" applyBorder="1" applyAlignment="1">
      <alignment horizontal="right" vertical="top" wrapText="1"/>
    </xf>
    <xf numFmtId="2" fontId="44" fillId="0" borderId="2" xfId="0" applyNumberFormat="1" applyFont="1" applyBorder="1" applyAlignment="1">
      <alignment horizontal="right" vertical="top" wrapText="1"/>
    </xf>
    <xf numFmtId="2" fontId="44" fillId="9" borderId="1" xfId="0" applyNumberFormat="1" applyFont="1" applyFill="1" applyBorder="1" applyAlignment="1">
      <alignment horizontal="right" vertical="top" wrapText="1"/>
    </xf>
    <xf numFmtId="2" fontId="44" fillId="9" borderId="2" xfId="0" applyNumberFormat="1" applyFont="1" applyFill="1" applyBorder="1" applyAlignment="1">
      <alignment horizontal="right" vertical="top" wrapText="1"/>
    </xf>
    <xf numFmtId="4" fontId="9" fillId="9" borderId="11" xfId="0" applyNumberFormat="1" applyFont="1" applyFill="1" applyBorder="1" applyAlignment="1">
      <alignment vertical="center"/>
    </xf>
    <xf numFmtId="2" fontId="44" fillId="2" borderId="1" xfId="0" applyNumberFormat="1" applyFont="1" applyFill="1" applyBorder="1" applyAlignment="1">
      <alignment horizontal="right" vertical="top" wrapText="1"/>
    </xf>
    <xf numFmtId="2" fontId="44" fillId="2" borderId="2" xfId="0" applyNumberFormat="1" applyFont="1" applyFill="1" applyBorder="1" applyAlignment="1">
      <alignment horizontal="right" vertical="top" wrapText="1"/>
    </xf>
    <xf numFmtId="4" fontId="41" fillId="9" borderId="1" xfId="0" applyNumberFormat="1" applyFont="1" applyFill="1" applyBorder="1" applyAlignment="1">
      <alignment horizontal="right" vertical="top" shrinkToFit="1"/>
    </xf>
    <xf numFmtId="2" fontId="44" fillId="8" borderId="1" xfId="0" applyNumberFormat="1" applyFont="1" applyFill="1" applyBorder="1" applyAlignment="1">
      <alignment horizontal="right" vertical="center" wrapText="1"/>
    </xf>
    <xf numFmtId="2" fontId="44" fillId="8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8" borderId="3" xfId="0" applyFill="1" applyBorder="1" applyAlignment="1">
      <alignment horizontal="left" vertical="center" wrapText="1"/>
    </xf>
    <xf numFmtId="0" fontId="48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6" xfId="0" applyFont="1" applyBorder="1" applyAlignment="1">
      <alignment horizontal="left" vertical="top"/>
    </xf>
    <xf numFmtId="0" fontId="48" fillId="0" borderId="5" xfId="0" applyFont="1" applyBorder="1" applyAlignment="1">
      <alignment horizontal="left" vertical="top" indent="8"/>
    </xf>
    <xf numFmtId="0" fontId="0" fillId="0" borderId="5" xfId="0" applyBorder="1" applyAlignment="1">
      <alignment horizontal="left" vertical="top" indent="8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8" borderId="2" xfId="0" applyFill="1" applyBorder="1" applyAlignment="1">
      <alignment horizontal="left" vertical="top" wrapText="1"/>
    </xf>
    <xf numFmtId="0" fontId="0" fillId="8" borderId="3" xfId="0" applyFill="1" applyBorder="1" applyAlignment="1">
      <alignment horizontal="left" vertical="top" wrapText="1"/>
    </xf>
    <xf numFmtId="0" fontId="0" fillId="8" borderId="4" xfId="0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3" fillId="0" borderId="17" xfId="0" applyFont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8" borderId="17" xfId="0" applyFill="1" applyBorder="1" applyAlignment="1">
      <alignment horizontal="left" vertical="top" wrapText="1"/>
    </xf>
    <xf numFmtId="0" fontId="0" fillId="8" borderId="17" xfId="0" applyFill="1" applyBorder="1" applyAlignment="1">
      <alignment horizontal="left" vertical="center" wrapText="1"/>
    </xf>
    <xf numFmtId="0" fontId="48" fillId="0" borderId="0" xfId="0" applyFont="1" applyAlignment="1">
      <alignment horizontal="left" vertical="top" indent="8"/>
    </xf>
    <xf numFmtId="0" fontId="0" fillId="0" borderId="0" xfId="0" applyAlignment="1">
      <alignment horizontal="left" vertical="top" indent="8"/>
    </xf>
    <xf numFmtId="0" fontId="52" fillId="0" borderId="2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2" fillId="8" borderId="2" xfId="0" applyFont="1" applyFill="1" applyBorder="1" applyAlignment="1">
      <alignment horizontal="left" vertical="top" wrapText="1"/>
    </xf>
    <xf numFmtId="0" fontId="42" fillId="8" borderId="3" xfId="0" applyFont="1" applyFill="1" applyBorder="1" applyAlignment="1">
      <alignment horizontal="left" vertical="top" wrapText="1"/>
    </xf>
    <xf numFmtId="0" fontId="34" fillId="0" borderId="0" xfId="0" applyFont="1" applyAlignment="1">
      <alignment horizontal="center" vertical="top" wrapText="1"/>
    </xf>
    <xf numFmtId="0" fontId="97" fillId="0" borderId="0" xfId="0" applyFont="1" applyAlignment="1">
      <alignment horizontal="center" vertical="top" wrapText="1"/>
    </xf>
    <xf numFmtId="0" fontId="11" fillId="4" borderId="20" xfId="0" applyFont="1" applyFill="1" applyBorder="1" applyAlignment="1">
      <alignment horizontal="left" vertical="center" wrapText="1"/>
    </xf>
    <xf numFmtId="0" fontId="11" fillId="4" borderId="21" xfId="0" applyFont="1" applyFill="1" applyBorder="1" applyAlignment="1">
      <alignment horizontal="left" vertical="center" wrapText="1"/>
    </xf>
    <xf numFmtId="0" fontId="11" fillId="4" borderId="22" xfId="0" applyFont="1" applyFill="1" applyBorder="1" applyAlignment="1">
      <alignment horizontal="left" vertical="center" wrapText="1"/>
    </xf>
    <xf numFmtId="0" fontId="0" fillId="5" borderId="20" xfId="0" applyFill="1" applyBorder="1" applyAlignment="1">
      <alignment horizontal="left" vertical="top" wrapText="1"/>
    </xf>
    <xf numFmtId="0" fontId="0" fillId="5" borderId="21" xfId="0" applyFill="1" applyBorder="1" applyAlignment="1">
      <alignment horizontal="left" vertical="top" wrapText="1"/>
    </xf>
    <xf numFmtId="0" fontId="0" fillId="5" borderId="22" xfId="0" applyFill="1" applyBorder="1" applyAlignment="1">
      <alignment horizontal="left" vertical="top" wrapText="1"/>
    </xf>
    <xf numFmtId="0" fontId="39" fillId="6" borderId="20" xfId="0" applyFont="1" applyFill="1" applyBorder="1" applyAlignment="1">
      <alignment horizontal="left" vertical="top" wrapText="1"/>
    </xf>
    <xf numFmtId="0" fontId="39" fillId="6" borderId="21" xfId="0" applyFont="1" applyFill="1" applyBorder="1" applyAlignment="1">
      <alignment horizontal="left" vertical="top" wrapText="1"/>
    </xf>
    <xf numFmtId="0" fontId="39" fillId="6" borderId="22" xfId="0" applyFont="1" applyFill="1" applyBorder="1" applyAlignment="1">
      <alignment horizontal="left" vertical="top" wrapText="1"/>
    </xf>
    <xf numFmtId="0" fontId="73" fillId="6" borderId="20" xfId="0" applyFont="1" applyFill="1" applyBorder="1" applyAlignment="1">
      <alignment horizontal="left" vertical="top" wrapText="1"/>
    </xf>
    <xf numFmtId="0" fontId="73" fillId="6" borderId="21" xfId="0" applyFont="1" applyFill="1" applyBorder="1" applyAlignment="1">
      <alignment horizontal="left" vertical="top" wrapText="1"/>
    </xf>
    <xf numFmtId="0" fontId="73" fillId="6" borderId="22" xfId="0" applyFont="1" applyFill="1" applyBorder="1" applyAlignment="1">
      <alignment horizontal="left" vertical="top" wrapText="1"/>
    </xf>
    <xf numFmtId="0" fontId="40" fillId="6" borderId="20" xfId="0" applyFont="1" applyFill="1" applyBorder="1" applyAlignment="1">
      <alignment horizontal="left" vertical="center" wrapText="1"/>
    </xf>
    <xf numFmtId="0" fontId="40" fillId="6" borderId="21" xfId="0" applyFont="1" applyFill="1" applyBorder="1" applyAlignment="1">
      <alignment horizontal="left" vertical="center" wrapText="1"/>
    </xf>
    <xf numFmtId="0" fontId="40" fillId="6" borderId="22" xfId="0" applyFont="1" applyFill="1" applyBorder="1" applyAlignment="1">
      <alignment horizontal="left" vertical="center" wrapText="1"/>
    </xf>
    <xf numFmtId="0" fontId="58" fillId="14" borderId="0" xfId="2" applyFont="1" applyFill="1" applyAlignment="1">
      <alignment horizontal="left" vertical="top"/>
    </xf>
    <xf numFmtId="0" fontId="94" fillId="15" borderId="20" xfId="2" applyFont="1" applyFill="1" applyBorder="1" applyAlignment="1">
      <alignment horizontal="left" vertical="top"/>
    </xf>
    <xf numFmtId="0" fontId="94" fillId="15" borderId="21" xfId="2" applyFont="1" applyFill="1" applyBorder="1" applyAlignment="1">
      <alignment horizontal="left" vertical="top"/>
    </xf>
    <xf numFmtId="0" fontId="94" fillId="15" borderId="22" xfId="2" applyFont="1" applyFill="1" applyBorder="1" applyAlignment="1">
      <alignment horizontal="left" vertical="top"/>
    </xf>
    <xf numFmtId="0" fontId="88" fillId="6" borderId="20" xfId="0" applyFont="1" applyFill="1" applyBorder="1" applyAlignment="1">
      <alignment horizontal="left" vertical="top" wrapText="1"/>
    </xf>
    <xf numFmtId="0" fontId="88" fillId="6" borderId="21" xfId="0" applyFont="1" applyFill="1" applyBorder="1" applyAlignment="1">
      <alignment horizontal="left" vertical="top" wrapText="1"/>
    </xf>
    <xf numFmtId="0" fontId="88" fillId="6" borderId="22" xfId="0" applyFont="1" applyFill="1" applyBorder="1" applyAlignment="1">
      <alignment horizontal="left" vertical="top" wrapText="1"/>
    </xf>
    <xf numFmtId="0" fontId="0" fillId="3" borderId="20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top" wrapText="1"/>
    </xf>
    <xf numFmtId="0" fontId="0" fillId="4" borderId="21" xfId="0" applyFill="1" applyBorder="1" applyAlignment="1">
      <alignment horizontal="left" vertical="top" wrapText="1"/>
    </xf>
    <xf numFmtId="0" fontId="0" fillId="4" borderId="22" xfId="0" applyFill="1" applyBorder="1" applyAlignment="1">
      <alignment horizontal="left" vertical="top" wrapText="1"/>
    </xf>
    <xf numFmtId="0" fontId="75" fillId="0" borderId="0" xfId="0" applyFont="1" applyAlignment="1">
      <alignment horizontal="left" vertical="top"/>
    </xf>
    <xf numFmtId="0" fontId="75" fillId="0" borderId="12" xfId="0" applyFont="1" applyBorder="1" applyAlignment="1">
      <alignment horizontal="left" vertical="top"/>
    </xf>
    <xf numFmtId="0" fontId="54" fillId="3" borderId="0" xfId="0" applyFont="1" applyFill="1" applyAlignment="1">
      <alignment horizontal="left" vertical="center" wrapText="1"/>
    </xf>
    <xf numFmtId="0" fontId="54" fillId="3" borderId="12" xfId="0" applyFont="1" applyFill="1" applyBorder="1" applyAlignment="1">
      <alignment horizontal="left" vertical="center" wrapText="1"/>
    </xf>
    <xf numFmtId="0" fontId="40" fillId="4" borderId="0" xfId="0" applyFont="1" applyFill="1" applyAlignment="1">
      <alignment horizontal="left" vertical="top" wrapText="1"/>
    </xf>
    <xf numFmtId="0" fontId="40" fillId="4" borderId="12" xfId="0" applyFont="1" applyFill="1" applyBorder="1" applyAlignment="1">
      <alignment horizontal="left" vertical="top" wrapText="1"/>
    </xf>
    <xf numFmtId="0" fontId="40" fillId="5" borderId="28" xfId="0" applyFont="1" applyFill="1" applyBorder="1" applyAlignment="1">
      <alignment horizontal="left" vertical="top" wrapText="1"/>
    </xf>
    <xf numFmtId="0" fontId="40" fillId="5" borderId="29" xfId="0" applyFont="1" applyFill="1" applyBorder="1" applyAlignment="1">
      <alignment horizontal="left" vertical="top" wrapText="1"/>
    </xf>
    <xf numFmtId="0" fontId="28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88" fillId="6" borderId="27" xfId="0" applyFont="1" applyFill="1" applyBorder="1" applyAlignment="1">
      <alignment horizontal="left" vertical="top" wrapText="1"/>
    </xf>
    <xf numFmtId="0" fontId="102" fillId="5" borderId="21" xfId="0" applyFont="1" applyFill="1" applyBorder="1" applyAlignment="1">
      <alignment horizontal="left" vertical="top" wrapText="1"/>
    </xf>
    <xf numFmtId="0" fontId="0" fillId="5" borderId="27" xfId="0" applyFill="1" applyBorder="1" applyAlignment="1">
      <alignment horizontal="left" vertical="top" wrapText="1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39" fillId="6" borderId="17" xfId="0" applyFont="1" applyFill="1" applyBorder="1" applyAlignment="1">
      <alignment horizontal="left" vertical="top" wrapText="1"/>
    </xf>
    <xf numFmtId="0" fontId="101" fillId="6" borderId="20" xfId="0" applyFont="1" applyFill="1" applyBorder="1" applyAlignment="1">
      <alignment horizontal="left" vertical="top" wrapText="1"/>
    </xf>
    <xf numFmtId="0" fontId="42" fillId="6" borderId="21" xfId="0" applyFont="1" applyFill="1" applyBorder="1" applyAlignment="1">
      <alignment horizontal="left" vertical="top" wrapText="1"/>
    </xf>
    <xf numFmtId="0" fontId="42" fillId="6" borderId="22" xfId="0" applyFont="1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center" wrapText="1"/>
    </xf>
    <xf numFmtId="0" fontId="0" fillId="4" borderId="21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 wrapText="1"/>
    </xf>
    <xf numFmtId="0" fontId="73" fillId="6" borderId="23" xfId="0" applyFont="1" applyFill="1" applyBorder="1" applyAlignment="1">
      <alignment horizontal="left" vertical="top" wrapText="1"/>
    </xf>
    <xf numFmtId="0" fontId="73" fillId="6" borderId="24" xfId="0" applyFont="1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5" borderId="17" xfId="0" applyFill="1" applyBorder="1" applyAlignment="1">
      <alignment horizontal="left" vertical="center" wrapText="1"/>
    </xf>
    <xf numFmtId="0" fontId="39" fillId="6" borderId="0" xfId="0" applyFont="1" applyFill="1" applyAlignment="1">
      <alignment horizontal="left" vertical="top" wrapText="1"/>
    </xf>
    <xf numFmtId="0" fontId="39" fillId="6" borderId="12" xfId="0" applyFont="1" applyFill="1" applyBorder="1" applyAlignment="1">
      <alignment horizontal="left" vertical="top" wrapText="1"/>
    </xf>
    <xf numFmtId="1" fontId="75" fillId="0" borderId="17" xfId="0" applyNumberFormat="1" applyFont="1" applyBorder="1" applyAlignment="1">
      <alignment horizontal="left" vertical="top" shrinkToFit="1"/>
    </xf>
    <xf numFmtId="0" fontId="0" fillId="3" borderId="17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top" wrapText="1"/>
    </xf>
    <xf numFmtId="0" fontId="0" fillId="4" borderId="28" xfId="0" applyFill="1" applyBorder="1" applyAlignment="1">
      <alignment horizontal="left" vertical="center" wrapText="1"/>
    </xf>
    <xf numFmtId="0" fontId="0" fillId="4" borderId="29" xfId="0" applyFill="1" applyBorder="1" applyAlignment="1">
      <alignment horizontal="left" vertical="center" wrapText="1"/>
    </xf>
    <xf numFmtId="0" fontId="48" fillId="8" borderId="0" xfId="0" applyFont="1" applyFill="1" applyAlignment="1">
      <alignment horizontal="center" vertical="top" wrapText="1"/>
    </xf>
    <xf numFmtId="0" fontId="77" fillId="0" borderId="28" xfId="0" applyFont="1" applyBorder="1" applyAlignment="1">
      <alignment horizontal="left" vertical="top" wrapText="1"/>
    </xf>
    <xf numFmtId="0" fontId="77" fillId="0" borderId="29" xfId="0" applyFont="1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5" borderId="12" xfId="0" applyFill="1" applyBorder="1" applyAlignment="1">
      <alignment horizontal="left" vertical="top" wrapText="1"/>
    </xf>
    <xf numFmtId="0" fontId="79" fillId="5" borderId="0" xfId="0" applyFont="1" applyFill="1" applyAlignment="1">
      <alignment horizontal="left" vertical="top" wrapText="1"/>
    </xf>
    <xf numFmtId="0" fontId="79" fillId="5" borderId="12" xfId="0" applyFont="1" applyFill="1" applyBorder="1" applyAlignment="1">
      <alignment horizontal="left" vertical="top" wrapText="1"/>
    </xf>
    <xf numFmtId="0" fontId="34" fillId="4" borderId="20" xfId="0" applyFont="1" applyFill="1" applyBorder="1" applyAlignment="1">
      <alignment horizontal="left" vertical="top" wrapText="1"/>
    </xf>
    <xf numFmtId="0" fontId="34" fillId="4" borderId="21" xfId="0" applyFont="1" applyFill="1" applyBorder="1" applyAlignment="1">
      <alignment horizontal="left" vertical="top" wrapText="1"/>
    </xf>
    <xf numFmtId="0" fontId="34" fillId="4" borderId="22" xfId="0" applyFont="1" applyFill="1" applyBorder="1" applyAlignment="1">
      <alignment horizontal="left" vertical="top" wrapText="1"/>
    </xf>
    <xf numFmtId="0" fontId="36" fillId="6" borderId="0" xfId="0" applyFont="1" applyFill="1" applyAlignment="1">
      <alignment horizontal="left" vertical="top" wrapText="1"/>
    </xf>
    <xf numFmtId="0" fontId="36" fillId="6" borderId="12" xfId="0" applyFont="1" applyFill="1" applyBorder="1" applyAlignment="1">
      <alignment horizontal="left" vertical="top" wrapText="1"/>
    </xf>
    <xf numFmtId="0" fontId="93" fillId="5" borderId="0" xfId="0" applyFont="1" applyFill="1" applyAlignment="1">
      <alignment horizontal="left" vertical="top" wrapText="1"/>
    </xf>
    <xf numFmtId="0" fontId="93" fillId="5" borderId="12" xfId="0" applyFont="1" applyFill="1" applyBorder="1" applyAlignment="1">
      <alignment horizontal="left" vertical="top" wrapText="1"/>
    </xf>
    <xf numFmtId="0" fontId="34" fillId="4" borderId="0" xfId="0" applyFont="1" applyFill="1" applyAlignment="1">
      <alignment horizontal="left" vertical="top" wrapText="1"/>
    </xf>
    <xf numFmtId="0" fontId="34" fillId="4" borderId="12" xfId="0" applyFont="1" applyFill="1" applyBorder="1" applyAlignment="1">
      <alignment horizontal="left" vertical="top" wrapText="1"/>
    </xf>
    <xf numFmtId="0" fontId="39" fillId="5" borderId="20" xfId="0" applyFont="1" applyFill="1" applyBorder="1" applyAlignment="1">
      <alignment horizontal="left" vertical="top" wrapText="1"/>
    </xf>
    <xf numFmtId="0" fontId="39" fillId="5" borderId="21" xfId="0" applyFont="1" applyFill="1" applyBorder="1" applyAlignment="1">
      <alignment horizontal="left" vertical="top" wrapText="1"/>
    </xf>
    <xf numFmtId="0" fontId="39" fillId="5" borderId="22" xfId="0" applyFont="1" applyFill="1" applyBorder="1" applyAlignment="1">
      <alignment horizontal="left" vertical="top" wrapText="1"/>
    </xf>
    <xf numFmtId="0" fontId="34" fillId="4" borderId="28" xfId="0" applyFont="1" applyFill="1" applyBorder="1" applyAlignment="1">
      <alignment horizontal="left" vertical="top" wrapText="1"/>
    </xf>
    <xf numFmtId="0" fontId="34" fillId="4" borderId="29" xfId="0" applyFont="1" applyFill="1" applyBorder="1" applyAlignment="1">
      <alignment horizontal="left" vertical="top" wrapText="1"/>
    </xf>
    <xf numFmtId="0" fontId="79" fillId="5" borderId="20" xfId="0" applyFont="1" applyFill="1" applyBorder="1" applyAlignment="1">
      <alignment horizontal="left" vertical="top" wrapText="1"/>
    </xf>
    <xf numFmtId="0" fontId="79" fillId="5" borderId="21" xfId="0" applyFont="1" applyFill="1" applyBorder="1" applyAlignment="1">
      <alignment horizontal="left" vertical="top" wrapText="1"/>
    </xf>
    <xf numFmtId="0" fontId="79" fillId="5" borderId="22" xfId="0" applyFont="1" applyFill="1" applyBorder="1" applyAlignment="1">
      <alignment horizontal="left" vertical="top" wrapText="1"/>
    </xf>
    <xf numFmtId="0" fontId="77" fillId="8" borderId="28" xfId="0" applyFont="1" applyFill="1" applyBorder="1" applyAlignment="1">
      <alignment horizontal="left" vertical="top" wrapText="1"/>
    </xf>
    <xf numFmtId="0" fontId="77" fillId="8" borderId="29" xfId="0" applyFont="1" applyFill="1" applyBorder="1" applyAlignment="1">
      <alignment horizontal="left" vertical="top" wrapText="1"/>
    </xf>
    <xf numFmtId="0" fontId="79" fillId="6" borderId="20" xfId="0" applyFont="1" applyFill="1" applyBorder="1" applyAlignment="1">
      <alignment horizontal="left" vertical="top" wrapText="1"/>
    </xf>
    <xf numFmtId="0" fontId="79" fillId="6" borderId="21" xfId="0" applyFont="1" applyFill="1" applyBorder="1" applyAlignment="1">
      <alignment horizontal="left" vertical="top" wrapText="1"/>
    </xf>
    <xf numFmtId="0" fontId="79" fillId="6" borderId="22" xfId="0" applyFont="1" applyFill="1" applyBorder="1" applyAlignment="1">
      <alignment horizontal="left" vertical="top" wrapText="1"/>
    </xf>
    <xf numFmtId="0" fontId="0" fillId="5" borderId="28" xfId="0" applyFill="1" applyBorder="1" applyAlignment="1">
      <alignment horizontal="left" vertical="top" wrapText="1"/>
    </xf>
    <xf numFmtId="0" fontId="0" fillId="5" borderId="29" xfId="0" applyFill="1" applyBorder="1" applyAlignment="1">
      <alignment horizontal="left" vertical="top" wrapText="1"/>
    </xf>
    <xf numFmtId="0" fontId="40" fillId="4" borderId="0" xfId="0" applyFont="1" applyFill="1" applyAlignment="1">
      <alignment horizontal="left" vertical="center" wrapText="1"/>
    </xf>
    <xf numFmtId="0" fontId="40" fillId="4" borderId="12" xfId="0" applyFont="1" applyFill="1" applyBorder="1" applyAlignment="1">
      <alignment horizontal="left" vertical="center" wrapText="1"/>
    </xf>
    <xf numFmtId="0" fontId="34" fillId="3" borderId="20" xfId="0" applyFont="1" applyFill="1" applyBorder="1" applyAlignment="1">
      <alignment horizontal="left" vertical="center" wrapText="1"/>
    </xf>
    <xf numFmtId="0" fontId="34" fillId="3" borderId="21" xfId="0" applyFont="1" applyFill="1" applyBorder="1" applyAlignment="1">
      <alignment horizontal="left" vertical="center" wrapText="1"/>
    </xf>
    <xf numFmtId="0" fontId="34" fillId="3" borderId="22" xfId="0" applyFont="1" applyFill="1" applyBorder="1" applyAlignment="1">
      <alignment horizontal="left" vertical="center" wrapText="1"/>
    </xf>
    <xf numFmtId="0" fontId="88" fillId="6" borderId="23" xfId="0" applyFont="1" applyFill="1" applyBorder="1" applyAlignment="1">
      <alignment horizontal="left" vertical="top" wrapText="1"/>
    </xf>
    <xf numFmtId="0" fontId="88" fillId="6" borderId="24" xfId="0" applyFont="1" applyFill="1" applyBorder="1" applyAlignment="1">
      <alignment horizontal="left" vertical="top" wrapText="1"/>
    </xf>
    <xf numFmtId="0" fontId="74" fillId="6" borderId="20" xfId="0" applyFont="1" applyFill="1" applyBorder="1" applyAlignment="1">
      <alignment horizontal="left" vertical="top" wrapText="1"/>
    </xf>
    <xf numFmtId="0" fontId="74" fillId="6" borderId="21" xfId="0" applyFont="1" applyFill="1" applyBorder="1" applyAlignment="1">
      <alignment horizontal="left" vertical="top" wrapText="1"/>
    </xf>
    <xf numFmtId="0" fontId="74" fillId="6" borderId="22" xfId="0" applyFont="1" applyFill="1" applyBorder="1" applyAlignment="1">
      <alignment horizontal="left" vertical="top" wrapText="1"/>
    </xf>
    <xf numFmtId="0" fontId="40" fillId="6" borderId="20" xfId="0" applyFont="1" applyFill="1" applyBorder="1" applyAlignment="1">
      <alignment horizontal="left" vertical="top" wrapText="1"/>
    </xf>
    <xf numFmtId="0" fontId="40" fillId="6" borderId="21" xfId="0" applyFont="1" applyFill="1" applyBorder="1" applyAlignment="1">
      <alignment horizontal="left" vertical="top" wrapText="1"/>
    </xf>
    <xf numFmtId="0" fontId="40" fillId="6" borderId="22" xfId="0" applyFont="1" applyFill="1" applyBorder="1" applyAlignment="1">
      <alignment horizontal="left" vertical="top" wrapText="1"/>
    </xf>
    <xf numFmtId="0" fontId="43" fillId="5" borderId="20" xfId="0" applyFont="1" applyFill="1" applyBorder="1" applyAlignment="1">
      <alignment horizontal="left" vertical="top" wrapText="1"/>
    </xf>
    <xf numFmtId="0" fontId="43" fillId="5" borderId="21" xfId="0" applyFont="1" applyFill="1" applyBorder="1" applyAlignment="1">
      <alignment horizontal="left" vertical="top" wrapText="1"/>
    </xf>
    <xf numFmtId="0" fontId="43" fillId="5" borderId="22" xfId="0" applyFont="1" applyFill="1" applyBorder="1" applyAlignment="1">
      <alignment horizontal="left" vertical="top" wrapText="1"/>
    </xf>
    <xf numFmtId="0" fontId="71" fillId="6" borderId="0" xfId="0" applyFont="1" applyFill="1" applyAlignment="1">
      <alignment horizontal="left" vertical="top" wrapText="1"/>
    </xf>
    <xf numFmtId="0" fontId="71" fillId="6" borderId="12" xfId="0" applyFont="1" applyFill="1" applyBorder="1" applyAlignment="1">
      <alignment horizontal="left" vertical="top" wrapText="1"/>
    </xf>
    <xf numFmtId="0" fontId="34" fillId="4" borderId="20" xfId="0" applyFont="1" applyFill="1" applyBorder="1" applyAlignment="1">
      <alignment horizontal="left" vertical="center" wrapText="1"/>
    </xf>
    <xf numFmtId="0" fontId="34" fillId="4" borderId="21" xfId="0" applyFont="1" applyFill="1" applyBorder="1" applyAlignment="1">
      <alignment horizontal="left" vertical="center" wrapText="1"/>
    </xf>
    <xf numFmtId="0" fontId="34" fillId="4" borderId="22" xfId="0" applyFont="1" applyFill="1" applyBorder="1" applyAlignment="1">
      <alignment horizontal="left" vertical="center" wrapText="1"/>
    </xf>
    <xf numFmtId="0" fontId="42" fillId="4" borderId="0" xfId="0" applyFont="1" applyFill="1" applyAlignment="1">
      <alignment horizontal="left" vertical="center" wrapText="1"/>
    </xf>
    <xf numFmtId="0" fontId="42" fillId="4" borderId="12" xfId="0" applyFont="1" applyFill="1" applyBorder="1" applyAlignment="1">
      <alignment horizontal="left" vertical="center" wrapText="1"/>
    </xf>
    <xf numFmtId="0" fontId="40" fillId="6" borderId="0" xfId="0" applyFont="1" applyFill="1" applyAlignment="1">
      <alignment horizontal="left" vertical="top" wrapText="1"/>
    </xf>
    <xf numFmtId="0" fontId="40" fillId="6" borderId="12" xfId="0" applyFont="1" applyFill="1" applyBorder="1" applyAlignment="1">
      <alignment horizontal="left" vertical="top" wrapText="1"/>
    </xf>
    <xf numFmtId="0" fontId="42" fillId="13" borderId="0" xfId="0" applyFont="1" applyFill="1" applyAlignment="1">
      <alignment horizontal="left" vertical="top"/>
    </xf>
    <xf numFmtId="0" fontId="40" fillId="6" borderId="23" xfId="0" applyFont="1" applyFill="1" applyBorder="1" applyAlignment="1">
      <alignment horizontal="left" vertical="top" wrapText="1"/>
    </xf>
    <xf numFmtId="0" fontId="40" fillId="6" borderId="24" xfId="0" applyFont="1" applyFill="1" applyBorder="1" applyAlignment="1">
      <alignment horizontal="left" vertical="top" wrapText="1"/>
    </xf>
    <xf numFmtId="0" fontId="42" fillId="13" borderId="0" xfId="0" applyFont="1" applyFill="1" applyAlignment="1">
      <alignment horizontal="right" vertical="top"/>
    </xf>
    <xf numFmtId="0" fontId="42" fillId="0" borderId="0" xfId="0" applyFont="1" applyAlignment="1">
      <alignment horizontal="center" vertical="center"/>
    </xf>
    <xf numFmtId="1" fontId="75" fillId="0" borderId="32" xfId="0" applyNumberFormat="1" applyFont="1" applyBorder="1" applyAlignment="1">
      <alignment horizontal="left" vertical="top" shrinkToFit="1"/>
    </xf>
    <xf numFmtId="1" fontId="75" fillId="0" borderId="33" xfId="0" applyNumberFormat="1" applyFont="1" applyBorder="1" applyAlignment="1">
      <alignment horizontal="left" vertical="top" shrinkToFit="1"/>
    </xf>
    <xf numFmtId="0" fontId="40" fillId="4" borderId="20" xfId="0" applyFont="1" applyFill="1" applyBorder="1" applyAlignment="1">
      <alignment horizontal="left" vertical="top" wrapText="1"/>
    </xf>
    <xf numFmtId="0" fontId="40" fillId="4" borderId="21" xfId="0" applyFont="1" applyFill="1" applyBorder="1" applyAlignment="1">
      <alignment horizontal="left" vertical="top" wrapText="1"/>
    </xf>
    <xf numFmtId="0" fontId="40" fillId="4" borderId="22" xfId="0" applyFont="1" applyFill="1" applyBorder="1" applyAlignment="1">
      <alignment horizontal="left" vertical="top" wrapText="1"/>
    </xf>
    <xf numFmtId="0" fontId="0" fillId="6" borderId="21" xfId="0" applyFill="1" applyBorder="1" applyAlignment="1">
      <alignment horizontal="left" vertical="top" wrapText="1"/>
    </xf>
    <xf numFmtId="0" fontId="0" fillId="6" borderId="22" xfId="0" applyFill="1" applyBorder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64" fillId="0" borderId="6" xfId="0" applyFont="1" applyBorder="1" applyAlignment="1">
      <alignment horizontal="left" vertical="top"/>
    </xf>
    <xf numFmtId="0" fontId="0" fillId="12" borderId="20" xfId="0" applyFill="1" applyBorder="1" applyAlignment="1">
      <alignment horizontal="left" vertical="center" wrapText="1"/>
    </xf>
    <xf numFmtId="0" fontId="0" fillId="12" borderId="21" xfId="0" applyFill="1" applyBorder="1" applyAlignment="1">
      <alignment horizontal="left" vertical="center" wrapText="1"/>
    </xf>
    <xf numFmtId="0" fontId="0" fillId="12" borderId="22" xfId="0" applyFill="1" applyBorder="1" applyAlignment="1">
      <alignment horizontal="left" vertical="center" wrapText="1"/>
    </xf>
    <xf numFmtId="0" fontId="77" fillId="8" borderId="20" xfId="0" applyFont="1" applyFill="1" applyBorder="1" applyAlignment="1">
      <alignment horizontal="left" vertical="center" wrapText="1"/>
    </xf>
    <xf numFmtId="0" fontId="77" fillId="8" borderId="21" xfId="0" applyFont="1" applyFill="1" applyBorder="1" applyAlignment="1">
      <alignment horizontal="left" vertical="center" wrapText="1"/>
    </xf>
    <xf numFmtId="0" fontId="77" fillId="8" borderId="22" xfId="0" applyFont="1" applyFill="1" applyBorder="1" applyAlignment="1">
      <alignment horizontal="left" vertical="center" wrapText="1"/>
    </xf>
    <xf numFmtId="0" fontId="0" fillId="9" borderId="20" xfId="0" applyFill="1" applyBorder="1" applyAlignment="1">
      <alignment horizontal="center" vertical="top"/>
    </xf>
    <xf numFmtId="0" fontId="0" fillId="9" borderId="21" xfId="0" applyFill="1" applyBorder="1" applyAlignment="1">
      <alignment horizontal="center" vertical="top"/>
    </xf>
    <xf numFmtId="0" fontId="0" fillId="9" borderId="22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16" borderId="20" xfId="0" applyFill="1" applyBorder="1" applyAlignment="1">
      <alignment horizontal="left" vertical="center" wrapText="1"/>
    </xf>
    <xf numFmtId="0" fontId="0" fillId="16" borderId="21" xfId="0" applyFill="1" applyBorder="1" applyAlignment="1">
      <alignment horizontal="left" vertical="center" wrapText="1"/>
    </xf>
    <xf numFmtId="0" fontId="0" fillId="16" borderId="22" xfId="0" applyFill="1" applyBorder="1" applyAlignment="1">
      <alignment horizontal="left" vertical="center" wrapText="1"/>
    </xf>
    <xf numFmtId="0" fontId="34" fillId="12" borderId="20" xfId="0" applyFont="1" applyFill="1" applyBorder="1" applyAlignment="1">
      <alignment horizontal="left" vertical="top" wrapText="1"/>
    </xf>
    <xf numFmtId="0" fontId="34" fillId="12" borderId="21" xfId="0" applyFont="1" applyFill="1" applyBorder="1" applyAlignment="1">
      <alignment horizontal="left" vertical="top" wrapText="1"/>
    </xf>
    <xf numFmtId="0" fontId="34" fillId="12" borderId="22" xfId="0" applyFont="1" applyFill="1" applyBorder="1" applyAlignment="1">
      <alignment horizontal="left" vertical="top" wrapText="1"/>
    </xf>
    <xf numFmtId="0" fontId="77" fillId="8" borderId="20" xfId="0" applyFont="1" applyFill="1" applyBorder="1" applyAlignment="1">
      <alignment horizontal="left" vertical="top" wrapText="1"/>
    </xf>
    <xf numFmtId="0" fontId="77" fillId="8" borderId="21" xfId="0" applyFont="1" applyFill="1" applyBorder="1" applyAlignment="1">
      <alignment horizontal="left" vertical="top" wrapText="1"/>
    </xf>
    <xf numFmtId="0" fontId="77" fillId="8" borderId="22" xfId="0" applyFont="1" applyFill="1" applyBorder="1" applyAlignment="1">
      <alignment horizontal="left" vertical="top" wrapText="1"/>
    </xf>
    <xf numFmtId="0" fontId="34" fillId="3" borderId="20" xfId="0" applyFont="1" applyFill="1" applyBorder="1" applyAlignment="1">
      <alignment horizontal="left" vertical="top" wrapText="1"/>
    </xf>
    <xf numFmtId="0" fontId="34" fillId="3" borderId="21" xfId="0" applyFont="1" applyFill="1" applyBorder="1" applyAlignment="1">
      <alignment horizontal="left" vertical="top" wrapText="1"/>
    </xf>
    <xf numFmtId="0" fontId="34" fillId="3" borderId="22" xfId="0" applyFont="1" applyFill="1" applyBorder="1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49" fillId="8" borderId="0" xfId="0" applyFont="1" applyFill="1" applyAlignment="1">
      <alignment horizontal="left" vertical="top"/>
    </xf>
    <xf numFmtId="0" fontId="90" fillId="0" borderId="0" xfId="0" applyFont="1" applyAlignment="1">
      <alignment horizontal="left" vertical="top"/>
    </xf>
    <xf numFmtId="0" fontId="90" fillId="8" borderId="0" xfId="0" applyFont="1" applyFill="1" applyAlignment="1">
      <alignment horizontal="left" vertical="top"/>
    </xf>
    <xf numFmtId="0" fontId="28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 wrapText="1"/>
    </xf>
    <xf numFmtId="0" fontId="100" fillId="0" borderId="0" xfId="0" applyFont="1" applyAlignment="1">
      <alignment horizontal="left" vertical="top" wrapText="1"/>
    </xf>
    <xf numFmtId="0" fontId="28" fillId="0" borderId="0" xfId="0" applyFont="1" applyAlignment="1">
      <alignment horizontal="right" vertical="top" wrapText="1"/>
    </xf>
    <xf numFmtId="0" fontId="102" fillId="5" borderId="28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  <xf numFmtId="0" fontId="12" fillId="4" borderId="12" xfId="0" applyFont="1" applyFill="1" applyBorder="1" applyAlignment="1">
      <alignment horizontal="left" vertical="top" wrapText="1"/>
    </xf>
    <xf numFmtId="0" fontId="102" fillId="5" borderId="20" xfId="0" applyFont="1" applyFill="1" applyBorder="1" applyAlignment="1">
      <alignment horizontal="left" vertical="top" wrapText="1"/>
    </xf>
    <xf numFmtId="0" fontId="0" fillId="4" borderId="28" xfId="0" applyFill="1" applyBorder="1" applyAlignment="1">
      <alignment horizontal="left" vertical="top" wrapText="1"/>
    </xf>
    <xf numFmtId="0" fontId="0" fillId="4" borderId="29" xfId="0" applyFill="1" applyBorder="1" applyAlignment="1">
      <alignment horizontal="left" vertical="top" wrapText="1"/>
    </xf>
    <xf numFmtId="0" fontId="88" fillId="6" borderId="30" xfId="0" applyFont="1" applyFill="1" applyBorder="1" applyAlignment="1">
      <alignment horizontal="left" vertical="top" wrapText="1"/>
    </xf>
    <xf numFmtId="0" fontId="88" fillId="6" borderId="31" xfId="0" applyFont="1" applyFill="1" applyBorder="1" applyAlignment="1">
      <alignment horizontal="left" vertical="top" wrapText="1"/>
    </xf>
    <xf numFmtId="0" fontId="71" fillId="6" borderId="20" xfId="0" applyFont="1" applyFill="1" applyBorder="1" applyAlignment="1">
      <alignment horizontal="left" vertical="top" wrapText="1"/>
    </xf>
    <xf numFmtId="0" fontId="71" fillId="6" borderId="21" xfId="0" applyFont="1" applyFill="1" applyBorder="1" applyAlignment="1">
      <alignment horizontal="left" vertical="top" wrapText="1"/>
    </xf>
    <xf numFmtId="0" fontId="71" fillId="6" borderId="22" xfId="0" applyFont="1" applyFill="1" applyBorder="1" applyAlignment="1">
      <alignment horizontal="left" vertical="top" wrapText="1"/>
    </xf>
    <xf numFmtId="0" fontId="40" fillId="6" borderId="17" xfId="0" applyFont="1" applyFill="1" applyBorder="1" applyAlignment="1">
      <alignment horizontal="left" vertical="top" wrapText="1"/>
    </xf>
    <xf numFmtId="1" fontId="75" fillId="0" borderId="28" xfId="0" applyNumberFormat="1" applyFont="1" applyBorder="1" applyAlignment="1">
      <alignment horizontal="left" vertical="top" shrinkToFit="1"/>
    </xf>
    <xf numFmtId="1" fontId="75" fillId="0" borderId="29" xfId="0" applyNumberFormat="1" applyFont="1" applyBorder="1" applyAlignment="1">
      <alignment horizontal="left" vertical="top" shrinkToFit="1"/>
    </xf>
    <xf numFmtId="0" fontId="40" fillId="10" borderId="20" xfId="0" applyFont="1" applyFill="1" applyBorder="1" applyAlignment="1">
      <alignment horizontal="left" vertical="top" wrapText="1"/>
    </xf>
    <xf numFmtId="0" fontId="40" fillId="10" borderId="21" xfId="0" applyFont="1" applyFill="1" applyBorder="1" applyAlignment="1">
      <alignment horizontal="left" vertical="top" wrapText="1"/>
    </xf>
    <xf numFmtId="0" fontId="40" fillId="10" borderId="22" xfId="0" applyFont="1" applyFill="1" applyBorder="1" applyAlignment="1">
      <alignment horizontal="left" vertical="top" wrapText="1"/>
    </xf>
    <xf numFmtId="1" fontId="75" fillId="0" borderId="20" xfId="0" applyNumberFormat="1" applyFont="1" applyBorder="1" applyAlignment="1">
      <alignment horizontal="left" vertical="center" shrinkToFit="1"/>
    </xf>
    <xf numFmtId="1" fontId="75" fillId="0" borderId="21" xfId="0" applyNumberFormat="1" applyFont="1" applyBorder="1" applyAlignment="1">
      <alignment horizontal="left" vertical="center" shrinkToFit="1"/>
    </xf>
    <xf numFmtId="1" fontId="75" fillId="0" borderId="22" xfId="0" applyNumberFormat="1" applyFont="1" applyBorder="1" applyAlignment="1">
      <alignment horizontal="left" vertical="center" shrinkToFit="1"/>
    </xf>
    <xf numFmtId="0" fontId="68" fillId="0" borderId="6" xfId="0" applyFont="1" applyBorder="1" applyAlignment="1">
      <alignment horizontal="center" vertical="top"/>
    </xf>
    <xf numFmtId="0" fontId="68" fillId="7" borderId="7" xfId="0" applyFont="1" applyFill="1" applyBorder="1" applyAlignment="1">
      <alignment horizontal="center" vertical="center" textRotation="90" wrapText="1"/>
    </xf>
    <xf numFmtId="0" fontId="68" fillId="7" borderId="9" xfId="0" applyFont="1" applyFill="1" applyBorder="1" applyAlignment="1">
      <alignment horizontal="center" vertical="center" textRotation="90" wrapText="1"/>
    </xf>
    <xf numFmtId="0" fontId="68" fillId="7" borderId="10" xfId="0" applyFont="1" applyFill="1" applyBorder="1" applyAlignment="1">
      <alignment horizontal="center" vertical="center" textRotation="90" wrapText="1"/>
    </xf>
    <xf numFmtId="0" fontId="69" fillId="7" borderId="10" xfId="0" applyFont="1" applyFill="1" applyBorder="1" applyAlignment="1">
      <alignment horizontal="center" vertical="center" textRotation="90" wrapText="1"/>
    </xf>
    <xf numFmtId="0" fontId="69" fillId="7" borderId="9" xfId="0" applyFont="1" applyFill="1" applyBorder="1" applyAlignment="1">
      <alignment horizontal="center" vertical="center" textRotation="90" wrapText="1"/>
    </xf>
    <xf numFmtId="0" fontId="68" fillId="0" borderId="7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4" fontId="69" fillId="0" borderId="7" xfId="0" applyNumberFormat="1" applyFont="1" applyBorder="1" applyAlignment="1">
      <alignment horizontal="right" vertical="center" shrinkToFit="1"/>
    </xf>
    <xf numFmtId="4" fontId="69" fillId="0" borderId="10" xfId="0" applyNumberFormat="1" applyFont="1" applyBorder="1" applyAlignment="1">
      <alignment horizontal="right" vertical="center" shrinkToFit="1"/>
    </xf>
    <xf numFmtId="0" fontId="69" fillId="7" borderId="7" xfId="0" applyFont="1" applyFill="1" applyBorder="1" applyAlignment="1">
      <alignment horizontal="center" vertical="center" textRotation="90" wrapText="1"/>
    </xf>
    <xf numFmtId="0" fontId="68" fillId="0" borderId="9" xfId="0" applyFont="1" applyBorder="1" applyAlignment="1">
      <alignment horizontal="center" vertical="center" wrapText="1"/>
    </xf>
    <xf numFmtId="4" fontId="69" fillId="0" borderId="9" xfId="0" applyNumberFormat="1" applyFont="1" applyBorder="1" applyAlignment="1">
      <alignment horizontal="right" vertical="center" shrinkToFit="1"/>
    </xf>
    <xf numFmtId="4" fontId="69" fillId="0" borderId="7" xfId="0" applyNumberFormat="1" applyFont="1" applyBorder="1" applyAlignment="1">
      <alignment horizontal="center" vertical="center" shrinkToFit="1"/>
    </xf>
    <xf numFmtId="4" fontId="69" fillId="0" borderId="9" xfId="0" applyNumberFormat="1" applyFont="1" applyBorder="1" applyAlignment="1">
      <alignment horizontal="center" vertical="center" shrinkToFit="1"/>
    </xf>
    <xf numFmtId="0" fontId="69" fillId="11" borderId="2" xfId="0" applyFont="1" applyFill="1" applyBorder="1" applyAlignment="1">
      <alignment horizontal="left" vertical="top" wrapText="1"/>
    </xf>
    <xf numFmtId="0" fontId="69" fillId="11" borderId="3" xfId="0" applyFont="1" applyFill="1" applyBorder="1" applyAlignment="1">
      <alignment horizontal="left" vertical="top" wrapText="1"/>
    </xf>
    <xf numFmtId="0" fontId="69" fillId="11" borderId="4" xfId="0" applyFont="1" applyFill="1" applyBorder="1" applyAlignment="1">
      <alignment horizontal="left" vertical="top" wrapText="1"/>
    </xf>
    <xf numFmtId="0" fontId="69" fillId="11" borderId="2" xfId="0" applyFont="1" applyFill="1" applyBorder="1" applyAlignment="1">
      <alignment horizontal="left" vertical="top"/>
    </xf>
    <xf numFmtId="0" fontId="69" fillId="11" borderId="3" xfId="0" applyFont="1" applyFill="1" applyBorder="1" applyAlignment="1">
      <alignment horizontal="left" vertical="top"/>
    </xf>
    <xf numFmtId="0" fontId="69" fillId="11" borderId="19" xfId="0" applyFont="1" applyFill="1" applyBorder="1" applyAlignment="1">
      <alignment horizontal="left" vertical="top"/>
    </xf>
    <xf numFmtId="0" fontId="69" fillId="11" borderId="2" xfId="0" applyFont="1" applyFill="1" applyBorder="1" applyAlignment="1">
      <alignment horizontal="left" vertical="center" wrapText="1"/>
    </xf>
    <xf numFmtId="0" fontId="69" fillId="11" borderId="3" xfId="0" applyFont="1" applyFill="1" applyBorder="1" applyAlignment="1">
      <alignment horizontal="left" vertical="center" wrapText="1"/>
    </xf>
    <xf numFmtId="0" fontId="69" fillId="11" borderId="4" xfId="0" applyFont="1" applyFill="1" applyBorder="1" applyAlignment="1">
      <alignment horizontal="left" vertical="center" wrapText="1"/>
    </xf>
    <xf numFmtId="0" fontId="68" fillId="8" borderId="7" xfId="0" applyFont="1" applyFill="1" applyBorder="1" applyAlignment="1">
      <alignment horizontal="center" vertical="center" wrapText="1"/>
    </xf>
    <xf numFmtId="0" fontId="68" fillId="8" borderId="9" xfId="0" applyFont="1" applyFill="1" applyBorder="1" applyAlignment="1">
      <alignment horizontal="center" vertical="center" wrapText="1"/>
    </xf>
    <xf numFmtId="1" fontId="69" fillId="8" borderId="7" xfId="0" applyNumberFormat="1" applyFont="1" applyFill="1" applyBorder="1" applyAlignment="1">
      <alignment horizontal="center" vertical="center" shrinkToFit="1"/>
    </xf>
    <xf numFmtId="1" fontId="69" fillId="8" borderId="9" xfId="0" applyNumberFormat="1" applyFont="1" applyFill="1" applyBorder="1" applyAlignment="1">
      <alignment horizontal="center" vertical="center" shrinkToFi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43" fillId="0" borderId="14" xfId="0" applyFont="1" applyBorder="1" applyAlignment="1">
      <alignment horizontal="right" vertical="center"/>
    </xf>
    <xf numFmtId="0" fontId="61" fillId="0" borderId="0" xfId="0" applyFont="1" applyAlignment="1">
      <alignment horizontal="center"/>
    </xf>
    <xf numFmtId="0" fontId="48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</cellXfs>
  <cellStyles count="3">
    <cellStyle name="Excel Built-in Normal" xfId="2" xr:uid="{3E989BDE-667D-4F6C-8D79-4B128E8F3D8F}"/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zoomScale="96" zoomScaleNormal="96" workbookViewId="0">
      <selection activeCell="O25" sqref="O25"/>
    </sheetView>
  </sheetViews>
  <sheetFormatPr defaultRowHeight="12.75" x14ac:dyDescent="0.2"/>
  <cols>
    <col min="1" max="1" width="6.83203125" customWidth="1"/>
    <col min="2" max="2" width="9.83203125" customWidth="1"/>
    <col min="3" max="3" width="32.6640625" customWidth="1"/>
    <col min="4" max="4" width="11.5" customWidth="1"/>
    <col min="5" max="5" width="16.5" customWidth="1"/>
    <col min="6" max="6" width="14.6640625" customWidth="1"/>
    <col min="7" max="7" width="18.6640625" customWidth="1"/>
    <col min="8" max="8" width="14" customWidth="1"/>
    <col min="9" max="9" width="14.33203125" customWidth="1"/>
    <col min="10" max="10" width="7.6640625" customWidth="1"/>
    <col min="11" max="11" width="7.5" customWidth="1"/>
    <col min="12" max="12" width="6.1640625" customWidth="1"/>
    <col min="13" max="13" width="6.33203125" customWidth="1"/>
  </cols>
  <sheetData>
    <row r="1" spans="1:13" ht="15" customHeight="1" x14ac:dyDescent="0.2">
      <c r="A1" s="444" t="s">
        <v>552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</row>
    <row r="2" spans="1:13" ht="12.75" customHeight="1" x14ac:dyDescent="0.2">
      <c r="A2" s="444" t="s">
        <v>551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</row>
    <row r="3" spans="1:13" ht="19.5" customHeight="1" x14ac:dyDescent="0.2">
      <c r="A3" s="443" t="s">
        <v>0</v>
      </c>
      <c r="B3" s="443"/>
      <c r="C3" s="443"/>
      <c r="D3" s="443"/>
      <c r="E3" s="443"/>
      <c r="F3" s="443"/>
      <c r="G3" s="443"/>
      <c r="H3" s="443"/>
    </row>
    <row r="4" spans="1:13" ht="19.5" customHeight="1" x14ac:dyDescent="0.2">
      <c r="A4" s="442" t="s">
        <v>516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</row>
    <row r="5" spans="1:13" ht="12.2" customHeight="1" x14ac:dyDescent="0.2">
      <c r="A5" s="446" t="s">
        <v>143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</row>
    <row r="6" spans="1:13" ht="12.95" customHeight="1" x14ac:dyDescent="0.2">
      <c r="A6" s="448" t="s">
        <v>517</v>
      </c>
      <c r="B6" s="448"/>
      <c r="C6" s="448"/>
      <c r="D6" s="448"/>
      <c r="E6" s="448"/>
      <c r="F6" s="448"/>
      <c r="G6" s="448"/>
      <c r="H6" s="448"/>
    </row>
    <row r="7" spans="1:13" ht="28.7" customHeight="1" x14ac:dyDescent="0.2">
      <c r="A7" s="1"/>
      <c r="B7" s="457"/>
      <c r="C7" s="458"/>
      <c r="D7" s="459"/>
      <c r="E7" s="336" t="s">
        <v>531</v>
      </c>
      <c r="F7" s="336" t="s">
        <v>532</v>
      </c>
      <c r="G7" s="430" t="s">
        <v>540</v>
      </c>
      <c r="H7" s="336" t="s">
        <v>511</v>
      </c>
      <c r="I7" s="336" t="s">
        <v>512</v>
      </c>
      <c r="J7" s="179" t="s">
        <v>1</v>
      </c>
      <c r="K7" s="179" t="s">
        <v>2</v>
      </c>
      <c r="L7" s="179" t="s">
        <v>3</v>
      </c>
      <c r="M7" s="178" t="s">
        <v>4</v>
      </c>
    </row>
    <row r="8" spans="1:13" ht="12" customHeight="1" x14ac:dyDescent="0.2">
      <c r="A8" s="2"/>
      <c r="B8" s="460"/>
      <c r="C8" s="461"/>
      <c r="D8" s="462"/>
      <c r="E8" s="423" t="s">
        <v>148</v>
      </c>
      <c r="F8" s="423" t="s">
        <v>149</v>
      </c>
      <c r="G8" s="414" t="s">
        <v>150</v>
      </c>
      <c r="H8" s="3" t="s">
        <v>151</v>
      </c>
      <c r="I8" s="3" t="s">
        <v>152</v>
      </c>
      <c r="J8" s="2"/>
      <c r="K8" s="2"/>
      <c r="L8" s="2"/>
      <c r="M8" s="36"/>
    </row>
    <row r="9" spans="1:13" ht="12.95" customHeight="1" x14ac:dyDescent="0.25">
      <c r="A9" s="463" t="s">
        <v>5</v>
      </c>
      <c r="B9" s="464"/>
      <c r="C9" s="464"/>
      <c r="D9" s="465"/>
      <c r="E9" s="424"/>
      <c r="F9" s="424"/>
      <c r="G9" s="415"/>
      <c r="H9" s="424"/>
      <c r="I9" s="424"/>
      <c r="J9" s="424"/>
      <c r="K9" s="424"/>
      <c r="L9" s="424"/>
      <c r="M9" s="431"/>
    </row>
    <row r="10" spans="1:13" ht="12.2" customHeight="1" x14ac:dyDescent="0.2">
      <c r="A10" s="4">
        <v>6</v>
      </c>
      <c r="B10" s="451" t="s">
        <v>6</v>
      </c>
      <c r="C10" s="452"/>
      <c r="D10" s="453"/>
      <c r="E10" s="425">
        <f>'OPĆI DIO'!D9</f>
        <v>790344.43</v>
      </c>
      <c r="F10" s="425">
        <f>'OPĆI DIO'!E9</f>
        <v>700444.6100000001</v>
      </c>
      <c r="G10" s="416">
        <f>'OPĆI DIO'!F9</f>
        <v>1141569</v>
      </c>
      <c r="H10" s="425">
        <f>'OPĆI DIO'!G9</f>
        <v>995900</v>
      </c>
      <c r="I10" s="425">
        <f>'OPĆI DIO'!H9</f>
        <v>645900</v>
      </c>
      <c r="J10" s="432">
        <f>F10/E10*100</f>
        <v>88.62523520283429</v>
      </c>
      <c r="K10" s="432">
        <f>G10/E10*100</f>
        <v>144.43943129959175</v>
      </c>
      <c r="L10" s="432">
        <f>H10/G10*100</f>
        <v>87.239579911507761</v>
      </c>
      <c r="M10" s="433">
        <f>I10/H10*100</f>
        <v>64.855909227834118</v>
      </c>
    </row>
    <row r="11" spans="1:13" ht="12.95" customHeight="1" x14ac:dyDescent="0.2">
      <c r="A11" s="4">
        <v>7</v>
      </c>
      <c r="B11" s="451" t="s">
        <v>7</v>
      </c>
      <c r="C11" s="452"/>
      <c r="D11" s="453"/>
      <c r="E11" s="425">
        <f>'OPĆI DIO'!D15</f>
        <v>0</v>
      </c>
      <c r="F11" s="425">
        <f>'OPĆI DIO'!E15</f>
        <v>398168.43</v>
      </c>
      <c r="G11" s="416">
        <f>'OPĆI DIO'!F17</f>
        <v>591629</v>
      </c>
      <c r="H11" s="425">
        <f>'OPĆI DIO'!G15</f>
        <v>0</v>
      </c>
      <c r="I11" s="425">
        <f>'OPĆI DIO'!H15</f>
        <v>0</v>
      </c>
      <c r="J11" s="432">
        <v>0</v>
      </c>
      <c r="K11" s="432">
        <v>0</v>
      </c>
      <c r="L11" s="432">
        <f>H11/G11*100</f>
        <v>0</v>
      </c>
      <c r="M11" s="433">
        <v>0</v>
      </c>
    </row>
    <row r="12" spans="1:13" ht="15" customHeight="1" x14ac:dyDescent="0.2">
      <c r="A12" s="7"/>
      <c r="B12" s="454" t="s">
        <v>8</v>
      </c>
      <c r="C12" s="455"/>
      <c r="D12" s="456"/>
      <c r="E12" s="426">
        <f>SUM(E10,E11)</f>
        <v>790344.43</v>
      </c>
      <c r="F12" s="426">
        <f>SUM(F10,F11)</f>
        <v>1098613.04</v>
      </c>
      <c r="G12" s="417">
        <f>SUM(G10,G11)</f>
        <v>1733198</v>
      </c>
      <c r="H12" s="426">
        <f>SUM(H11,H10)</f>
        <v>995900</v>
      </c>
      <c r="I12" s="426">
        <f>SUM(I10,I11)</f>
        <v>645900</v>
      </c>
      <c r="J12" s="434">
        <f>F12/E12*100</f>
        <v>139.00433764048924</v>
      </c>
      <c r="K12" s="434">
        <f>G12/E12*100</f>
        <v>219.29654138259696</v>
      </c>
      <c r="L12" s="434">
        <f t="shared" ref="L12:M15" si="0">H12/G12*100</f>
        <v>57.46025555072184</v>
      </c>
      <c r="M12" s="435">
        <f t="shared" si="0"/>
        <v>64.855909227834118</v>
      </c>
    </row>
    <row r="13" spans="1:13" ht="13.7" customHeight="1" x14ac:dyDescent="0.2">
      <c r="A13" s="4">
        <v>3</v>
      </c>
      <c r="B13" s="451" t="s">
        <v>9</v>
      </c>
      <c r="C13" s="452"/>
      <c r="D13" s="453"/>
      <c r="E13" s="425">
        <f>'OPĆI DIO'!D20</f>
        <v>453034.64999999997</v>
      </c>
      <c r="F13" s="425">
        <f>'OPĆI DIO'!E20</f>
        <v>529266.96</v>
      </c>
      <c r="G13" s="416">
        <f>'OPĆI DIO'!F20</f>
        <v>571038</v>
      </c>
      <c r="H13" s="425">
        <f>'OPĆI DIO'!G20</f>
        <v>474400</v>
      </c>
      <c r="I13" s="425">
        <f>'OPĆI DIO'!H20</f>
        <v>472400</v>
      </c>
      <c r="J13" s="432">
        <f>F13/E13*100</f>
        <v>116.827037402106</v>
      </c>
      <c r="K13" s="432">
        <f>G13/E13*100</f>
        <v>126.04731227512069</v>
      </c>
      <c r="L13" s="432">
        <f t="shared" si="0"/>
        <v>83.076782981167625</v>
      </c>
      <c r="M13" s="433">
        <f t="shared" si="0"/>
        <v>99.578414839797631</v>
      </c>
    </row>
    <row r="14" spans="1:13" ht="13.7" customHeight="1" x14ac:dyDescent="0.2">
      <c r="A14" s="4">
        <v>4</v>
      </c>
      <c r="B14" s="451" t="s">
        <v>10</v>
      </c>
      <c r="C14" s="452"/>
      <c r="D14" s="453"/>
      <c r="E14" s="425">
        <f>'OPĆI DIO'!D29</f>
        <v>161590.81</v>
      </c>
      <c r="F14" s="425">
        <f>'OPĆI DIO'!E29</f>
        <v>913875.55999999994</v>
      </c>
      <c r="G14" s="416">
        <f>'OPĆI DIO'!F29</f>
        <v>1162160</v>
      </c>
      <c r="H14" s="425">
        <f>'OPĆI DIO'!G29</f>
        <v>521500</v>
      </c>
      <c r="I14" s="425">
        <f>'OPĆI DIO'!H29</f>
        <v>173500</v>
      </c>
      <c r="J14" s="432">
        <f>F14/E14*100</f>
        <v>565.54921656745205</v>
      </c>
      <c r="K14" s="432">
        <f>G14/E14*100</f>
        <v>719.19931585218239</v>
      </c>
      <c r="L14" s="432">
        <f t="shared" si="0"/>
        <v>44.873339299235901</v>
      </c>
      <c r="M14" s="433">
        <f t="shared" si="0"/>
        <v>33.269415148609781</v>
      </c>
    </row>
    <row r="15" spans="1:13" ht="15" customHeight="1" x14ac:dyDescent="0.2">
      <c r="A15" s="7"/>
      <c r="B15" s="454" t="s">
        <v>11</v>
      </c>
      <c r="C15" s="455"/>
      <c r="D15" s="456"/>
      <c r="E15" s="426">
        <f>SUM(E13,E14)</f>
        <v>614625.46</v>
      </c>
      <c r="F15" s="426">
        <f>SUM(F13,F14)</f>
        <v>1443142.52</v>
      </c>
      <c r="G15" s="417">
        <f>SUM(G13,G14)</f>
        <v>1733198</v>
      </c>
      <c r="H15" s="426">
        <f>SUM(H13,H14)</f>
        <v>995900</v>
      </c>
      <c r="I15" s="426">
        <f>SUM(I13,I14)</f>
        <v>645900</v>
      </c>
      <c r="J15" s="434">
        <f>F15/E15*100</f>
        <v>234.80031562636538</v>
      </c>
      <c r="K15" s="434">
        <f>G15/E15*100</f>
        <v>281.99254876294913</v>
      </c>
      <c r="L15" s="434">
        <f t="shared" si="0"/>
        <v>57.46025555072184</v>
      </c>
      <c r="M15" s="435">
        <f t="shared" si="0"/>
        <v>64.855909227834118</v>
      </c>
    </row>
    <row r="16" spans="1:13" ht="12.2" customHeight="1" x14ac:dyDescent="0.2">
      <c r="A16" s="2"/>
      <c r="B16" s="463" t="s">
        <v>12</v>
      </c>
      <c r="C16" s="464"/>
      <c r="D16" s="465"/>
      <c r="E16" s="39">
        <f>SUM(E12-E15)</f>
        <v>175718.97000000009</v>
      </c>
      <c r="F16" s="39">
        <f>SUM(F12-F15)</f>
        <v>-344529.48</v>
      </c>
      <c r="G16" s="152">
        <f>SUM(G12-G15)</f>
        <v>0</v>
      </c>
      <c r="H16" s="39">
        <f>SUM(H12-H15)</f>
        <v>0</v>
      </c>
      <c r="I16" s="39">
        <f>SUM(I12-I15)</f>
        <v>0</v>
      </c>
      <c r="J16" s="434">
        <f>F16/E16*100</f>
        <v>-196.06846090663964</v>
      </c>
      <c r="K16" s="434">
        <v>0</v>
      </c>
      <c r="L16" s="434">
        <v>0</v>
      </c>
      <c r="M16" s="435">
        <v>0</v>
      </c>
    </row>
    <row r="17" spans="1:13" ht="12" customHeight="1" x14ac:dyDescent="0.25">
      <c r="A17" s="2"/>
      <c r="B17" s="460"/>
      <c r="C17" s="461"/>
      <c r="D17" s="462"/>
      <c r="E17" s="424"/>
      <c r="F17" s="424"/>
      <c r="G17" s="415"/>
      <c r="H17" s="424"/>
      <c r="I17" s="424"/>
      <c r="J17" s="432"/>
      <c r="K17" s="432"/>
      <c r="L17" s="432"/>
      <c r="M17" s="433"/>
    </row>
    <row r="18" spans="1:13" ht="15.95" customHeight="1" x14ac:dyDescent="0.25">
      <c r="A18" s="463" t="s">
        <v>13</v>
      </c>
      <c r="B18" s="464"/>
      <c r="C18" s="464"/>
      <c r="D18" s="465"/>
      <c r="E18" s="424"/>
      <c r="F18" s="424"/>
      <c r="G18" s="415"/>
      <c r="H18" s="424"/>
      <c r="I18" s="424"/>
      <c r="J18" s="432"/>
      <c r="K18" s="432"/>
      <c r="L18" s="432"/>
      <c r="M18" s="433"/>
    </row>
    <row r="19" spans="1:13" ht="12.2" customHeight="1" x14ac:dyDescent="0.2">
      <c r="A19" s="4">
        <v>8</v>
      </c>
      <c r="B19" s="451" t="s">
        <v>14</v>
      </c>
      <c r="C19" s="452"/>
      <c r="D19" s="453"/>
      <c r="E19" s="427">
        <v>0</v>
      </c>
      <c r="F19" s="427">
        <v>0</v>
      </c>
      <c r="G19" s="418">
        <v>0</v>
      </c>
      <c r="H19" s="427">
        <v>0</v>
      </c>
      <c r="I19" s="427">
        <v>0</v>
      </c>
      <c r="J19" s="432"/>
      <c r="K19" s="432"/>
      <c r="L19" s="432"/>
      <c r="M19" s="433"/>
    </row>
    <row r="20" spans="1:13" ht="12" customHeight="1" x14ac:dyDescent="0.2">
      <c r="A20" s="4">
        <v>5</v>
      </c>
      <c r="B20" s="469" t="s">
        <v>530</v>
      </c>
      <c r="C20" s="452"/>
      <c r="D20" s="453"/>
      <c r="E20" s="428">
        <v>11563.93</v>
      </c>
      <c r="F20" s="428">
        <v>-11563.93</v>
      </c>
      <c r="G20" s="419">
        <v>0</v>
      </c>
      <c r="H20" s="427">
        <v>0</v>
      </c>
      <c r="I20" s="427">
        <v>0</v>
      </c>
      <c r="J20" s="432"/>
      <c r="K20" s="432"/>
      <c r="L20" s="432"/>
      <c r="M20" s="433"/>
    </row>
    <row r="21" spans="1:13" ht="12.2" customHeight="1" x14ac:dyDescent="0.2">
      <c r="A21" s="7"/>
      <c r="B21" s="454" t="s">
        <v>16</v>
      </c>
      <c r="C21" s="455"/>
      <c r="D21" s="456"/>
      <c r="E21" s="426">
        <v>11563.93</v>
      </c>
      <c r="F21" s="426">
        <v>-11563.93</v>
      </c>
      <c r="G21" s="420">
        <v>0</v>
      </c>
      <c r="H21" s="436"/>
      <c r="I21" s="436"/>
      <c r="J21" s="437"/>
      <c r="K21" s="434"/>
      <c r="L21" s="434"/>
      <c r="M21" s="438"/>
    </row>
    <row r="22" spans="1:13" ht="14.25" customHeight="1" x14ac:dyDescent="0.2">
      <c r="A22" s="2"/>
      <c r="B22" s="460"/>
      <c r="C22" s="461"/>
      <c r="D22" s="462"/>
      <c r="E22" s="424"/>
      <c r="F22" s="424"/>
      <c r="G22" s="421"/>
      <c r="H22" s="424"/>
      <c r="I22" s="424"/>
      <c r="J22" s="432"/>
      <c r="K22" s="432"/>
      <c r="L22" s="432"/>
      <c r="M22" s="433"/>
    </row>
    <row r="23" spans="1:13" ht="18" customHeight="1" x14ac:dyDescent="0.2">
      <c r="A23" s="463" t="s">
        <v>17</v>
      </c>
      <c r="B23" s="464"/>
      <c r="C23" s="464"/>
      <c r="D23" s="465"/>
      <c r="E23" s="39">
        <v>168811.07</v>
      </c>
      <c r="F23" s="39">
        <v>356093.41</v>
      </c>
      <c r="G23" s="152">
        <f>G24</f>
        <v>0</v>
      </c>
      <c r="H23" s="39">
        <f>H24</f>
        <v>0</v>
      </c>
      <c r="I23" s="39">
        <f>I24</f>
        <v>0</v>
      </c>
      <c r="J23" s="432"/>
      <c r="K23" s="432"/>
      <c r="L23" s="432"/>
      <c r="M23" s="433"/>
    </row>
    <row r="24" spans="1:13" ht="14.85" customHeight="1" x14ac:dyDescent="0.2">
      <c r="A24" s="10">
        <v>9</v>
      </c>
      <c r="B24" s="454" t="s">
        <v>18</v>
      </c>
      <c r="C24" s="455"/>
      <c r="D24" s="456"/>
      <c r="E24" s="426">
        <v>187282.3</v>
      </c>
      <c r="F24" s="426">
        <v>356093.41</v>
      </c>
      <c r="G24" s="417">
        <v>0</v>
      </c>
      <c r="H24" s="439">
        <v>0</v>
      </c>
      <c r="I24" s="426">
        <v>0</v>
      </c>
      <c r="J24" s="434">
        <f>F24/E24*100</f>
        <v>190.13724735332704</v>
      </c>
      <c r="K24" s="434">
        <f>G24/E24*100</f>
        <v>0</v>
      </c>
      <c r="L24" s="434">
        <v>0</v>
      </c>
      <c r="M24" s="435">
        <v>0</v>
      </c>
    </row>
    <row r="25" spans="1:13" ht="36.75" customHeight="1" x14ac:dyDescent="0.2">
      <c r="A25" s="63"/>
      <c r="B25" s="466" t="s">
        <v>19</v>
      </c>
      <c r="C25" s="467"/>
      <c r="D25" s="468"/>
      <c r="E25" s="429">
        <v>356093.37</v>
      </c>
      <c r="F25" s="429">
        <f>SUM(F16+F21+F24)</f>
        <v>0</v>
      </c>
      <c r="G25" s="422">
        <f>SUM(G16+G21+G24)</f>
        <v>0</v>
      </c>
      <c r="H25" s="429">
        <f>SUM(H16+H21+H24)</f>
        <v>0</v>
      </c>
      <c r="I25" s="429">
        <f>SUM(I16+I21+I24)</f>
        <v>0</v>
      </c>
      <c r="J25" s="440">
        <f>F25/E25*100</f>
        <v>0</v>
      </c>
      <c r="K25" s="440">
        <f>G25/E25*100</f>
        <v>0</v>
      </c>
      <c r="L25" s="440">
        <v>0</v>
      </c>
      <c r="M25" s="441">
        <v>0</v>
      </c>
    </row>
    <row r="26" spans="1:13" s="42" customFormat="1" ht="14.25" customHeight="1" x14ac:dyDescent="0.2">
      <c r="A26" s="445"/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</row>
    <row r="27" spans="1:13" ht="12.95" customHeight="1" x14ac:dyDescent="0.2">
      <c r="A27" s="449" t="s">
        <v>142</v>
      </c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</row>
    <row r="28" spans="1:13" ht="12.95" customHeight="1" x14ac:dyDescent="0.2">
      <c r="A28" s="444" t="s">
        <v>518</v>
      </c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</row>
    <row r="29" spans="1:13" x14ac:dyDescent="0.2">
      <c r="A29" s="443"/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</row>
  </sheetData>
  <mergeCells count="29">
    <mergeCell ref="B25:D25"/>
    <mergeCell ref="B22:D22"/>
    <mergeCell ref="A23:D23"/>
    <mergeCell ref="B24:D24"/>
    <mergeCell ref="B19:D19"/>
    <mergeCell ref="B20:D20"/>
    <mergeCell ref="B21:D21"/>
    <mergeCell ref="B16:D16"/>
    <mergeCell ref="B17:D17"/>
    <mergeCell ref="A18:D18"/>
    <mergeCell ref="B13:D13"/>
    <mergeCell ref="B14:D14"/>
    <mergeCell ref="B15:D15"/>
    <mergeCell ref="A4:M4"/>
    <mergeCell ref="A29:M29"/>
    <mergeCell ref="A1:M1"/>
    <mergeCell ref="A2:M2"/>
    <mergeCell ref="A26:M26"/>
    <mergeCell ref="A5:M5"/>
    <mergeCell ref="A6:H6"/>
    <mergeCell ref="A27:M27"/>
    <mergeCell ref="A3:H3"/>
    <mergeCell ref="A28:M28"/>
    <mergeCell ref="B10:D10"/>
    <mergeCell ref="B11:D11"/>
    <mergeCell ref="B12:D12"/>
    <mergeCell ref="B7:D7"/>
    <mergeCell ref="B8:D8"/>
    <mergeCell ref="A9:D9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BFB6B-0662-475A-85D3-368B3918C771}">
  <dimension ref="A1:M28"/>
  <sheetViews>
    <sheetView workbookViewId="0">
      <selection activeCell="G7" sqref="G7"/>
    </sheetView>
  </sheetViews>
  <sheetFormatPr defaultRowHeight="12.75" x14ac:dyDescent="0.2"/>
  <cols>
    <col min="1" max="1" width="4.1640625" customWidth="1"/>
    <col min="4" max="4" width="37" customWidth="1"/>
    <col min="5" max="5" width="12" style="53" customWidth="1"/>
    <col min="6" max="6" width="12.5" customWidth="1"/>
    <col min="7" max="7" width="18.5" customWidth="1"/>
    <col min="8" max="8" width="13.5" customWidth="1"/>
    <col min="9" max="9" width="12.5" customWidth="1"/>
    <col min="10" max="10" width="7" customWidth="1"/>
    <col min="11" max="11" width="7.5" customWidth="1"/>
    <col min="12" max="12" width="8.33203125" customWidth="1"/>
    <col min="13" max="13" width="8.83203125" customWidth="1"/>
  </cols>
  <sheetData>
    <row r="1" spans="1:13" x14ac:dyDescent="0.2">
      <c r="A1" s="444" t="s">
        <v>552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</row>
    <row r="2" spans="1:13" x14ac:dyDescent="0.2">
      <c r="A2" s="444" t="s">
        <v>551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</row>
    <row r="3" spans="1:13" ht="17.25" x14ac:dyDescent="0.2">
      <c r="A3" s="443" t="s">
        <v>0</v>
      </c>
      <c r="B3" s="443"/>
      <c r="C3" s="443"/>
      <c r="D3" s="443"/>
      <c r="E3" s="443"/>
      <c r="F3" s="443"/>
      <c r="G3" s="443"/>
      <c r="H3" s="443"/>
    </row>
    <row r="4" spans="1:13" ht="17.25" x14ac:dyDescent="0.2">
      <c r="A4" s="442" t="s">
        <v>516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</row>
    <row r="5" spans="1:13" x14ac:dyDescent="0.2">
      <c r="A5" s="446" t="s">
        <v>143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</row>
    <row r="6" spans="1:13" x14ac:dyDescent="0.2">
      <c r="A6" s="444" t="s">
        <v>517</v>
      </c>
      <c r="B6" s="444"/>
      <c r="C6" s="444"/>
      <c r="D6" s="444"/>
      <c r="E6" s="444"/>
      <c r="F6" s="444"/>
      <c r="G6" s="444"/>
      <c r="H6" s="444"/>
    </row>
    <row r="7" spans="1:13" ht="21" x14ac:dyDescent="0.2">
      <c r="A7" s="372"/>
      <c r="B7" s="471"/>
      <c r="C7" s="471"/>
      <c r="D7" s="471"/>
      <c r="E7" s="373" t="s">
        <v>509</v>
      </c>
      <c r="F7" s="374" t="s">
        <v>510</v>
      </c>
      <c r="G7" s="375" t="s">
        <v>523</v>
      </c>
      <c r="H7" s="373" t="s">
        <v>521</v>
      </c>
      <c r="I7" s="373" t="s">
        <v>522</v>
      </c>
      <c r="J7" s="376" t="s">
        <v>1</v>
      </c>
      <c r="K7" s="376" t="s">
        <v>2</v>
      </c>
      <c r="L7" s="376" t="s">
        <v>3</v>
      </c>
      <c r="M7" s="377" t="s">
        <v>4</v>
      </c>
    </row>
    <row r="8" spans="1:13" x14ac:dyDescent="0.2">
      <c r="A8" s="378"/>
      <c r="B8" s="472"/>
      <c r="C8" s="472"/>
      <c r="D8" s="472"/>
      <c r="E8" s="385" t="s">
        <v>148</v>
      </c>
      <c r="F8" s="379" t="s">
        <v>149</v>
      </c>
      <c r="G8" s="379" t="s">
        <v>150</v>
      </c>
      <c r="H8" s="379" t="s">
        <v>151</v>
      </c>
      <c r="I8" s="379" t="s">
        <v>152</v>
      </c>
      <c r="J8" s="378"/>
      <c r="K8" s="378"/>
      <c r="L8" s="378"/>
      <c r="M8" s="380"/>
    </row>
    <row r="9" spans="1:13" x14ac:dyDescent="0.2">
      <c r="A9" s="470" t="s">
        <v>5</v>
      </c>
      <c r="B9" s="470"/>
      <c r="C9" s="470"/>
      <c r="D9" s="470"/>
      <c r="E9" s="386"/>
      <c r="F9" s="378"/>
      <c r="G9" s="378"/>
      <c r="H9" s="378"/>
      <c r="I9" s="378"/>
      <c r="J9" s="378"/>
      <c r="K9" s="378"/>
      <c r="L9" s="378"/>
      <c r="M9" s="380"/>
    </row>
    <row r="10" spans="1:13" ht="15" x14ac:dyDescent="0.2">
      <c r="A10" s="381">
        <v>6</v>
      </c>
      <c r="B10" s="473" t="s">
        <v>6</v>
      </c>
      <c r="C10" s="473"/>
      <c r="D10" s="473"/>
      <c r="E10" s="387">
        <v>5954850.1200000001</v>
      </c>
      <c r="F10" s="387">
        <v>5277500</v>
      </c>
      <c r="G10" s="400">
        <v>8601151.6300000008</v>
      </c>
      <c r="H10" s="387">
        <v>7503608.5499999998</v>
      </c>
      <c r="I10" s="387">
        <v>4866533.55</v>
      </c>
      <c r="J10" s="388">
        <f>F10/E10*100</f>
        <v>88.625236465229449</v>
      </c>
      <c r="K10" s="388">
        <f>G10/E10*100</f>
        <v>144.43943099612389</v>
      </c>
      <c r="L10" s="388">
        <f>H10/G10*100</f>
        <v>87.239579916579132</v>
      </c>
      <c r="M10" s="388">
        <f>I10/H10*100</f>
        <v>64.855909227834118</v>
      </c>
    </row>
    <row r="11" spans="1:13" ht="15" x14ac:dyDescent="0.2">
      <c r="A11" s="381">
        <v>7</v>
      </c>
      <c r="B11" s="473" t="s">
        <v>7</v>
      </c>
      <c r="C11" s="473"/>
      <c r="D11" s="473"/>
      <c r="E11" s="387">
        <f>'OPĆI DIO'!D15</f>
        <v>0</v>
      </c>
      <c r="F11" s="387">
        <v>3000000</v>
      </c>
      <c r="G11" s="400">
        <v>4457628.7</v>
      </c>
      <c r="H11" s="387">
        <f>'OPĆI DIO'!G15</f>
        <v>0</v>
      </c>
      <c r="I11" s="387">
        <f>'OPĆI DIO'!H15</f>
        <v>0</v>
      </c>
      <c r="J11" s="388">
        <v>0</v>
      </c>
      <c r="K11" s="388">
        <v>0</v>
      </c>
      <c r="L11" s="388">
        <f>H11/G11*100</f>
        <v>0</v>
      </c>
      <c r="M11" s="388">
        <v>0</v>
      </c>
    </row>
    <row r="12" spans="1:13" ht="14.25" x14ac:dyDescent="0.2">
      <c r="A12" s="382"/>
      <c r="B12" s="474" t="s">
        <v>8</v>
      </c>
      <c r="C12" s="474"/>
      <c r="D12" s="474"/>
      <c r="E12" s="389">
        <f>SUM(E10,E11)</f>
        <v>5954850.1200000001</v>
      </c>
      <c r="F12" s="389">
        <f>SUM(F10,F11)</f>
        <v>8277500</v>
      </c>
      <c r="G12" s="401">
        <f>SUM(G10,G11)</f>
        <v>13058780.330000002</v>
      </c>
      <c r="H12" s="389">
        <f>SUM(H11,H10)</f>
        <v>7503608.5499999998</v>
      </c>
      <c r="I12" s="389">
        <f>SUM(I10,I11)</f>
        <v>4866533.55</v>
      </c>
      <c r="J12" s="390">
        <f>F12/E12*100</f>
        <v>139.00433819818795</v>
      </c>
      <c r="K12" s="390">
        <f>G12/E12*100</f>
        <v>219.29654091780907</v>
      </c>
      <c r="L12" s="390">
        <v>0</v>
      </c>
      <c r="M12" s="390">
        <f t="shared" ref="L12:M15" si="0">I12/H12*100</f>
        <v>64.855909227834118</v>
      </c>
    </row>
    <row r="13" spans="1:13" ht="15" x14ac:dyDescent="0.2">
      <c r="A13" s="381">
        <v>3</v>
      </c>
      <c r="B13" s="473" t="s">
        <v>9</v>
      </c>
      <c r="C13" s="473"/>
      <c r="D13" s="473"/>
      <c r="E13" s="387">
        <v>3413392.04</v>
      </c>
      <c r="F13" s="387">
        <v>3987761.71</v>
      </c>
      <c r="G13" s="400">
        <v>4302485.8099999996</v>
      </c>
      <c r="H13" s="387">
        <v>3574366.8</v>
      </c>
      <c r="I13" s="387">
        <v>3559297.8</v>
      </c>
      <c r="J13" s="388">
        <f>F13/E13*100</f>
        <v>116.82694701543863</v>
      </c>
      <c r="K13" s="388">
        <f>G13/E13*100</f>
        <v>126.04722105111605</v>
      </c>
      <c r="L13" s="388">
        <f t="shared" si="0"/>
        <v>83.076783000476652</v>
      </c>
      <c r="M13" s="388">
        <f t="shared" si="0"/>
        <v>99.578414839797631</v>
      </c>
    </row>
    <row r="14" spans="1:13" ht="15" x14ac:dyDescent="0.2">
      <c r="A14" s="381">
        <v>4</v>
      </c>
      <c r="B14" s="473" t="s">
        <v>10</v>
      </c>
      <c r="C14" s="473"/>
      <c r="D14" s="473"/>
      <c r="E14" s="387">
        <v>1217508.3600000001</v>
      </c>
      <c r="F14" s="387">
        <v>6885595.5</v>
      </c>
      <c r="G14" s="400">
        <v>8756294.5199999996</v>
      </c>
      <c r="H14" s="387">
        <v>3929241.75</v>
      </c>
      <c r="I14" s="387">
        <v>1307235.75</v>
      </c>
      <c r="J14" s="388">
        <f>F14/E14*100</f>
        <v>565.54810843352232</v>
      </c>
      <c r="K14" s="388">
        <f>G14/E14*100</f>
        <v>719.1978969245024</v>
      </c>
      <c r="L14" s="388">
        <f t="shared" si="0"/>
        <v>44.873339299235909</v>
      </c>
      <c r="M14" s="388">
        <f t="shared" si="0"/>
        <v>33.269415148609781</v>
      </c>
    </row>
    <row r="15" spans="1:13" ht="14.25" x14ac:dyDescent="0.2">
      <c r="A15" s="382"/>
      <c r="B15" s="474" t="s">
        <v>11</v>
      </c>
      <c r="C15" s="474"/>
      <c r="D15" s="474"/>
      <c r="E15" s="389">
        <f>SUM(E13,E14)</f>
        <v>4630900.4000000004</v>
      </c>
      <c r="F15" s="389">
        <f>SUM(F13,F14)</f>
        <v>10873357.210000001</v>
      </c>
      <c r="G15" s="401">
        <f>SUM(G13,G14)</f>
        <v>13058780.329999998</v>
      </c>
      <c r="H15" s="389">
        <f>SUM(H13,H14)</f>
        <v>7503608.5499999998</v>
      </c>
      <c r="I15" s="389">
        <f>SUM(I13,I14)</f>
        <v>4866533.55</v>
      </c>
      <c r="J15" s="390">
        <f>F15/E15*100</f>
        <v>234.80006631107852</v>
      </c>
      <c r="K15" s="390">
        <f>G15/E15*100</f>
        <v>281.99225208989589</v>
      </c>
      <c r="L15" s="390">
        <f t="shared" si="0"/>
        <v>57.460255555121975</v>
      </c>
      <c r="M15" s="390">
        <f t="shared" si="0"/>
        <v>64.855909227834118</v>
      </c>
    </row>
    <row r="16" spans="1:13" ht="14.25" x14ac:dyDescent="0.2">
      <c r="A16" s="378"/>
      <c r="B16" s="470" t="s">
        <v>12</v>
      </c>
      <c r="C16" s="470"/>
      <c r="D16" s="470"/>
      <c r="E16" s="391">
        <f>SUM(E12-E15)</f>
        <v>1323949.7199999997</v>
      </c>
      <c r="F16" s="391">
        <f>SUM(F12-F15)</f>
        <v>-2595857.2100000009</v>
      </c>
      <c r="G16" s="402">
        <f>SUM(G12-G15)</f>
        <v>3.7252902984619141E-9</v>
      </c>
      <c r="H16" s="391">
        <f>SUM(H12-H15)</f>
        <v>0</v>
      </c>
      <c r="I16" s="391">
        <f>SUM(I12-I15)</f>
        <v>0</v>
      </c>
      <c r="J16" s="390">
        <f>F16/E16*100</f>
        <v>-196.06916869924649</v>
      </c>
      <c r="K16" s="390">
        <v>0</v>
      </c>
      <c r="L16" s="390">
        <v>0</v>
      </c>
      <c r="M16" s="390">
        <v>0</v>
      </c>
    </row>
    <row r="17" spans="1:13" ht="15" x14ac:dyDescent="0.25">
      <c r="A17" s="378"/>
      <c r="B17" s="472"/>
      <c r="C17" s="472"/>
      <c r="D17" s="472"/>
      <c r="E17" s="392"/>
      <c r="F17" s="392"/>
      <c r="G17" s="403"/>
      <c r="H17" s="392"/>
      <c r="I17" s="392"/>
      <c r="J17" s="388"/>
      <c r="K17" s="388"/>
      <c r="L17" s="388"/>
      <c r="M17" s="388"/>
    </row>
    <row r="18" spans="1:13" ht="15" x14ac:dyDescent="0.25">
      <c r="A18" s="470" t="s">
        <v>13</v>
      </c>
      <c r="B18" s="470"/>
      <c r="C18" s="470"/>
      <c r="D18" s="470"/>
      <c r="E18" s="392"/>
      <c r="F18" s="392"/>
      <c r="G18" s="403"/>
      <c r="H18" s="392"/>
      <c r="I18" s="392"/>
      <c r="J18" s="388"/>
      <c r="K18" s="388"/>
      <c r="L18" s="388"/>
      <c r="M18" s="388"/>
    </row>
    <row r="19" spans="1:13" ht="15" x14ac:dyDescent="0.2">
      <c r="A19" s="381">
        <v>8</v>
      </c>
      <c r="B19" s="473" t="s">
        <v>14</v>
      </c>
      <c r="C19" s="473"/>
      <c r="D19" s="473"/>
      <c r="E19" s="393">
        <v>0</v>
      </c>
      <c r="F19" s="393">
        <v>0</v>
      </c>
      <c r="G19" s="404">
        <v>0</v>
      </c>
      <c r="H19" s="393">
        <v>0</v>
      </c>
      <c r="I19" s="393">
        <v>0</v>
      </c>
      <c r="J19" s="388"/>
      <c r="K19" s="388"/>
      <c r="L19" s="388"/>
      <c r="M19" s="388"/>
    </row>
    <row r="20" spans="1:13" ht="15" x14ac:dyDescent="0.2">
      <c r="A20" s="381">
        <v>5</v>
      </c>
      <c r="B20" s="473" t="s">
        <v>15</v>
      </c>
      <c r="C20" s="473"/>
      <c r="D20" s="473"/>
      <c r="E20" s="394">
        <v>87128.95</v>
      </c>
      <c r="F20" s="394">
        <v>-87128.46</v>
      </c>
      <c r="G20" s="405">
        <v>0</v>
      </c>
      <c r="H20" s="393">
        <v>0</v>
      </c>
      <c r="I20" s="393">
        <v>0</v>
      </c>
      <c r="J20" s="388"/>
      <c r="K20" s="388"/>
      <c r="L20" s="388"/>
      <c r="M20" s="388"/>
    </row>
    <row r="21" spans="1:13" ht="14.25" x14ac:dyDescent="0.2">
      <c r="A21" s="382"/>
      <c r="B21" s="474" t="s">
        <v>16</v>
      </c>
      <c r="C21" s="474"/>
      <c r="D21" s="474"/>
      <c r="E21" s="389">
        <v>87128.95</v>
      </c>
      <c r="F21" s="389">
        <v>-87128.46</v>
      </c>
      <c r="G21" s="406">
        <v>0</v>
      </c>
      <c r="H21" s="395"/>
      <c r="I21" s="395"/>
      <c r="J21" s="396"/>
      <c r="K21" s="390"/>
      <c r="L21" s="390"/>
      <c r="M21" s="396"/>
    </row>
    <row r="22" spans="1:13" ht="14.25" x14ac:dyDescent="0.2">
      <c r="A22" s="378"/>
      <c r="B22" s="472"/>
      <c r="C22" s="472"/>
      <c r="D22" s="472"/>
      <c r="E22" s="392"/>
      <c r="F22" s="392"/>
      <c r="G22" s="407"/>
      <c r="H22" s="392"/>
      <c r="I22" s="392"/>
      <c r="J22" s="388"/>
      <c r="K22" s="388"/>
      <c r="L22" s="388"/>
      <c r="M22" s="388"/>
    </row>
    <row r="23" spans="1:13" ht="14.25" x14ac:dyDescent="0.2">
      <c r="A23" s="470" t="s">
        <v>17</v>
      </c>
      <c r="B23" s="470"/>
      <c r="C23" s="470"/>
      <c r="D23" s="470"/>
      <c r="E23" s="391">
        <v>1271907</v>
      </c>
      <c r="F23" s="391">
        <v>2682985.67</v>
      </c>
      <c r="G23" s="402">
        <f>G24</f>
        <v>0</v>
      </c>
      <c r="H23" s="391">
        <f>H24</f>
        <v>0</v>
      </c>
      <c r="I23" s="391">
        <f>I24</f>
        <v>0</v>
      </c>
      <c r="J23" s="388"/>
      <c r="K23" s="388"/>
      <c r="L23" s="388"/>
      <c r="M23" s="388"/>
    </row>
    <row r="24" spans="1:13" ht="14.25" x14ac:dyDescent="0.2">
      <c r="A24" s="383">
        <v>9</v>
      </c>
      <c r="B24" s="474" t="s">
        <v>18</v>
      </c>
      <c r="C24" s="474"/>
      <c r="D24" s="474"/>
      <c r="E24" s="389">
        <v>1411078.67</v>
      </c>
      <c r="F24" s="389">
        <v>2682985.67</v>
      </c>
      <c r="G24" s="401">
        <v>0</v>
      </c>
      <c r="H24" s="397">
        <v>0</v>
      </c>
      <c r="I24" s="389">
        <v>0</v>
      </c>
      <c r="J24" s="390">
        <f>F24/E24*100</f>
        <v>190.1372139655403</v>
      </c>
      <c r="K24" s="390">
        <f>G24/E24*100</f>
        <v>0</v>
      </c>
      <c r="L24" s="390">
        <v>0</v>
      </c>
      <c r="M24" s="390">
        <v>0</v>
      </c>
    </row>
    <row r="25" spans="1:13" ht="14.25" x14ac:dyDescent="0.2">
      <c r="A25" s="384"/>
      <c r="B25" s="475" t="s">
        <v>19</v>
      </c>
      <c r="C25" s="475"/>
      <c r="D25" s="475"/>
      <c r="E25" s="398">
        <v>2682985.67</v>
      </c>
      <c r="F25" s="398">
        <f>SUM(F16+F21+F24)</f>
        <v>-9.3132257461547852E-10</v>
      </c>
      <c r="G25" s="408">
        <f>SUM(G16+G21+G24)</f>
        <v>3.7252902984619141E-9</v>
      </c>
      <c r="H25" s="398">
        <f>SUM(H16+H21+H24)</f>
        <v>0</v>
      </c>
      <c r="I25" s="398">
        <f>SUM(I16+I21+I24)</f>
        <v>0</v>
      </c>
      <c r="J25" s="399">
        <f>F25/E25*100</f>
        <v>-3.4712171035020046E-14</v>
      </c>
      <c r="K25" s="399">
        <f>G25/E25*100</f>
        <v>1.3884868414008018E-13</v>
      </c>
      <c r="L25" s="399">
        <v>0</v>
      </c>
      <c r="M25" s="399">
        <v>0</v>
      </c>
    </row>
    <row r="26" spans="1:13" x14ac:dyDescent="0.2">
      <c r="A26" s="476"/>
      <c r="B26" s="476"/>
      <c r="C26" s="476"/>
      <c r="D26" s="476"/>
      <c r="E26" s="476"/>
      <c r="F26" s="476"/>
      <c r="G26" s="476"/>
      <c r="H26" s="476"/>
      <c r="I26" s="476"/>
      <c r="J26" s="476"/>
      <c r="K26" s="476"/>
      <c r="L26" s="476"/>
      <c r="M26" s="476"/>
    </row>
    <row r="27" spans="1:13" x14ac:dyDescent="0.2">
      <c r="A27" s="477" t="s">
        <v>142</v>
      </c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</row>
    <row r="28" spans="1:13" x14ac:dyDescent="0.2">
      <c r="A28" s="444" t="s">
        <v>518</v>
      </c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</row>
  </sheetData>
  <mergeCells count="28">
    <mergeCell ref="B25:D25"/>
    <mergeCell ref="A26:M26"/>
    <mergeCell ref="A27:M27"/>
    <mergeCell ref="A28:M28"/>
    <mergeCell ref="B19:D19"/>
    <mergeCell ref="B20:D20"/>
    <mergeCell ref="B21:D21"/>
    <mergeCell ref="B22:D22"/>
    <mergeCell ref="A23:D23"/>
    <mergeCell ref="B24:D24"/>
    <mergeCell ref="A18:D18"/>
    <mergeCell ref="B7:D7"/>
    <mergeCell ref="B8:D8"/>
    <mergeCell ref="A9:D9"/>
    <mergeCell ref="B10:D10"/>
    <mergeCell ref="B11:D11"/>
    <mergeCell ref="B12:D12"/>
    <mergeCell ref="B13:D13"/>
    <mergeCell ref="B14:D14"/>
    <mergeCell ref="B15:D15"/>
    <mergeCell ref="B16:D16"/>
    <mergeCell ref="B17:D17"/>
    <mergeCell ref="A6:H6"/>
    <mergeCell ref="A1:M1"/>
    <mergeCell ref="A2:M2"/>
    <mergeCell ref="A3:H3"/>
    <mergeCell ref="A4:M4"/>
    <mergeCell ref="A5:M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2"/>
  <sheetViews>
    <sheetView workbookViewId="0">
      <selection activeCell="N20" sqref="N20"/>
    </sheetView>
  </sheetViews>
  <sheetFormatPr defaultRowHeight="12.75" x14ac:dyDescent="0.2"/>
  <cols>
    <col min="1" max="1" width="5.1640625" customWidth="1"/>
    <col min="2" max="2" width="25.5" customWidth="1"/>
    <col min="3" max="3" width="33.6640625" customWidth="1"/>
    <col min="4" max="4" width="14.1640625" customWidth="1"/>
    <col min="5" max="5" width="14.33203125" customWidth="1"/>
    <col min="6" max="6" width="20.6640625" customWidth="1"/>
    <col min="7" max="7" width="14.6640625" customWidth="1"/>
    <col min="8" max="8" width="15.1640625" customWidth="1"/>
    <col min="9" max="10" width="6.1640625" customWidth="1"/>
    <col min="11" max="11" width="6.5" customWidth="1"/>
    <col min="12" max="12" width="6.1640625" customWidth="1"/>
  </cols>
  <sheetData>
    <row r="1" spans="1:15" ht="19.5" customHeight="1" x14ac:dyDescent="0.2">
      <c r="A1" t="s">
        <v>20</v>
      </c>
    </row>
    <row r="2" spans="1:15" s="145" customFormat="1" ht="19.5" customHeight="1" x14ac:dyDescent="0.2">
      <c r="A2" s="442" t="s">
        <v>519</v>
      </c>
      <c r="B2" s="442"/>
      <c r="C2" s="442"/>
      <c r="D2" s="442"/>
      <c r="E2" s="442"/>
      <c r="F2" s="442"/>
      <c r="G2" s="442"/>
      <c r="H2" s="442"/>
    </row>
    <row r="3" spans="1:15" ht="17.25" customHeight="1" x14ac:dyDescent="0.2">
      <c r="A3" t="s">
        <v>21</v>
      </c>
    </row>
    <row r="4" spans="1:15" ht="12.95" customHeight="1" x14ac:dyDescent="0.2">
      <c r="A4" s="443" t="s">
        <v>22</v>
      </c>
      <c r="B4" s="443"/>
      <c r="C4" s="443"/>
    </row>
    <row r="5" spans="1:15" ht="12.95" customHeight="1" x14ac:dyDescent="0.2">
      <c r="A5" s="11" t="s">
        <v>23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</row>
    <row r="6" spans="1:15" ht="23.85" customHeight="1" x14ac:dyDescent="0.2">
      <c r="A6" s="1" t="s">
        <v>24</v>
      </c>
      <c r="B6" s="492" t="s">
        <v>25</v>
      </c>
      <c r="C6" s="490"/>
      <c r="D6" s="241" t="s">
        <v>500</v>
      </c>
      <c r="E6" s="241" t="s">
        <v>464</v>
      </c>
      <c r="F6" s="109" t="s">
        <v>501</v>
      </c>
      <c r="G6" s="241" t="s">
        <v>465</v>
      </c>
      <c r="H6" s="241" t="s">
        <v>502</v>
      </c>
      <c r="I6" s="179" t="s">
        <v>1</v>
      </c>
      <c r="J6" s="179" t="s">
        <v>2</v>
      </c>
      <c r="K6" s="179" t="s">
        <v>3</v>
      </c>
      <c r="L6" s="179" t="s">
        <v>4</v>
      </c>
    </row>
    <row r="7" spans="1:15" ht="20.25" customHeight="1" x14ac:dyDescent="0.2">
      <c r="A7" s="484" t="s">
        <v>392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1"/>
    </row>
    <row r="8" spans="1:15" ht="12" customHeight="1" x14ac:dyDescent="0.2">
      <c r="A8" s="2"/>
      <c r="B8" s="460"/>
      <c r="C8" s="461"/>
      <c r="D8" s="12" t="s">
        <v>148</v>
      </c>
      <c r="E8" s="12" t="s">
        <v>149</v>
      </c>
      <c r="F8" s="12" t="s">
        <v>150</v>
      </c>
      <c r="G8" s="12" t="s">
        <v>151</v>
      </c>
      <c r="H8" s="12" t="s">
        <v>152</v>
      </c>
      <c r="I8" s="2"/>
      <c r="J8" s="2"/>
      <c r="K8" s="2"/>
      <c r="L8" s="2"/>
    </row>
    <row r="9" spans="1:15" ht="12.2" customHeight="1" x14ac:dyDescent="0.2">
      <c r="A9" s="13">
        <v>6</v>
      </c>
      <c r="B9" s="482" t="s">
        <v>26</v>
      </c>
      <c r="C9" s="483"/>
      <c r="D9" s="14">
        <f>SUM(D10,D11,D12,D13)</f>
        <v>790344.43</v>
      </c>
      <c r="E9" s="14">
        <f>SUM(E10,E11,E12,E13)</f>
        <v>700444.6100000001</v>
      </c>
      <c r="F9" s="14">
        <f>SUM(F10,F11,F12,F13)</f>
        <v>1141569</v>
      </c>
      <c r="G9" s="14">
        <f>SUM(G10,G11,G12,G13)</f>
        <v>995900</v>
      </c>
      <c r="H9" s="14">
        <f>SUM(H10,H11,H12,H13)</f>
        <v>645900</v>
      </c>
      <c r="I9" s="15">
        <f t="shared" ref="I9:L13" si="0">E9/D9*100</f>
        <v>88.62523520283429</v>
      </c>
      <c r="J9" s="15">
        <f t="shared" si="0"/>
        <v>162.97776922003865</v>
      </c>
      <c r="K9" s="15">
        <f t="shared" si="0"/>
        <v>87.239579911507761</v>
      </c>
      <c r="L9" s="15">
        <f t="shared" si="0"/>
        <v>64.855909227834118</v>
      </c>
    </row>
    <row r="10" spans="1:15" ht="12" customHeight="1" x14ac:dyDescent="0.2">
      <c r="A10" s="16">
        <v>61</v>
      </c>
      <c r="B10" s="463" t="s">
        <v>27</v>
      </c>
      <c r="C10" s="464"/>
      <c r="D10" s="8">
        <v>118650.49</v>
      </c>
      <c r="E10" s="8">
        <v>151304</v>
      </c>
      <c r="F10" s="8">
        <v>167219</v>
      </c>
      <c r="G10" s="8">
        <v>156500</v>
      </c>
      <c r="H10" s="8">
        <v>156500</v>
      </c>
      <c r="I10" s="45">
        <f t="shared" si="0"/>
        <v>127.52075444441905</v>
      </c>
      <c r="J10" s="45">
        <f t="shared" si="0"/>
        <v>110.51855866335325</v>
      </c>
      <c r="K10" s="45">
        <f t="shared" si="0"/>
        <v>93.589843259438226</v>
      </c>
      <c r="L10" s="45">
        <f t="shared" si="0"/>
        <v>100</v>
      </c>
    </row>
    <row r="11" spans="1:15" ht="12" customHeight="1" x14ac:dyDescent="0.2">
      <c r="A11" s="16">
        <v>63</v>
      </c>
      <c r="B11" s="463" t="s">
        <v>28</v>
      </c>
      <c r="C11" s="464"/>
      <c r="D11" s="8">
        <v>501653.56</v>
      </c>
      <c r="E11" s="8">
        <v>382175.32</v>
      </c>
      <c r="F11" s="8">
        <v>786000</v>
      </c>
      <c r="G11" s="8">
        <v>671000</v>
      </c>
      <c r="H11" s="8">
        <v>321000</v>
      </c>
      <c r="I11" s="45">
        <f t="shared" si="0"/>
        <v>76.183117289150701</v>
      </c>
      <c r="J11" s="45">
        <f t="shared" si="0"/>
        <v>205.66477186438937</v>
      </c>
      <c r="K11" s="45">
        <f t="shared" si="0"/>
        <v>85.368956743002542</v>
      </c>
      <c r="L11" s="45">
        <f t="shared" si="0"/>
        <v>47.83904619970194</v>
      </c>
      <c r="N11" s="247"/>
    </row>
    <row r="12" spans="1:15" ht="12" customHeight="1" x14ac:dyDescent="0.2">
      <c r="A12" s="16">
        <v>64</v>
      </c>
      <c r="B12" s="463" t="s">
        <v>29</v>
      </c>
      <c r="C12" s="464"/>
      <c r="D12" s="8">
        <v>113639.72</v>
      </c>
      <c r="E12" s="8">
        <v>113030.06</v>
      </c>
      <c r="F12" s="8">
        <v>118600</v>
      </c>
      <c r="G12" s="8">
        <v>113150</v>
      </c>
      <c r="H12" s="8">
        <v>113150</v>
      </c>
      <c r="I12" s="45">
        <f t="shared" si="0"/>
        <v>99.463515045619616</v>
      </c>
      <c r="J12" s="45">
        <f t="shared" si="0"/>
        <v>104.92783954993921</v>
      </c>
      <c r="K12" s="45">
        <f t="shared" si="0"/>
        <v>95.404721753794263</v>
      </c>
      <c r="L12" s="45">
        <f t="shared" si="0"/>
        <v>100</v>
      </c>
      <c r="N12" s="247"/>
      <c r="O12" s="53"/>
    </row>
    <row r="13" spans="1:15" ht="12" customHeight="1" x14ac:dyDescent="0.2">
      <c r="A13" s="16">
        <v>65</v>
      </c>
      <c r="B13" s="463" t="s">
        <v>30</v>
      </c>
      <c r="C13" s="464"/>
      <c r="D13" s="8">
        <v>56400.66</v>
      </c>
      <c r="E13" s="8">
        <v>53935.23</v>
      </c>
      <c r="F13" s="8">
        <v>69750</v>
      </c>
      <c r="G13" s="8">
        <v>55250</v>
      </c>
      <c r="H13" s="8">
        <v>55250</v>
      </c>
      <c r="I13" s="45">
        <f t="shared" si="0"/>
        <v>95.628721366026568</v>
      </c>
      <c r="J13" s="45">
        <f t="shared" si="0"/>
        <v>129.32178095838285</v>
      </c>
      <c r="K13" s="45">
        <f t="shared" si="0"/>
        <v>79.211469534050181</v>
      </c>
      <c r="L13" s="45">
        <f t="shared" si="0"/>
        <v>100</v>
      </c>
    </row>
    <row r="14" spans="1:15" ht="21.75" customHeight="1" x14ac:dyDescent="0.2">
      <c r="A14" s="479" t="s">
        <v>529</v>
      </c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481"/>
    </row>
    <row r="15" spans="1:15" ht="24.75" customHeight="1" x14ac:dyDescent="0.2">
      <c r="A15" s="13">
        <v>7</v>
      </c>
      <c r="B15" s="482" t="s">
        <v>31</v>
      </c>
      <c r="C15" s="483"/>
      <c r="D15" s="17">
        <v>0</v>
      </c>
      <c r="E15" s="14">
        <f>E16</f>
        <v>398168.43</v>
      </c>
      <c r="F15" s="14">
        <f>F16</f>
        <v>591629</v>
      </c>
      <c r="G15" s="14">
        <f>G16</f>
        <v>0</v>
      </c>
      <c r="H15" s="14">
        <f>H16</f>
        <v>0</v>
      </c>
      <c r="I15" s="15">
        <v>0</v>
      </c>
      <c r="J15" s="15">
        <f t="shared" ref="J15:K17" si="1">F15/E15*100</f>
        <v>148.58762157512086</v>
      </c>
      <c r="K15" s="15">
        <f t="shared" si="1"/>
        <v>0</v>
      </c>
      <c r="L15" s="15">
        <v>0</v>
      </c>
    </row>
    <row r="16" spans="1:15" ht="12" customHeight="1" x14ac:dyDescent="0.2">
      <c r="A16" s="16">
        <v>71</v>
      </c>
      <c r="B16" s="463" t="s">
        <v>32</v>
      </c>
      <c r="C16" s="464"/>
      <c r="D16" s="9">
        <v>0</v>
      </c>
      <c r="E16" s="8">
        <f>SUM(E18,E17)</f>
        <v>398168.43</v>
      </c>
      <c r="F16" s="8">
        <f>SUM(F18,F17)</f>
        <v>591629</v>
      </c>
      <c r="G16" s="8">
        <f>SUM(G18,G17)</f>
        <v>0</v>
      </c>
      <c r="H16" s="8">
        <f>SUM(H18,H17)</f>
        <v>0</v>
      </c>
      <c r="I16" s="45">
        <v>0</v>
      </c>
      <c r="J16" s="45">
        <f t="shared" si="1"/>
        <v>148.58762157512086</v>
      </c>
      <c r="K16" s="45">
        <f t="shared" si="1"/>
        <v>0</v>
      </c>
      <c r="L16" s="45">
        <v>0</v>
      </c>
    </row>
    <row r="17" spans="1:12" ht="12" customHeight="1" x14ac:dyDescent="0.2">
      <c r="A17" s="4">
        <v>711</v>
      </c>
      <c r="B17" s="451" t="s">
        <v>33</v>
      </c>
      <c r="C17" s="452"/>
      <c r="D17" s="6">
        <v>0</v>
      </c>
      <c r="E17" s="5">
        <v>398168.43</v>
      </c>
      <c r="F17" s="5">
        <v>591629</v>
      </c>
      <c r="G17" s="6">
        <v>0</v>
      </c>
      <c r="H17" s="6">
        <v>0</v>
      </c>
      <c r="I17" s="45">
        <v>0</v>
      </c>
      <c r="J17" s="45">
        <f t="shared" si="1"/>
        <v>148.58762157512086</v>
      </c>
      <c r="K17" s="45">
        <f t="shared" si="1"/>
        <v>0</v>
      </c>
      <c r="L17" s="45">
        <v>0</v>
      </c>
    </row>
    <row r="18" spans="1:12" ht="12" customHeight="1" x14ac:dyDescent="0.2">
      <c r="A18" s="4">
        <v>721</v>
      </c>
      <c r="B18" s="469" t="s">
        <v>410</v>
      </c>
      <c r="C18" s="452"/>
      <c r="D18" s="6">
        <v>0</v>
      </c>
      <c r="E18" s="5">
        <v>0</v>
      </c>
      <c r="F18" s="5">
        <v>0</v>
      </c>
      <c r="G18" s="6">
        <v>0</v>
      </c>
      <c r="H18" s="6">
        <v>0</v>
      </c>
      <c r="I18" s="45">
        <v>0</v>
      </c>
      <c r="J18" s="45">
        <v>0</v>
      </c>
      <c r="K18" s="45">
        <v>0</v>
      </c>
      <c r="L18" s="45">
        <v>0</v>
      </c>
    </row>
    <row r="19" spans="1:12" ht="26.25" customHeight="1" x14ac:dyDescent="0.2">
      <c r="A19" s="484" t="s">
        <v>528</v>
      </c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6"/>
    </row>
    <row r="20" spans="1:12" ht="12.95" customHeight="1" x14ac:dyDescent="0.2">
      <c r="A20" s="13">
        <v>3</v>
      </c>
      <c r="B20" s="482" t="s">
        <v>34</v>
      </c>
      <c r="C20" s="483"/>
      <c r="D20" s="14">
        <f>SUM(D27,D26,D25,D24,D23,D22,D21)</f>
        <v>453034.64999999997</v>
      </c>
      <c r="E20" s="14">
        <f>SUM(E27,E26,E25,E24,E23,E22,E21)</f>
        <v>529266.96</v>
      </c>
      <c r="F20" s="14">
        <f>SUM(F27,F26,F25,F24,F23,F22,F21)</f>
        <v>571038</v>
      </c>
      <c r="G20" s="14">
        <f>SUM(G27,G26,G25,G24,G23,G22,G21)</f>
        <v>474400</v>
      </c>
      <c r="H20" s="14">
        <f>SUM(H27,H26,H25,H24,H23,H22,H21)</f>
        <v>472400</v>
      </c>
      <c r="I20" s="15">
        <f t="shared" ref="I20:I27" si="2">E20/D20*100</f>
        <v>116.827037402106</v>
      </c>
      <c r="J20" s="15">
        <f t="shared" ref="J20:J27" si="3">F20/E20*100</f>
        <v>107.89224401991765</v>
      </c>
      <c r="K20" s="15">
        <f t="shared" ref="K20:K27" si="4">G20/F20*100</f>
        <v>83.076782981167625</v>
      </c>
      <c r="L20" s="15">
        <f t="shared" ref="L20:L27" si="5">H20/G20*100</f>
        <v>99.578414839797631</v>
      </c>
    </row>
    <row r="21" spans="1:12" ht="12" customHeight="1" x14ac:dyDescent="0.2">
      <c r="A21" s="16">
        <v>31</v>
      </c>
      <c r="B21" s="463" t="s">
        <v>35</v>
      </c>
      <c r="C21" s="464"/>
      <c r="D21" s="8">
        <f>POS.DIO!D35+POS.DIO!D70</f>
        <v>88284.800000000003</v>
      </c>
      <c r="E21" s="8">
        <f>POS.DIO!E35+POS.DIO!E70</f>
        <v>102063.84</v>
      </c>
      <c r="F21" s="8">
        <f>POS.DIO!F35+POS.DIO!F70</f>
        <v>92050</v>
      </c>
      <c r="G21" s="8">
        <f>POS.DIO!G35+POS.DIO!G70</f>
        <v>92050</v>
      </c>
      <c r="H21" s="8">
        <f>POS.DIO!H35+POS.DIO!H70</f>
        <v>92050</v>
      </c>
      <c r="I21" s="45">
        <f t="shared" si="2"/>
        <v>115.60748849179019</v>
      </c>
      <c r="J21" s="45">
        <f t="shared" si="3"/>
        <v>90.188650554398109</v>
      </c>
      <c r="K21" s="45">
        <f t="shared" si="4"/>
        <v>100</v>
      </c>
      <c r="L21" s="45">
        <f t="shared" si="5"/>
        <v>100</v>
      </c>
    </row>
    <row r="22" spans="1:12" ht="12" customHeight="1" x14ac:dyDescent="0.2">
      <c r="A22" s="16">
        <v>32</v>
      </c>
      <c r="B22" s="463" t="s">
        <v>36</v>
      </c>
      <c r="C22" s="464"/>
      <c r="D22" s="8">
        <f>POS.DIO!D15+POS.DIO!D36+POS.DIO!D52+POS.DIO!D62+POS.DIO!D71+POS.DIO!D86+POS.DIO!D103+POS.DIO!D108+POS.DIO!D115+POS.DIO!D120+POS.DIO!D125+POS.DIO!D130+POS.DIO!D135+POS.DIO!D168+POS.DIO!D209+POS.DIO!D225+POS.DIO!D232+POS.DIO!D245+POS.DIO!D255+POS.DIO!D330+POS.DIO!D343+POS.DIO!D366+POS.DIO!D405</f>
        <v>265508.22000000003</v>
      </c>
      <c r="E22" s="8">
        <f>POS.DIO!E15+POS.DIO!E36+POS.DIO!E52+POS.DIO!E62+POS.DIO!E71+POS.DIO!E86+POS.DIO!E103+POS.DIO!E108+POS.DIO!E115+POS.DIO!E120+POS.DIO!E125+POS.DIO!E130+POS.DIO!E135+POS.DIO!E168+POS.DIO!E209+POS.DIO!E225+POS.DIO!E232+POS.DIO!E245+POS.DIO!E255+POS.DIO!E330+POS.DIO!E343+POS.DIO!E366+POS.DIO!E405</f>
        <v>249306.53</v>
      </c>
      <c r="F22" s="8">
        <f>POS.DIO!F15+POS.DIO!F36+POS.DIO!F52+POS.DIO!F62+POS.DIO!F71+POS.DIO!F86+POS.DIO!F103+POS.DIO!F108+POS.DIO!F115+POS.DIO!F120+POS.DIO!F125+POS.DIO!F130+POS.DIO!F135+POS.DIO!F168+POS.DIO!F209+POS.DIO!F225+POS.DIO!F232+POS.DIO!F245+POS.DIO!F255+POS.DIO!F330+POS.DIO!F343+POS.DIO!F366+POS.DIO!F405</f>
        <v>308625</v>
      </c>
      <c r="G22" s="8">
        <f>POS.DIO!G15+POS.DIO!G36+POS.DIO!G52+POS.DIO!G62+POS.DIO!G71+POS.DIO!G86+POS.DIO!G103+POS.DIO!G108+POS.DIO!G115+POS.DIO!G120+POS.DIO!G125+POS.DIO!G130+POS.DIO!G135+POS.DIO!G168+POS.DIO!G209+POS.DIO!G225+POS.DIO!G232+POS.DIO!G245+POS.DIO!G255+POS.DIO!G330+POS.DIO!G343+POS.DIO!G366+POS.DIO!G405</f>
        <v>232500</v>
      </c>
      <c r="H22" s="8">
        <f>POS.DIO!H15+POS.DIO!H36+POS.DIO!H52+POS.DIO!H62+POS.DIO!H71+POS.DIO!H86+POS.DIO!H103+POS.DIO!H108+POS.DIO!H115+POS.DIO!H120+POS.DIO!H125+POS.DIO!H130+POS.DIO!H135+POS.DIO!H168+POS.DIO!H209+POS.DIO!H225+POS.DIO!H232+POS.DIO!H245+POS.DIO!H255+POS.DIO!H330+POS.DIO!H343+POS.DIO!H366+POS.DIO!H405</f>
        <v>232500</v>
      </c>
      <c r="I22" s="45">
        <f t="shared" si="2"/>
        <v>93.897857474996428</v>
      </c>
      <c r="J22" s="45">
        <f t="shared" si="3"/>
        <v>123.79338800311407</v>
      </c>
      <c r="K22" s="45">
        <f t="shared" si="4"/>
        <v>75.334143377885781</v>
      </c>
      <c r="L22" s="45">
        <f t="shared" si="5"/>
        <v>100</v>
      </c>
    </row>
    <row r="23" spans="1:12" ht="12" customHeight="1" x14ac:dyDescent="0.2">
      <c r="A23" s="16">
        <v>34</v>
      </c>
      <c r="B23" s="463" t="s">
        <v>37</v>
      </c>
      <c r="C23" s="464"/>
      <c r="D23" s="8">
        <f>POS.DIO!D37</f>
        <v>1139.7</v>
      </c>
      <c r="E23" s="8">
        <f>POS.DIO!E37</f>
        <v>1061.78</v>
      </c>
      <c r="F23" s="8">
        <f>POS.DIO!F37</f>
        <v>1330</v>
      </c>
      <c r="G23" s="8">
        <f>POS.DIO!G37</f>
        <v>1330</v>
      </c>
      <c r="H23" s="8">
        <f>POS.DIO!H37</f>
        <v>1330</v>
      </c>
      <c r="I23" s="45">
        <f t="shared" si="2"/>
        <v>93.16311309993857</v>
      </c>
      <c r="J23" s="45">
        <f t="shared" si="3"/>
        <v>125.26135357607038</v>
      </c>
      <c r="K23" s="45">
        <f t="shared" si="4"/>
        <v>100</v>
      </c>
      <c r="L23" s="45">
        <f t="shared" si="5"/>
        <v>100</v>
      </c>
    </row>
    <row r="24" spans="1:12" ht="12" customHeight="1" x14ac:dyDescent="0.2">
      <c r="A24" s="16">
        <v>35</v>
      </c>
      <c r="B24" s="487" t="s">
        <v>38</v>
      </c>
      <c r="C24" s="488"/>
      <c r="D24" s="8">
        <f>POS.DIO!D216+POS.DIO!D320</f>
        <v>696.62</v>
      </c>
      <c r="E24" s="8">
        <f>POS.DIO!E216+POS.DIO!E320</f>
        <v>7963.36</v>
      </c>
      <c r="F24" s="8">
        <f>POS.DIO!F216+POS.DIO!F320</f>
        <v>8000</v>
      </c>
      <c r="G24" s="8">
        <f>POS.DIO!G216+POS.DIO!G320</f>
        <v>9000</v>
      </c>
      <c r="H24" s="8">
        <f>POS.DIO!H216+POS.DIO!H320</f>
        <v>10000</v>
      </c>
      <c r="I24" s="45">
        <f t="shared" si="2"/>
        <v>1143.1426028537796</v>
      </c>
      <c r="J24" s="45">
        <f t="shared" si="3"/>
        <v>100.46010729139458</v>
      </c>
      <c r="K24" s="45">
        <f t="shared" si="4"/>
        <v>112.5</v>
      </c>
      <c r="L24" s="45">
        <f t="shared" si="5"/>
        <v>111.11111111111111</v>
      </c>
    </row>
    <row r="25" spans="1:12" ht="12" customHeight="1" x14ac:dyDescent="0.2">
      <c r="A25" s="18">
        <v>36</v>
      </c>
      <c r="B25" s="463" t="s">
        <v>39</v>
      </c>
      <c r="C25" s="464"/>
      <c r="D25" s="8">
        <f>POS.DIO!D38+POS.DIO!D57+POS.DIO!D199+POS.DIO!D239+POS.DIO!D246+POS.DIO!D264+POS.DIO!D413</f>
        <v>23738.01</v>
      </c>
      <c r="E25" s="8">
        <f>POS.DIO!E38+POS.DIO!E57+POS.DIO!E199+POS.DIO!E239+POS.DIO!E246+POS.DIO!E264+POS.DIO!E413</f>
        <v>73767.350000000006</v>
      </c>
      <c r="F25" s="8">
        <f>POS.DIO!F38+POS.DIO!F57+POS.DIO!F199+POS.DIO!F239+POS.DIO!F246+POS.DIO!F264+POS.DIO!F413</f>
        <v>77760</v>
      </c>
      <c r="G25" s="8">
        <f>POS.DIO!G38+POS.DIO!G57+POS.DIO!G199+POS.DIO!G239+POS.DIO!G246+POS.DIO!G264+POS.DIO!G413</f>
        <v>73800</v>
      </c>
      <c r="H25" s="8">
        <f>POS.DIO!H38+POS.DIO!H57+POS.DIO!H199+POS.DIO!H239+POS.DIO!H246+POS.DIO!H264+POS.DIO!H413</f>
        <v>73800</v>
      </c>
      <c r="I25" s="45">
        <f t="shared" si="2"/>
        <v>310.75625126116307</v>
      </c>
      <c r="J25" s="45">
        <f t="shared" si="3"/>
        <v>105.41248940079859</v>
      </c>
      <c r="K25" s="45">
        <f t="shared" si="4"/>
        <v>94.907407407407405</v>
      </c>
      <c r="L25" s="45">
        <f t="shared" si="5"/>
        <v>100</v>
      </c>
    </row>
    <row r="26" spans="1:12" ht="12" customHeight="1" x14ac:dyDescent="0.2">
      <c r="A26" s="16">
        <v>37</v>
      </c>
      <c r="B26" s="463" t="s">
        <v>40</v>
      </c>
      <c r="C26" s="464"/>
      <c r="D26" s="8">
        <f>POS.DIO!D269+POS.DIO!D276+POS.DIO!D290+POS.DIO!D376+POS.DIO!D383+POS.DIO!D395</f>
        <v>21728.11</v>
      </c>
      <c r="E26" s="8">
        <f>POS.DIO!E269+POS.DIO!E276+POS.DIO!E290+POS.DIO!E376+POS.DIO!E383+POS.DIO!E395</f>
        <v>37029.670000000006</v>
      </c>
      <c r="F26" s="8">
        <f>POS.DIO!F269+POS.DIO!F276+POS.DIO!F290+POS.DIO!F376+POS.DIO!F383+POS.DIO!F395</f>
        <v>38600</v>
      </c>
      <c r="G26" s="8">
        <f>POS.DIO!G269+POS.DIO!G276+POS.DIO!G290+POS.DIO!G376+POS.DIO!G383+POS.DIO!G395</f>
        <v>38600</v>
      </c>
      <c r="H26" s="8">
        <f>POS.DIO!H269+POS.DIO!H276+POS.DIO!H290+POS.DIO!H376+POS.DIO!H383+POS.DIO!H395</f>
        <v>35600</v>
      </c>
      <c r="I26" s="45">
        <f t="shared" si="2"/>
        <v>170.42287617284708</v>
      </c>
      <c r="J26" s="45">
        <f t="shared" si="3"/>
        <v>104.24073452450426</v>
      </c>
      <c r="K26" s="45">
        <f t="shared" si="4"/>
        <v>100</v>
      </c>
      <c r="L26" s="45">
        <f t="shared" si="5"/>
        <v>92.2279792746114</v>
      </c>
    </row>
    <row r="27" spans="1:12" ht="12" customHeight="1" x14ac:dyDescent="0.2">
      <c r="A27" s="16">
        <v>38</v>
      </c>
      <c r="B27" s="463" t="s">
        <v>41</v>
      </c>
      <c r="C27" s="464"/>
      <c r="D27" s="8">
        <f>POS.DIO!D19+POS.DIO!D24+POS.DIO!D39+POS.DIO!D46+POS.DIO!D188+POS.DIO!D200+POS.DIO!D217+POS.DIO!D298+POS.DIO!D304+POS.DIO!D309+POS.DIO!D315+POS.DIO!D321+POS.DIO!D329+POS.DIO!D342+POS.DIO!D348+POS.DIO!D367+POS.DIO!D377+POS.DIO!D389</f>
        <v>51939.189999999988</v>
      </c>
      <c r="E27" s="8">
        <f>POS.DIO!E19+POS.DIO!E24+POS.DIO!E39+POS.DIO!E46+POS.DIO!E188+POS.DIO!E200+POS.DIO!E217+POS.DIO!E298+POS.DIO!E304+POS.DIO!E309+POS.DIO!E315+POS.DIO!E321+POS.DIO!E329+POS.DIO!E342+POS.DIO!E348+POS.DIO!E367+POS.DIO!E377+POS.DIO!E389</f>
        <v>58074.43</v>
      </c>
      <c r="F27" s="8">
        <f>POS.DIO!F19+POS.DIO!F24+POS.DIO!F39+POS.DIO!F46+POS.DIO!F188+POS.DIO!F200+POS.DIO!F217+POS.DIO!F298+POS.DIO!F304+POS.DIO!F309+POS.DIO!F315+POS.DIO!F321+POS.DIO!F329+POS.DIO!F342+POS.DIO!F348+POS.DIO!F367+POS.DIO!F377+POS.DIO!F389</f>
        <v>44673</v>
      </c>
      <c r="G27" s="8">
        <f>POS.DIO!G19+POS.DIO!G24+POS.DIO!G39+POS.DIO!G46+POS.DIO!G188+POS.DIO!G200+POS.DIO!G217+POS.DIO!G298+POS.DIO!G304+POS.DIO!G309+POS.DIO!G315+POS.DIO!G321+POS.DIO!G329+POS.DIO!G342+POS.DIO!G348+POS.DIO!G367+POS.DIO!G377+POS.DIO!G389</f>
        <v>27120</v>
      </c>
      <c r="H27" s="8">
        <f>POS.DIO!H19+POS.DIO!H24+POS.DIO!H39+POS.DIO!H46+POS.DIO!H188+POS.DIO!H200+POS.DIO!H217+POS.DIO!H298+POS.DIO!H304+POS.DIO!H309+POS.DIO!H315+POS.DIO!H321+POS.DIO!H329+POS.DIO!H342+POS.DIO!H348+POS.DIO!H367+POS.DIO!H377+POS.DIO!H389</f>
        <v>27120</v>
      </c>
      <c r="I27" s="45">
        <f t="shared" si="2"/>
        <v>111.81235209867542</v>
      </c>
      <c r="J27" s="45">
        <f t="shared" si="3"/>
        <v>76.92369946635722</v>
      </c>
      <c r="K27" s="45">
        <f t="shared" si="4"/>
        <v>60.707810086629507</v>
      </c>
      <c r="L27" s="45">
        <f t="shared" si="5"/>
        <v>100</v>
      </c>
    </row>
    <row r="28" spans="1:12" ht="21.75" customHeight="1" x14ac:dyDescent="0.2">
      <c r="A28" s="492" t="s">
        <v>42</v>
      </c>
      <c r="B28" s="490"/>
      <c r="C28" s="490"/>
      <c r="D28" s="490"/>
      <c r="E28" s="490"/>
      <c r="F28" s="490"/>
      <c r="G28" s="490"/>
      <c r="H28" s="490"/>
      <c r="I28" s="490"/>
      <c r="J28" s="490"/>
      <c r="K28" s="490"/>
      <c r="L28" s="491"/>
    </row>
    <row r="29" spans="1:12" ht="12.95" customHeight="1" x14ac:dyDescent="0.2">
      <c r="A29" s="13">
        <v>4</v>
      </c>
      <c r="B29" s="482" t="s">
        <v>43</v>
      </c>
      <c r="C29" s="483"/>
      <c r="D29" s="14">
        <f>SUM(D30,D31,D32)</f>
        <v>161590.81</v>
      </c>
      <c r="E29" s="14">
        <f>SUM(E30,E31,E32)</f>
        <v>913875.55999999994</v>
      </c>
      <c r="F29" s="14">
        <f>SUM(F30,F31,F32)</f>
        <v>1162160</v>
      </c>
      <c r="G29" s="14">
        <f>SUM(G30,G31,G32)</f>
        <v>521500</v>
      </c>
      <c r="H29" s="14">
        <f>SUM(H30,H31,H32)</f>
        <v>173500</v>
      </c>
      <c r="I29" s="15">
        <f t="shared" ref="I29:L32" si="6">E29/D29*100</f>
        <v>565.54921656745205</v>
      </c>
      <c r="J29" s="15">
        <f t="shared" si="6"/>
        <v>127.16829849350606</v>
      </c>
      <c r="K29" s="15">
        <f t="shared" si="6"/>
        <v>44.873339299235901</v>
      </c>
      <c r="L29" s="15">
        <f t="shared" si="6"/>
        <v>33.269415148609781</v>
      </c>
    </row>
    <row r="30" spans="1:12" s="42" customFormat="1" ht="12.95" customHeight="1" x14ac:dyDescent="0.2">
      <c r="A30" s="44">
        <v>41</v>
      </c>
      <c r="B30" s="493" t="s">
        <v>137</v>
      </c>
      <c r="C30" s="494"/>
      <c r="D30" s="64">
        <f>POS.DIO!D145</f>
        <v>0</v>
      </c>
      <c r="E30" s="64">
        <f>POS.DIO!E145</f>
        <v>0</v>
      </c>
      <c r="F30" s="64">
        <f>POS.DIO!F145</f>
        <v>0</v>
      </c>
      <c r="G30" s="64">
        <f>POS.DIO!G145</f>
        <v>0</v>
      </c>
      <c r="H30" s="64">
        <f>POS.DIO!H145</f>
        <v>0</v>
      </c>
      <c r="I30" s="45">
        <v>0</v>
      </c>
      <c r="J30" s="45">
        <v>0</v>
      </c>
      <c r="K30" s="45">
        <v>0</v>
      </c>
      <c r="L30" s="45">
        <v>0</v>
      </c>
    </row>
    <row r="31" spans="1:12" ht="12" customHeight="1" x14ac:dyDescent="0.2">
      <c r="A31" s="16">
        <v>42</v>
      </c>
      <c r="B31" s="463" t="s">
        <v>44</v>
      </c>
      <c r="C31" s="464"/>
      <c r="D31" s="8">
        <f>POS.DIO!D73+POS.DIO!D78+POS.DIO!D89+POS.DIO!D94+POS.DIO!D146+POS.DIO!D152+POS.DIO!D170+POS.DIO!D180+POS.DIO!D190+POS.DIO!D197+POS.DIO!D257+POS.DIO!D284+POS.DIO!D335+POS.DIO!D354+POS.DIO!D359+POS.DIO!D407+POS.DIO!D421</f>
        <v>146604.41</v>
      </c>
      <c r="E31" s="8">
        <f>POS.DIO!E73+POS.DIO!E78+POS.DIO!E89+POS.DIO!E94+POS.DIO!E146+POS.DIO!E152+POS.DIO!E170+POS.DIO!E180+POS.DIO!E190+POS.DIO!E197+POS.DIO!E257+POS.DIO!E284+POS.DIO!E335+POS.DIO!E354+POS.DIO!E359+POS.DIO!E407+POS.DIO!E421</f>
        <v>907239.41999999993</v>
      </c>
      <c r="F31" s="8">
        <f>POS.DIO!F73+POS.DIO!F78+POS.DIO!F89+POS.DIO!F94+POS.DIO!F146+POS.DIO!F152+POS.DIO!F158+POS.DIO!F170+POS.DIO!F180+POS.DIO!F190+POS.DIO!F197+POS.DIO!F257+POS.DIO!F284+POS.DIO!F335+POS.DIO!F354+POS.DIO!F359+POS.DIO!F407+POS.DIO!F421</f>
        <v>1162160</v>
      </c>
      <c r="G31" s="8">
        <f>POS.DIO!G73+POS.DIO!G78+POS.DIO!G89+POS.DIO!G94+POS.DIO!G146+POS.DIO!G152+POS.DIO!G170+POS.DIO!G180+POS.DIO!G190+POS.DIO!G197+POS.DIO!G257+POS.DIO!G284+POS.DIO!G335+POS.DIO!G354+POS.DIO!G359+POS.DIO!G407+POS.DIO!G421</f>
        <v>471500</v>
      </c>
      <c r="H31" s="8">
        <f>POS.DIO!H73+POS.DIO!H78+POS.DIO!H89+POS.DIO!H94+POS.DIO!H146+POS.DIO!H152+POS.DIO!H170+POS.DIO!H180+POS.DIO!H190+POS.DIO!H197+POS.DIO!H257+POS.DIO!H284+POS.DIO!H335+POS.DIO!H354+POS.DIO!H359+POS.DIO!H407+POS.DIO!H421</f>
        <v>123500</v>
      </c>
      <c r="I31" s="45">
        <f t="shared" si="6"/>
        <v>618.83501321686026</v>
      </c>
      <c r="J31" s="45">
        <f t="shared" si="6"/>
        <v>128.09849025299189</v>
      </c>
      <c r="K31" s="45">
        <f t="shared" si="6"/>
        <v>40.571005713499005</v>
      </c>
      <c r="L31" s="45">
        <f t="shared" si="6"/>
        <v>26.193001060445386</v>
      </c>
    </row>
    <row r="32" spans="1:12" ht="12" customHeight="1" x14ac:dyDescent="0.2">
      <c r="A32" s="16">
        <v>45</v>
      </c>
      <c r="B32" s="463" t="s">
        <v>45</v>
      </c>
      <c r="C32" s="464"/>
      <c r="D32" s="8">
        <f>POS.DIO!D41+POS.DIO!D88</f>
        <v>14986.4</v>
      </c>
      <c r="E32" s="8">
        <f>POS.DIO!E41+POS.DIO!E88</f>
        <v>6636.14</v>
      </c>
      <c r="F32" s="8">
        <f>POS.DIO!F41+POS.DIO!F88</f>
        <v>0</v>
      </c>
      <c r="G32" s="8">
        <f>POS.DIO!G41+POS.DIO!G88</f>
        <v>50000</v>
      </c>
      <c r="H32" s="8">
        <f>POS.DIO!H41+POS.DIO!H88</f>
        <v>50000</v>
      </c>
      <c r="I32" s="45">
        <f t="shared" si="6"/>
        <v>44.281081513905946</v>
      </c>
      <c r="J32" s="45">
        <f t="shared" si="6"/>
        <v>0</v>
      </c>
      <c r="K32" s="45">
        <v>0</v>
      </c>
      <c r="L32" s="45">
        <f t="shared" si="6"/>
        <v>100</v>
      </c>
    </row>
  </sheetData>
  <mergeCells count="30">
    <mergeCell ref="A28:L28"/>
    <mergeCell ref="B29:C29"/>
    <mergeCell ref="B31:C31"/>
    <mergeCell ref="B32:C32"/>
    <mergeCell ref="B30:C30"/>
    <mergeCell ref="A2:H2"/>
    <mergeCell ref="A4:C4"/>
    <mergeCell ref="B5:L5"/>
    <mergeCell ref="A7:L7"/>
    <mergeCell ref="B12:C12"/>
    <mergeCell ref="B6:C6"/>
    <mergeCell ref="B8:C8"/>
    <mergeCell ref="B9:C9"/>
    <mergeCell ref="B10:C10"/>
    <mergeCell ref="B11:C11"/>
    <mergeCell ref="B27:C27"/>
    <mergeCell ref="B23:C23"/>
    <mergeCell ref="B24:C24"/>
    <mergeCell ref="B25:C25"/>
    <mergeCell ref="B26:C26"/>
    <mergeCell ref="B22:C22"/>
    <mergeCell ref="A14:L14"/>
    <mergeCell ref="B15:C15"/>
    <mergeCell ref="B16:C16"/>
    <mergeCell ref="B13:C13"/>
    <mergeCell ref="B21:C21"/>
    <mergeCell ref="B18:C18"/>
    <mergeCell ref="B17:C17"/>
    <mergeCell ref="A19:L19"/>
    <mergeCell ref="B20:C2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83"/>
  <sheetViews>
    <sheetView topLeftCell="A457" zoomScale="96" zoomScaleNormal="96" workbookViewId="0">
      <selection activeCell="D465" sqref="D465"/>
    </sheetView>
  </sheetViews>
  <sheetFormatPr defaultRowHeight="15" x14ac:dyDescent="0.2"/>
  <cols>
    <col min="1" max="1" width="5" customWidth="1"/>
    <col min="2" max="2" width="5.5" customWidth="1"/>
    <col min="3" max="3" width="70.33203125" customWidth="1"/>
    <col min="4" max="4" width="16" customWidth="1"/>
    <col min="5" max="5" width="15.1640625" customWidth="1"/>
    <col min="6" max="6" width="25.83203125" style="182" customWidth="1"/>
    <col min="7" max="7" width="15.83203125" customWidth="1"/>
    <col min="8" max="8" width="15.33203125" customWidth="1"/>
    <col min="9" max="10" width="6" customWidth="1"/>
    <col min="11" max="11" width="5.5" customWidth="1"/>
    <col min="12" max="12" width="6.1640625" customWidth="1"/>
    <col min="14" max="14" width="14.1640625" customWidth="1"/>
  </cols>
  <sheetData>
    <row r="1" spans="1:12" ht="18" customHeight="1" x14ac:dyDescent="0.2">
      <c r="B1" s="628" t="s">
        <v>466</v>
      </c>
      <c r="C1" s="628"/>
    </row>
    <row r="2" spans="1:12" ht="15.75" customHeight="1" x14ac:dyDescent="0.2">
      <c r="B2" s="629" t="s">
        <v>494</v>
      </c>
      <c r="C2" s="629"/>
      <c r="D2" s="629"/>
      <c r="E2" s="629"/>
      <c r="F2" s="629"/>
      <c r="G2" s="629"/>
    </row>
    <row r="3" spans="1:12" ht="15.75" customHeight="1" x14ac:dyDescent="0.2">
      <c r="B3" s="443" t="s">
        <v>46</v>
      </c>
      <c r="C3" s="443"/>
      <c r="E3" s="37"/>
    </row>
    <row r="4" spans="1:12" ht="15.75" customHeight="1" x14ac:dyDescent="0.2">
      <c r="A4" s="640" t="s">
        <v>541</v>
      </c>
      <c r="B4" s="640"/>
      <c r="C4" s="640"/>
      <c r="D4" s="640"/>
      <c r="E4" s="411"/>
    </row>
    <row r="5" spans="1:12" ht="14.25" customHeight="1" x14ac:dyDescent="0.2">
      <c r="B5" s="630" t="s">
        <v>537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</row>
    <row r="6" spans="1:12" ht="26.1" customHeight="1" x14ac:dyDescent="0.2">
      <c r="A6" s="230"/>
      <c r="B6" s="304" t="s">
        <v>47</v>
      </c>
      <c r="C6" s="305" t="s">
        <v>48</v>
      </c>
      <c r="D6" s="320" t="s">
        <v>506</v>
      </c>
      <c r="E6" s="320" t="s">
        <v>505</v>
      </c>
      <c r="F6" s="319" t="s">
        <v>504</v>
      </c>
      <c r="G6" s="275" t="s">
        <v>507</v>
      </c>
      <c r="H6" s="276" t="s">
        <v>508</v>
      </c>
      <c r="I6" s="274" t="s">
        <v>49</v>
      </c>
      <c r="J6" s="274" t="s">
        <v>50</v>
      </c>
      <c r="K6" s="274" t="s">
        <v>51</v>
      </c>
      <c r="L6" s="274" t="s">
        <v>52</v>
      </c>
    </row>
    <row r="7" spans="1:12" ht="11.25" customHeight="1" x14ac:dyDescent="0.2">
      <c r="A7" s="637"/>
      <c r="B7" s="638"/>
      <c r="C7" s="639"/>
      <c r="D7" s="303" t="s">
        <v>148</v>
      </c>
      <c r="E7" s="50" t="s">
        <v>149</v>
      </c>
      <c r="F7" s="306" t="s">
        <v>150</v>
      </c>
      <c r="G7" s="50" t="s">
        <v>151</v>
      </c>
      <c r="H7" s="19" t="s">
        <v>152</v>
      </c>
      <c r="I7" s="307"/>
      <c r="J7" s="307"/>
      <c r="K7" s="307"/>
      <c r="L7" s="307"/>
    </row>
    <row r="8" spans="1:12" ht="23.25" customHeight="1" x14ac:dyDescent="0.2">
      <c r="A8" s="641" t="s">
        <v>53</v>
      </c>
      <c r="B8" s="642"/>
      <c r="C8" s="643"/>
      <c r="D8" s="302">
        <f>SUM(D9,D25)</f>
        <v>614625.45999999985</v>
      </c>
      <c r="E8" s="277">
        <f>SUM(E9,E25)</f>
        <v>1443142.52</v>
      </c>
      <c r="F8" s="278">
        <f>SUM(F9,F25)</f>
        <v>1733198</v>
      </c>
      <c r="G8" s="277">
        <f>SUM(G9,G25)</f>
        <v>995900</v>
      </c>
      <c r="H8" s="279">
        <f>SUM(H9,H25)</f>
        <v>645900</v>
      </c>
      <c r="I8" s="280">
        <f t="shared" ref="I8:L9" si="0">E8/D8*100</f>
        <v>234.80031562636543</v>
      </c>
      <c r="J8" s="280">
        <f t="shared" si="0"/>
        <v>120.09887976968483</v>
      </c>
      <c r="K8" s="280">
        <f t="shared" si="0"/>
        <v>57.46025555072184</v>
      </c>
      <c r="L8" s="280">
        <f t="shared" si="0"/>
        <v>64.855909227834118</v>
      </c>
    </row>
    <row r="9" spans="1:12" ht="23.25" customHeight="1" x14ac:dyDescent="0.2">
      <c r="A9" s="644" t="s">
        <v>54</v>
      </c>
      <c r="B9" s="645"/>
      <c r="C9" s="646"/>
      <c r="D9" s="299">
        <f>D10</f>
        <v>17657.189999999999</v>
      </c>
      <c r="E9" s="204">
        <f>E10</f>
        <v>15064.05</v>
      </c>
      <c r="F9" s="183">
        <f>F10</f>
        <v>7800</v>
      </c>
      <c r="G9" s="204">
        <f>G10</f>
        <v>7800</v>
      </c>
      <c r="H9" s="204">
        <f>H10</f>
        <v>7800</v>
      </c>
      <c r="I9" s="205">
        <f t="shared" si="0"/>
        <v>85.31397124910589</v>
      </c>
      <c r="J9" s="205">
        <f t="shared" si="0"/>
        <v>51.778904079580187</v>
      </c>
      <c r="K9" s="205">
        <f t="shared" si="0"/>
        <v>100</v>
      </c>
      <c r="L9" s="205">
        <f t="shared" si="0"/>
        <v>100</v>
      </c>
    </row>
    <row r="10" spans="1:12" s="151" customFormat="1" ht="17.25" customHeight="1" x14ac:dyDescent="0.2">
      <c r="A10" s="647" t="s">
        <v>136</v>
      </c>
      <c r="B10" s="648"/>
      <c r="C10" s="649"/>
      <c r="D10" s="359">
        <f>SUM(D11,D20)</f>
        <v>17657.189999999999</v>
      </c>
      <c r="E10" s="309">
        <f>SUM(E11,E20)</f>
        <v>15064.05</v>
      </c>
      <c r="F10" s="184">
        <f>SUM(F11,F20)</f>
        <v>7800</v>
      </c>
      <c r="G10" s="309">
        <f>SUM(G11,G20)</f>
        <v>7800</v>
      </c>
      <c r="H10" s="309">
        <f>SUM(H11,H20)</f>
        <v>7800</v>
      </c>
      <c r="I10" s="147">
        <f t="shared" ref="I10:I24" si="1">E10/D10*100</f>
        <v>85.31397124910589</v>
      </c>
      <c r="J10" s="147">
        <f t="shared" ref="J10:J24" si="2">F10/E10*100</f>
        <v>51.778904079580187</v>
      </c>
      <c r="K10" s="147">
        <f t="shared" ref="K10:K24" si="3">G10/F10*100</f>
        <v>100</v>
      </c>
      <c r="L10" s="147">
        <f t="shared" ref="L10:L24" si="4">H10/G10*100</f>
        <v>100</v>
      </c>
    </row>
    <row r="11" spans="1:12" ht="19.5" customHeight="1" x14ac:dyDescent="0.2">
      <c r="A11" s="650" t="s">
        <v>489</v>
      </c>
      <c r="B11" s="651"/>
      <c r="C11" s="652"/>
      <c r="D11" s="287">
        <f>SUM(D12,D16)</f>
        <v>16697.349999999999</v>
      </c>
      <c r="E11" s="162">
        <f>SUM(E12,E16)</f>
        <v>13405.01</v>
      </c>
      <c r="F11" s="185">
        <f>SUM(F12,F16)</f>
        <v>6100</v>
      </c>
      <c r="G11" s="162">
        <f>SUM(G12,G16)</f>
        <v>6100</v>
      </c>
      <c r="H11" s="162">
        <f>SUM(H12,H16)</f>
        <v>6100</v>
      </c>
      <c r="I11" s="163">
        <f t="shared" si="1"/>
        <v>80.282260358679679</v>
      </c>
      <c r="J11" s="163">
        <f t="shared" si="2"/>
        <v>45.505374483122353</v>
      </c>
      <c r="K11" s="163">
        <f t="shared" si="3"/>
        <v>100</v>
      </c>
      <c r="L11" s="163">
        <f t="shared" si="4"/>
        <v>100</v>
      </c>
    </row>
    <row r="12" spans="1:12" ht="13.5" customHeight="1" x14ac:dyDescent="0.2">
      <c r="A12" s="522" t="s">
        <v>55</v>
      </c>
      <c r="B12" s="523"/>
      <c r="C12" s="524"/>
      <c r="D12" s="290">
        <f>D14</f>
        <v>15901.01</v>
      </c>
      <c r="E12" s="21">
        <f>E14</f>
        <v>12608.67</v>
      </c>
      <c r="F12" s="186">
        <f>F14</f>
        <v>5300</v>
      </c>
      <c r="G12" s="21">
        <f>G14</f>
        <v>5300</v>
      </c>
      <c r="H12" s="21">
        <f>H14</f>
        <v>5300</v>
      </c>
      <c r="I12" s="22">
        <f t="shared" si="1"/>
        <v>79.294774357100579</v>
      </c>
      <c r="J12" s="22">
        <v>0</v>
      </c>
      <c r="K12" s="22">
        <f t="shared" si="3"/>
        <v>100</v>
      </c>
      <c r="L12" s="22">
        <f t="shared" si="4"/>
        <v>100</v>
      </c>
    </row>
    <row r="13" spans="1:12" ht="13.5" customHeight="1" x14ac:dyDescent="0.2">
      <c r="A13" s="503" t="s">
        <v>401</v>
      </c>
      <c r="B13" s="504"/>
      <c r="C13" s="505"/>
      <c r="D13" s="282">
        <f t="shared" ref="D13:H14" si="5">D14</f>
        <v>15901.01</v>
      </c>
      <c r="E13" s="25">
        <f t="shared" si="5"/>
        <v>12608.67</v>
      </c>
      <c r="F13" s="188">
        <v>5300</v>
      </c>
      <c r="G13" s="25">
        <f t="shared" si="5"/>
        <v>5300</v>
      </c>
      <c r="H13" s="25">
        <f t="shared" si="5"/>
        <v>5300</v>
      </c>
      <c r="I13" s="26">
        <v>0</v>
      </c>
      <c r="J13" s="26">
        <f t="shared" si="2"/>
        <v>42.034568277225112</v>
      </c>
      <c r="K13" s="26">
        <f t="shared" si="3"/>
        <v>100</v>
      </c>
      <c r="L13" s="26">
        <f t="shared" si="4"/>
        <v>100</v>
      </c>
    </row>
    <row r="14" spans="1:12" ht="13.5" customHeight="1" x14ac:dyDescent="0.2">
      <c r="B14" s="283">
        <v>3</v>
      </c>
      <c r="C14" s="284" t="s">
        <v>57</v>
      </c>
      <c r="D14" s="43">
        <f t="shared" si="5"/>
        <v>15901.01</v>
      </c>
      <c r="E14" s="43">
        <f t="shared" si="5"/>
        <v>12608.67</v>
      </c>
      <c r="F14" s="184">
        <f t="shared" si="5"/>
        <v>5300</v>
      </c>
      <c r="G14" s="43">
        <f t="shared" si="5"/>
        <v>5300</v>
      </c>
      <c r="H14" s="43">
        <f t="shared" si="5"/>
        <v>5300</v>
      </c>
      <c r="I14" s="41">
        <f t="shared" si="1"/>
        <v>79.294774357100579</v>
      </c>
      <c r="J14" s="41">
        <f t="shared" si="2"/>
        <v>42.034568277225112</v>
      </c>
      <c r="K14" s="41">
        <f t="shared" si="3"/>
        <v>100</v>
      </c>
      <c r="L14" s="41">
        <f t="shared" si="4"/>
        <v>100</v>
      </c>
    </row>
    <row r="15" spans="1:12" ht="13.5" customHeight="1" x14ac:dyDescent="0.2">
      <c r="B15" s="30">
        <v>32</v>
      </c>
      <c r="C15" s="48" t="s">
        <v>58</v>
      </c>
      <c r="D15" s="158">
        <v>15901.01</v>
      </c>
      <c r="E15" s="158">
        <v>12608.67</v>
      </c>
      <c r="F15" s="161">
        <v>5300</v>
      </c>
      <c r="G15" s="158">
        <v>5300</v>
      </c>
      <c r="H15" s="158">
        <v>5300</v>
      </c>
      <c r="I15" s="41">
        <f t="shared" si="1"/>
        <v>79.294774357100579</v>
      </c>
      <c r="J15" s="41">
        <f t="shared" si="2"/>
        <v>42.034568277225112</v>
      </c>
      <c r="K15" s="41">
        <f t="shared" si="3"/>
        <v>100</v>
      </c>
      <c r="L15" s="41">
        <f t="shared" si="4"/>
        <v>100</v>
      </c>
    </row>
    <row r="16" spans="1:12" ht="13.5" customHeight="1" x14ac:dyDescent="0.2">
      <c r="A16" s="522" t="s">
        <v>59</v>
      </c>
      <c r="B16" s="523"/>
      <c r="C16" s="524"/>
      <c r="D16" s="290">
        <f>D18</f>
        <v>796.34</v>
      </c>
      <c r="E16" s="21">
        <f>E18</f>
        <v>796.34</v>
      </c>
      <c r="F16" s="186">
        <f>F18</f>
        <v>800</v>
      </c>
      <c r="G16" s="21">
        <f>G18</f>
        <v>800</v>
      </c>
      <c r="H16" s="21">
        <f>H18</f>
        <v>800</v>
      </c>
      <c r="I16" s="22">
        <f t="shared" si="1"/>
        <v>100</v>
      </c>
      <c r="J16" s="22">
        <f t="shared" si="2"/>
        <v>100.45960268227138</v>
      </c>
      <c r="K16" s="22">
        <f t="shared" si="3"/>
        <v>100</v>
      </c>
      <c r="L16" s="22">
        <f t="shared" si="4"/>
        <v>100</v>
      </c>
    </row>
    <row r="17" spans="1:12" ht="13.5" customHeight="1" x14ac:dyDescent="0.2">
      <c r="A17" s="503" t="s">
        <v>401</v>
      </c>
      <c r="B17" s="504"/>
      <c r="C17" s="505"/>
      <c r="D17" s="282">
        <f t="shared" ref="D17:H18" si="6">D18</f>
        <v>796.34</v>
      </c>
      <c r="E17" s="25">
        <f t="shared" si="6"/>
        <v>796.34</v>
      </c>
      <c r="F17" s="188">
        <f t="shared" si="6"/>
        <v>800</v>
      </c>
      <c r="G17" s="25">
        <f t="shared" si="6"/>
        <v>800</v>
      </c>
      <c r="H17" s="25">
        <f t="shared" si="6"/>
        <v>800</v>
      </c>
      <c r="I17" s="26">
        <v>0</v>
      </c>
      <c r="J17" s="26">
        <v>0</v>
      </c>
      <c r="K17" s="26">
        <f t="shared" si="3"/>
        <v>100</v>
      </c>
      <c r="L17" s="26">
        <f t="shared" si="4"/>
        <v>100</v>
      </c>
    </row>
    <row r="18" spans="1:12" ht="13.5" customHeight="1" x14ac:dyDescent="0.2">
      <c r="B18" s="288">
        <v>3</v>
      </c>
      <c r="C18" s="284" t="s">
        <v>57</v>
      </c>
      <c r="D18" s="43">
        <f t="shared" si="6"/>
        <v>796.34</v>
      </c>
      <c r="E18" s="43">
        <f t="shared" si="6"/>
        <v>796.34</v>
      </c>
      <c r="F18" s="184">
        <f t="shared" si="6"/>
        <v>800</v>
      </c>
      <c r="G18" s="43">
        <f t="shared" si="6"/>
        <v>800</v>
      </c>
      <c r="H18" s="43">
        <f t="shared" si="6"/>
        <v>800</v>
      </c>
      <c r="I18" s="41">
        <f t="shared" si="1"/>
        <v>100</v>
      </c>
      <c r="J18" s="41">
        <f t="shared" si="2"/>
        <v>100.45960268227138</v>
      </c>
      <c r="K18" s="41">
        <f t="shared" si="3"/>
        <v>100</v>
      </c>
      <c r="L18" s="41">
        <f t="shared" si="4"/>
        <v>100</v>
      </c>
    </row>
    <row r="19" spans="1:12" ht="13.5" customHeight="1" x14ac:dyDescent="0.2">
      <c r="B19" s="171">
        <v>38</v>
      </c>
      <c r="C19" s="48" t="s">
        <v>60</v>
      </c>
      <c r="D19" s="158">
        <v>796.34</v>
      </c>
      <c r="E19" s="158">
        <v>796.34</v>
      </c>
      <c r="F19" s="161">
        <v>800</v>
      </c>
      <c r="G19" s="158">
        <v>800</v>
      </c>
      <c r="H19" s="158">
        <v>800</v>
      </c>
      <c r="I19" s="41">
        <f t="shared" si="1"/>
        <v>100</v>
      </c>
      <c r="J19" s="41">
        <f t="shared" si="2"/>
        <v>100.45960268227138</v>
      </c>
      <c r="K19" s="41">
        <f t="shared" si="3"/>
        <v>100</v>
      </c>
      <c r="L19" s="41">
        <f t="shared" si="4"/>
        <v>100</v>
      </c>
    </row>
    <row r="20" spans="1:12" ht="18.75" customHeight="1" x14ac:dyDescent="0.2">
      <c r="A20" s="519" t="s">
        <v>61</v>
      </c>
      <c r="B20" s="520"/>
      <c r="C20" s="521"/>
      <c r="D20" s="287">
        <f t="shared" ref="D20:H23" si="7">D21</f>
        <v>959.84</v>
      </c>
      <c r="E20" s="162">
        <f t="shared" si="7"/>
        <v>1659.04</v>
      </c>
      <c r="F20" s="185">
        <f t="shared" si="7"/>
        <v>1700</v>
      </c>
      <c r="G20" s="162">
        <f t="shared" si="7"/>
        <v>1700</v>
      </c>
      <c r="H20" s="162">
        <f t="shared" si="7"/>
        <v>1700</v>
      </c>
      <c r="I20" s="163">
        <f t="shared" si="1"/>
        <v>172.84547424570761</v>
      </c>
      <c r="J20" s="163">
        <f t="shared" si="2"/>
        <v>102.46889767576431</v>
      </c>
      <c r="K20" s="163">
        <f t="shared" si="3"/>
        <v>100</v>
      </c>
      <c r="L20" s="163">
        <f t="shared" si="4"/>
        <v>100</v>
      </c>
    </row>
    <row r="21" spans="1:12" ht="13.5" customHeight="1" x14ac:dyDescent="0.2">
      <c r="A21" s="522" t="s">
        <v>62</v>
      </c>
      <c r="B21" s="523"/>
      <c r="C21" s="524"/>
      <c r="D21" s="290">
        <f>D23</f>
        <v>959.84</v>
      </c>
      <c r="E21" s="21">
        <f>E23</f>
        <v>1659.04</v>
      </c>
      <c r="F21" s="186">
        <f>F23</f>
        <v>1700</v>
      </c>
      <c r="G21" s="21">
        <f>G23</f>
        <v>1700</v>
      </c>
      <c r="H21" s="21">
        <f>H23</f>
        <v>1700</v>
      </c>
      <c r="I21" s="22">
        <f t="shared" si="1"/>
        <v>172.84547424570761</v>
      </c>
      <c r="J21" s="22">
        <f t="shared" si="2"/>
        <v>102.46889767576431</v>
      </c>
      <c r="K21" s="22">
        <f t="shared" si="3"/>
        <v>100</v>
      </c>
      <c r="L21" s="22">
        <f t="shared" si="4"/>
        <v>100</v>
      </c>
    </row>
    <row r="22" spans="1:12" ht="13.5" customHeight="1" x14ac:dyDescent="0.2">
      <c r="A22" s="503" t="s">
        <v>401</v>
      </c>
      <c r="B22" s="504"/>
      <c r="C22" s="505"/>
      <c r="D22" s="282">
        <f t="shared" si="7"/>
        <v>959.84</v>
      </c>
      <c r="E22" s="25">
        <f t="shared" si="7"/>
        <v>1659.04</v>
      </c>
      <c r="F22" s="188">
        <f t="shared" si="7"/>
        <v>1700</v>
      </c>
      <c r="G22" s="25">
        <f t="shared" si="7"/>
        <v>1700</v>
      </c>
      <c r="H22" s="25">
        <f t="shared" si="7"/>
        <v>1700</v>
      </c>
      <c r="I22" s="26">
        <v>0</v>
      </c>
      <c r="J22" s="26">
        <f t="shared" si="2"/>
        <v>102.46889767576431</v>
      </c>
      <c r="K22" s="26">
        <f t="shared" si="3"/>
        <v>100</v>
      </c>
      <c r="L22" s="26">
        <f t="shared" si="4"/>
        <v>100</v>
      </c>
    </row>
    <row r="23" spans="1:12" ht="13.5" customHeight="1" x14ac:dyDescent="0.2">
      <c r="B23" s="288">
        <v>3</v>
      </c>
      <c r="C23" s="301" t="s">
        <v>57</v>
      </c>
      <c r="D23" s="43">
        <f t="shared" si="7"/>
        <v>959.84</v>
      </c>
      <c r="E23" s="43">
        <f t="shared" si="7"/>
        <v>1659.04</v>
      </c>
      <c r="F23" s="184">
        <f t="shared" si="7"/>
        <v>1700</v>
      </c>
      <c r="G23" s="43">
        <f t="shared" si="7"/>
        <v>1700</v>
      </c>
      <c r="H23" s="43">
        <f t="shared" si="7"/>
        <v>1700</v>
      </c>
      <c r="I23" s="41">
        <f t="shared" si="1"/>
        <v>172.84547424570761</v>
      </c>
      <c r="J23" s="41">
        <f t="shared" si="2"/>
        <v>102.46889767576431</v>
      </c>
      <c r="K23" s="41">
        <f t="shared" si="3"/>
        <v>100</v>
      </c>
      <c r="L23" s="41">
        <f t="shared" si="4"/>
        <v>100</v>
      </c>
    </row>
    <row r="24" spans="1:12" ht="13.5" customHeight="1" x14ac:dyDescent="0.2">
      <c r="B24" s="171">
        <v>38</v>
      </c>
      <c r="C24" s="48" t="s">
        <v>60</v>
      </c>
      <c r="D24" s="158">
        <v>959.84</v>
      </c>
      <c r="E24" s="158">
        <v>1659.04</v>
      </c>
      <c r="F24" s="161">
        <v>1700</v>
      </c>
      <c r="G24" s="158">
        <v>1700</v>
      </c>
      <c r="H24" s="158">
        <v>1700</v>
      </c>
      <c r="I24" s="41">
        <f t="shared" si="1"/>
        <v>172.84547424570761</v>
      </c>
      <c r="J24" s="41">
        <f t="shared" si="2"/>
        <v>102.46889767576431</v>
      </c>
      <c r="K24" s="41">
        <f t="shared" si="3"/>
        <v>100</v>
      </c>
      <c r="L24" s="41">
        <f t="shared" si="4"/>
        <v>100</v>
      </c>
    </row>
    <row r="25" spans="1:12" ht="27.75" customHeight="1" x14ac:dyDescent="0.2">
      <c r="A25" s="631" t="s">
        <v>64</v>
      </c>
      <c r="B25" s="632"/>
      <c r="C25" s="633"/>
      <c r="D25" s="299">
        <f>D26</f>
        <v>596968.2699999999</v>
      </c>
      <c r="E25" s="204">
        <f>E26</f>
        <v>1428078.47</v>
      </c>
      <c r="F25" s="183">
        <f>F26</f>
        <v>1725398</v>
      </c>
      <c r="G25" s="204">
        <f>G26</f>
        <v>988100</v>
      </c>
      <c r="H25" s="204">
        <f>H26</f>
        <v>638100</v>
      </c>
      <c r="I25" s="205">
        <f t="shared" ref="I25:J28" si="8">E25/D25*100</f>
        <v>239.22183837341979</v>
      </c>
      <c r="J25" s="205">
        <f t="shared" si="8"/>
        <v>120.81955132339472</v>
      </c>
      <c r="K25" s="205">
        <f t="shared" ref="K25:K80" si="9">G25/F25*100</f>
        <v>57.267946294130404</v>
      </c>
      <c r="L25" s="205">
        <f t="shared" ref="L25:L78" si="10">H25/G25*100</f>
        <v>64.578483959113456</v>
      </c>
    </row>
    <row r="26" spans="1:12" s="150" customFormat="1" ht="20.25" customHeight="1" x14ac:dyDescent="0.2">
      <c r="A26" s="634" t="s">
        <v>135</v>
      </c>
      <c r="B26" s="635"/>
      <c r="C26" s="636"/>
      <c r="D26" s="300">
        <f>SUM(D27,D96,D136,D191,D171,D202,D234,D258,D285,D292,D323,D337,D369,D397,D415)</f>
        <v>596968.2699999999</v>
      </c>
      <c r="E26" s="184">
        <f>SUM(E27,E96,E136,E171,E191,E202,E234,E258,E285,E292,E323,E337,E369,E397,E415)</f>
        <v>1428078.47</v>
      </c>
      <c r="F26" s="184">
        <f>SUM(F27,F96,F136,F171,F191,F202,F234,F258,F285,F292,F323,F337,F369,F397,F415)</f>
        <v>1725398</v>
      </c>
      <c r="G26" s="184">
        <f>SUM(G27,G96,G136,G171,G202,G234,G258,G285,G292,G323,G337,G369,G397,G415)</f>
        <v>988100</v>
      </c>
      <c r="H26" s="184">
        <f>SUM(H27,H96,H136,H171,H202,H234,H258,H285,H292,H323,H337,H369,H397,H415)</f>
        <v>638100</v>
      </c>
      <c r="I26" s="206">
        <f t="shared" si="8"/>
        <v>239.22183837341979</v>
      </c>
      <c r="J26" s="206">
        <f t="shared" si="8"/>
        <v>120.81955132339472</v>
      </c>
      <c r="K26" s="206">
        <f t="shared" si="9"/>
        <v>57.267946294130404</v>
      </c>
      <c r="L26" s="206">
        <f t="shared" si="10"/>
        <v>64.578483959113456</v>
      </c>
    </row>
    <row r="27" spans="1:12" ht="21.95" customHeight="1" x14ac:dyDescent="0.2">
      <c r="A27" s="519" t="s">
        <v>65</v>
      </c>
      <c r="B27" s="520"/>
      <c r="C27" s="521"/>
      <c r="D27" s="287">
        <f>SUM(D28,D42,D48,D53,D58,D63,D74,D79,D90)</f>
        <v>189645.86</v>
      </c>
      <c r="E27" s="162">
        <f>SUM(E28,E42,E48,E53,E58,E63,E74,E79,E90)</f>
        <v>204946.55</v>
      </c>
      <c r="F27" s="185">
        <f>SUM(F28,F42,F48,F53,F58,F63,F74,F79,F90)</f>
        <v>240183</v>
      </c>
      <c r="G27" s="185">
        <f>SUM(G28,G42,G48,G53,G58,G63,G74,G79,G90)</f>
        <v>234150</v>
      </c>
      <c r="H27" s="185">
        <f>SUM(H28,H42,H48,H53,H58,H63,H74,H79,H90)</f>
        <v>231150</v>
      </c>
      <c r="I27" s="163">
        <f t="shared" si="8"/>
        <v>108.06803270052929</v>
      </c>
      <c r="J27" s="163">
        <f t="shared" si="8"/>
        <v>117.19299495405022</v>
      </c>
      <c r="K27" s="163">
        <f t="shared" si="9"/>
        <v>97.488165273978595</v>
      </c>
      <c r="L27" s="163">
        <f t="shared" si="10"/>
        <v>98.718770019218454</v>
      </c>
    </row>
    <row r="28" spans="1:12" ht="19.5" customHeight="1" x14ac:dyDescent="0.2">
      <c r="A28" s="609" t="s">
        <v>447</v>
      </c>
      <c r="B28" s="610"/>
      <c r="C28" s="611"/>
      <c r="D28" s="297">
        <f>SUM(D34,D40)</f>
        <v>151531.18</v>
      </c>
      <c r="E28" s="297">
        <f>SUM(E34,E40)</f>
        <v>155949.29999999999</v>
      </c>
      <c r="F28" s="297">
        <f>SUM(F34,F40)</f>
        <v>142380</v>
      </c>
      <c r="G28" s="297">
        <f>SUM(G34,G40)</f>
        <v>142380</v>
      </c>
      <c r="H28" s="297">
        <f>SUM(H34,H40)</f>
        <v>142380</v>
      </c>
      <c r="I28" s="208">
        <f t="shared" si="8"/>
        <v>102.91565075913749</v>
      </c>
      <c r="J28" s="208">
        <f t="shared" si="8"/>
        <v>91.298902912677391</v>
      </c>
      <c r="K28" s="208">
        <f t="shared" si="9"/>
        <v>100</v>
      </c>
      <c r="L28" s="208">
        <f t="shared" si="10"/>
        <v>100</v>
      </c>
    </row>
    <row r="29" spans="1:12" ht="13.5" customHeight="1" x14ac:dyDescent="0.2">
      <c r="A29" s="500" t="s">
        <v>56</v>
      </c>
      <c r="B29" s="501"/>
      <c r="C29" s="502"/>
      <c r="D29" s="298">
        <f>SUM(D34,D40)</f>
        <v>151531.18</v>
      </c>
      <c r="E29" s="239">
        <f>SUM(E34,E40)</f>
        <v>155949.29999999999</v>
      </c>
      <c r="F29" s="190">
        <f>F34</f>
        <v>142380</v>
      </c>
      <c r="G29" s="29">
        <f>G34</f>
        <v>142380</v>
      </c>
      <c r="H29" s="29">
        <f>H34</f>
        <v>142380</v>
      </c>
      <c r="I29" s="24">
        <v>0</v>
      </c>
      <c r="J29" s="24">
        <v>0</v>
      </c>
      <c r="K29" s="24">
        <f t="shared" si="9"/>
        <v>100</v>
      </c>
      <c r="L29" s="24">
        <f t="shared" si="10"/>
        <v>100</v>
      </c>
    </row>
    <row r="30" spans="1:12" ht="13.5" customHeight="1" x14ac:dyDescent="0.2">
      <c r="A30" s="503" t="s">
        <v>401</v>
      </c>
      <c r="B30" s="504"/>
      <c r="C30" s="505"/>
      <c r="D30" s="295">
        <v>0</v>
      </c>
      <c r="E30" s="49">
        <v>0</v>
      </c>
      <c r="F30" s="191">
        <v>0</v>
      </c>
      <c r="G30" s="49">
        <v>0</v>
      </c>
      <c r="H30" s="49">
        <v>0</v>
      </c>
      <c r="I30" s="26">
        <v>0</v>
      </c>
      <c r="J30" s="26">
        <v>0</v>
      </c>
      <c r="K30" s="26">
        <v>0</v>
      </c>
      <c r="L30" s="26">
        <v>0</v>
      </c>
    </row>
    <row r="31" spans="1:12" ht="13.5" customHeight="1" x14ac:dyDescent="0.2">
      <c r="A31" s="506" t="s">
        <v>496</v>
      </c>
      <c r="B31" s="507"/>
      <c r="C31" s="508"/>
      <c r="D31" s="295">
        <v>106266.1</v>
      </c>
      <c r="E31" s="49">
        <v>123896.74</v>
      </c>
      <c r="F31" s="191">
        <v>110280</v>
      </c>
      <c r="G31" s="49">
        <v>110280</v>
      </c>
      <c r="H31" s="49">
        <v>110280</v>
      </c>
      <c r="I31" s="26">
        <v>0</v>
      </c>
      <c r="J31" s="26">
        <v>0</v>
      </c>
      <c r="K31" s="26">
        <v>0</v>
      </c>
      <c r="L31" s="26">
        <v>0</v>
      </c>
    </row>
    <row r="32" spans="1:12" ht="13.5" customHeight="1" x14ac:dyDescent="0.2">
      <c r="A32" s="601" t="s">
        <v>405</v>
      </c>
      <c r="B32" s="602"/>
      <c r="C32" s="603"/>
      <c r="D32" s="295">
        <v>30367.38</v>
      </c>
      <c r="E32" s="49">
        <v>32052.560000000001</v>
      </c>
      <c r="F32" s="188">
        <v>32100</v>
      </c>
      <c r="G32" s="25">
        <v>32100</v>
      </c>
      <c r="H32" s="25">
        <v>32100</v>
      </c>
      <c r="I32" s="26">
        <v>0</v>
      </c>
      <c r="J32" s="26">
        <v>0</v>
      </c>
      <c r="K32" s="26">
        <f t="shared" si="9"/>
        <v>100</v>
      </c>
      <c r="L32" s="26">
        <f t="shared" si="10"/>
        <v>100</v>
      </c>
    </row>
    <row r="33" spans="1:15" ht="13.5" customHeight="1" x14ac:dyDescent="0.2">
      <c r="A33" s="506" t="s">
        <v>467</v>
      </c>
      <c r="B33" s="507"/>
      <c r="C33" s="508"/>
      <c r="D33" s="295">
        <v>14898</v>
      </c>
      <c r="E33" s="49">
        <v>0</v>
      </c>
      <c r="F33" s="188">
        <v>0</v>
      </c>
      <c r="G33" s="25">
        <v>0</v>
      </c>
      <c r="H33" s="25">
        <v>0</v>
      </c>
      <c r="I33" s="26">
        <v>0</v>
      </c>
      <c r="J33" s="26">
        <v>0</v>
      </c>
      <c r="K33" s="26">
        <v>0</v>
      </c>
      <c r="L33" s="26">
        <v>0</v>
      </c>
    </row>
    <row r="34" spans="1:15" ht="13.5" customHeight="1" x14ac:dyDescent="0.2">
      <c r="B34" s="283">
        <v>3</v>
      </c>
      <c r="C34" s="284" t="s">
        <v>57</v>
      </c>
      <c r="D34" s="27">
        <f>SUM(D35,D36,D37,D38,D39)</f>
        <v>136633.18</v>
      </c>
      <c r="E34" s="27">
        <f>SUM(E35,E36,E37,E38,E39)</f>
        <v>155949.29999999999</v>
      </c>
      <c r="F34" s="192">
        <f>SUM(F35,F36,F37,F39)</f>
        <v>142380</v>
      </c>
      <c r="G34" s="27">
        <f>SUM(G35,G36,G37,G39)</f>
        <v>142380</v>
      </c>
      <c r="H34" s="27">
        <f>SUM(H35,H36,H37,H39)</f>
        <v>142380</v>
      </c>
      <c r="I34" s="41">
        <f t="shared" ref="I34:J37" si="11">E34/D34*100</f>
        <v>114.1372103027976</v>
      </c>
      <c r="J34" s="41">
        <f t="shared" si="11"/>
        <v>91.298902912677391</v>
      </c>
      <c r="K34" s="41">
        <f t="shared" si="9"/>
        <v>100</v>
      </c>
      <c r="L34" s="41">
        <f t="shared" si="10"/>
        <v>100</v>
      </c>
    </row>
    <row r="35" spans="1:15" ht="13.5" customHeight="1" x14ac:dyDescent="0.2">
      <c r="B35" s="30">
        <v>31</v>
      </c>
      <c r="C35" s="48" t="s">
        <v>66</v>
      </c>
      <c r="D35" s="27">
        <v>72677.53</v>
      </c>
      <c r="E35" s="27">
        <v>94498.64</v>
      </c>
      <c r="F35" s="192">
        <v>81900</v>
      </c>
      <c r="G35" s="27">
        <v>81900</v>
      </c>
      <c r="H35" s="27">
        <v>81900</v>
      </c>
      <c r="I35" s="41">
        <f t="shared" si="11"/>
        <v>130.02456192443523</v>
      </c>
      <c r="J35" s="41">
        <f t="shared" si="11"/>
        <v>86.667913950930924</v>
      </c>
      <c r="K35" s="41">
        <f t="shared" si="9"/>
        <v>100</v>
      </c>
      <c r="L35" s="41">
        <f t="shared" si="10"/>
        <v>100</v>
      </c>
    </row>
    <row r="36" spans="1:15" ht="13.5" customHeight="1" x14ac:dyDescent="0.2">
      <c r="B36" s="30">
        <v>32</v>
      </c>
      <c r="C36" s="48" t="s">
        <v>58</v>
      </c>
      <c r="D36" s="27">
        <v>60327.7</v>
      </c>
      <c r="E36" s="27">
        <v>60388.88</v>
      </c>
      <c r="F36" s="192">
        <v>59150</v>
      </c>
      <c r="G36" s="27">
        <v>59150</v>
      </c>
      <c r="H36" s="27">
        <v>59150</v>
      </c>
      <c r="I36" s="41">
        <f t="shared" si="11"/>
        <v>100.10141278384556</v>
      </c>
      <c r="J36" s="41">
        <f t="shared" si="11"/>
        <v>97.948496478159569</v>
      </c>
      <c r="K36" s="41">
        <f t="shared" si="9"/>
        <v>100</v>
      </c>
      <c r="L36" s="41">
        <f t="shared" si="10"/>
        <v>100</v>
      </c>
    </row>
    <row r="37" spans="1:15" ht="13.5" customHeight="1" x14ac:dyDescent="0.2">
      <c r="B37" s="30">
        <v>34</v>
      </c>
      <c r="C37" s="48" t="s">
        <v>67</v>
      </c>
      <c r="D37" s="61">
        <v>1139.7</v>
      </c>
      <c r="E37" s="61">
        <v>1061.78</v>
      </c>
      <c r="F37" s="161">
        <v>1330</v>
      </c>
      <c r="G37" s="61">
        <v>1330</v>
      </c>
      <c r="H37" s="61">
        <v>1330</v>
      </c>
      <c r="I37" s="41">
        <f t="shared" si="11"/>
        <v>93.16311309993857</v>
      </c>
      <c r="J37" s="41">
        <f t="shared" si="11"/>
        <v>125.26135357607038</v>
      </c>
      <c r="K37" s="41">
        <f t="shared" si="9"/>
        <v>100</v>
      </c>
      <c r="L37" s="41">
        <f t="shared" si="10"/>
        <v>100</v>
      </c>
    </row>
    <row r="38" spans="1:15" ht="13.5" customHeight="1" x14ac:dyDescent="0.2">
      <c r="B38" s="59">
        <v>36</v>
      </c>
      <c r="C38" s="55" t="s">
        <v>476</v>
      </c>
      <c r="D38" s="61">
        <v>2488.25</v>
      </c>
      <c r="E38" s="38">
        <v>0</v>
      </c>
      <c r="F38" s="192">
        <v>0</v>
      </c>
      <c r="G38" s="39">
        <v>0</v>
      </c>
      <c r="H38" s="39">
        <v>0</v>
      </c>
      <c r="I38" s="41">
        <v>0</v>
      </c>
      <c r="J38" s="41">
        <v>0</v>
      </c>
      <c r="K38" s="41">
        <v>0</v>
      </c>
      <c r="L38" s="41">
        <v>0</v>
      </c>
    </row>
    <row r="39" spans="1:15" ht="13.5" customHeight="1" x14ac:dyDescent="0.2">
      <c r="B39" s="30">
        <v>38</v>
      </c>
      <c r="C39" s="48" t="s">
        <v>60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41">
        <v>0</v>
      </c>
      <c r="J39" s="41">
        <v>0</v>
      </c>
      <c r="K39" s="41">
        <v>0</v>
      </c>
      <c r="L39" s="41">
        <v>0</v>
      </c>
    </row>
    <row r="40" spans="1:15" ht="13.5" customHeight="1" x14ac:dyDescent="0.2">
      <c r="B40" s="30">
        <v>4</v>
      </c>
      <c r="C40" s="48" t="s">
        <v>74</v>
      </c>
      <c r="D40" s="38">
        <f>D41</f>
        <v>14898</v>
      </c>
      <c r="E40" s="38">
        <f>E41</f>
        <v>0</v>
      </c>
      <c r="F40" s="192">
        <v>0</v>
      </c>
      <c r="G40" s="39">
        <v>0</v>
      </c>
      <c r="H40" s="39">
        <v>0</v>
      </c>
      <c r="I40" s="181">
        <v>0</v>
      </c>
      <c r="J40" s="181">
        <v>0</v>
      </c>
      <c r="K40" s="181">
        <v>0</v>
      </c>
      <c r="L40" s="181">
        <v>0</v>
      </c>
    </row>
    <row r="41" spans="1:15" ht="13.5" customHeight="1" x14ac:dyDescent="0.2">
      <c r="B41" s="30">
        <v>45</v>
      </c>
      <c r="C41" s="243" t="s">
        <v>468</v>
      </c>
      <c r="D41" s="38">
        <v>14898</v>
      </c>
      <c r="E41" s="38">
        <v>0</v>
      </c>
      <c r="F41" s="192">
        <v>0</v>
      </c>
      <c r="G41" s="39">
        <v>0</v>
      </c>
      <c r="H41" s="39">
        <v>0</v>
      </c>
      <c r="I41" s="181">
        <v>0</v>
      </c>
      <c r="J41" s="181">
        <v>0</v>
      </c>
      <c r="K41" s="181">
        <v>0</v>
      </c>
      <c r="L41" s="181">
        <v>0</v>
      </c>
    </row>
    <row r="42" spans="1:15" ht="15.75" customHeight="1" x14ac:dyDescent="0.2">
      <c r="A42" s="544" t="s">
        <v>68</v>
      </c>
      <c r="B42" s="545"/>
      <c r="C42" s="546"/>
      <c r="D42" s="297">
        <f t="shared" ref="D42:H45" si="12">D43</f>
        <v>0</v>
      </c>
      <c r="E42" s="207">
        <f t="shared" si="12"/>
        <v>3181.33</v>
      </c>
      <c r="F42" s="186">
        <f t="shared" si="12"/>
        <v>2008</v>
      </c>
      <c r="G42" s="207">
        <f t="shared" si="12"/>
        <v>3070</v>
      </c>
      <c r="H42" s="207">
        <f t="shared" si="12"/>
        <v>3070</v>
      </c>
      <c r="I42" s="208">
        <v>0</v>
      </c>
      <c r="J42" s="208">
        <f>F42/E42*100</f>
        <v>63.118255572354961</v>
      </c>
      <c r="K42" s="208">
        <v>0</v>
      </c>
      <c r="L42" s="208">
        <v>0</v>
      </c>
      <c r="O42" s="107"/>
    </row>
    <row r="43" spans="1:15" ht="13.5" customHeight="1" x14ac:dyDescent="0.2">
      <c r="A43" s="500" t="s">
        <v>56</v>
      </c>
      <c r="B43" s="501"/>
      <c r="C43" s="502"/>
      <c r="D43" s="285">
        <f t="shared" si="12"/>
        <v>0</v>
      </c>
      <c r="E43" s="23">
        <f t="shared" si="12"/>
        <v>3181.33</v>
      </c>
      <c r="F43" s="187">
        <f t="shared" si="12"/>
        <v>2008</v>
      </c>
      <c r="G43" s="23">
        <f t="shared" si="12"/>
        <v>3070</v>
      </c>
      <c r="H43" s="23">
        <f t="shared" si="12"/>
        <v>3070</v>
      </c>
      <c r="I43" s="24">
        <v>0</v>
      </c>
      <c r="J43" s="24">
        <v>0</v>
      </c>
      <c r="K43" s="24">
        <v>0</v>
      </c>
      <c r="L43" s="24">
        <v>0</v>
      </c>
    </row>
    <row r="44" spans="1:15" ht="13.5" customHeight="1" x14ac:dyDescent="0.2">
      <c r="A44" s="503" t="s">
        <v>401</v>
      </c>
      <c r="B44" s="504"/>
      <c r="C44" s="505"/>
      <c r="D44" s="282">
        <f t="shared" si="12"/>
        <v>0</v>
      </c>
      <c r="E44" s="25">
        <f t="shared" si="12"/>
        <v>3181.33</v>
      </c>
      <c r="F44" s="188">
        <f t="shared" si="12"/>
        <v>2008</v>
      </c>
      <c r="G44" s="25">
        <f t="shared" si="12"/>
        <v>3070</v>
      </c>
      <c r="H44" s="25">
        <f t="shared" si="12"/>
        <v>3070</v>
      </c>
      <c r="I44" s="26">
        <v>0</v>
      </c>
      <c r="J44" s="26">
        <v>0</v>
      </c>
      <c r="K44" s="26">
        <v>0</v>
      </c>
      <c r="L44" s="26">
        <v>0</v>
      </c>
    </row>
    <row r="45" spans="1:15" ht="13.5" customHeight="1" x14ac:dyDescent="0.2">
      <c r="B45" s="283">
        <v>3</v>
      </c>
      <c r="C45" s="284" t="s">
        <v>57</v>
      </c>
      <c r="D45" s="43">
        <f t="shared" si="12"/>
        <v>0</v>
      </c>
      <c r="E45" s="43">
        <f t="shared" si="12"/>
        <v>3181.33</v>
      </c>
      <c r="F45" s="184">
        <f t="shared" si="12"/>
        <v>2008</v>
      </c>
      <c r="G45" s="43">
        <f t="shared" si="12"/>
        <v>3070</v>
      </c>
      <c r="H45" s="43">
        <f t="shared" si="12"/>
        <v>3070</v>
      </c>
      <c r="I45" s="41">
        <v>0</v>
      </c>
      <c r="J45" s="41">
        <f t="shared" ref="J45:J64" si="13">F45/E45*100</f>
        <v>63.118255572354961</v>
      </c>
      <c r="K45" s="41">
        <v>0</v>
      </c>
      <c r="L45" s="41">
        <v>0</v>
      </c>
    </row>
    <row r="46" spans="1:15" ht="13.5" customHeight="1" x14ac:dyDescent="0.2">
      <c r="B46" s="30">
        <v>38</v>
      </c>
      <c r="C46" s="48" t="s">
        <v>60</v>
      </c>
      <c r="D46" s="158">
        <f>SUM(D47:D47)</f>
        <v>0</v>
      </c>
      <c r="E46" s="158">
        <f>SUM(E47:E47)</f>
        <v>3181.33</v>
      </c>
      <c r="F46" s="161">
        <f>SUM(F47:F47)</f>
        <v>2008</v>
      </c>
      <c r="G46" s="158">
        <f>SUM(G47:G47)</f>
        <v>3070</v>
      </c>
      <c r="H46" s="158">
        <f>SUM(H47:H47)</f>
        <v>3070</v>
      </c>
      <c r="I46" s="41">
        <v>0</v>
      </c>
      <c r="J46" s="41">
        <f t="shared" si="13"/>
        <v>63.118255572354961</v>
      </c>
      <c r="K46" s="41">
        <v>0</v>
      </c>
      <c r="L46" s="41">
        <v>0</v>
      </c>
    </row>
    <row r="47" spans="1:15" ht="13.5" customHeight="1" x14ac:dyDescent="0.2">
      <c r="B47" s="34">
        <v>385</v>
      </c>
      <c r="C47" s="294" t="s">
        <v>69</v>
      </c>
      <c r="D47" s="52">
        <v>0</v>
      </c>
      <c r="E47" s="35">
        <v>3181.33</v>
      </c>
      <c r="F47" s="189">
        <v>2008</v>
      </c>
      <c r="G47" s="28">
        <v>3070</v>
      </c>
      <c r="H47" s="28">
        <v>3070</v>
      </c>
      <c r="I47" s="41">
        <v>0</v>
      </c>
      <c r="J47" s="41">
        <f t="shared" si="13"/>
        <v>63.118255572354961</v>
      </c>
      <c r="K47" s="41">
        <v>0</v>
      </c>
      <c r="L47" s="41">
        <v>0</v>
      </c>
    </row>
    <row r="48" spans="1:15" ht="15.75" customHeight="1" x14ac:dyDescent="0.2">
      <c r="A48" s="609" t="s">
        <v>448</v>
      </c>
      <c r="B48" s="610"/>
      <c r="C48" s="611"/>
      <c r="D48" s="297">
        <f>D51</f>
        <v>0</v>
      </c>
      <c r="E48" s="207">
        <f>E51</f>
        <v>3318.07</v>
      </c>
      <c r="F48" s="186">
        <f>F51</f>
        <v>3320</v>
      </c>
      <c r="G48" s="207">
        <f>G51</f>
        <v>3500</v>
      </c>
      <c r="H48" s="207">
        <f>H51</f>
        <v>3500</v>
      </c>
      <c r="I48" s="208">
        <v>0</v>
      </c>
      <c r="J48" s="208">
        <f t="shared" si="13"/>
        <v>100.05816634368773</v>
      </c>
      <c r="K48" s="208">
        <f t="shared" si="9"/>
        <v>105.42168674698796</v>
      </c>
      <c r="L48" s="208">
        <f t="shared" si="10"/>
        <v>100</v>
      </c>
    </row>
    <row r="49" spans="1:12" ht="13.5" customHeight="1" x14ac:dyDescent="0.2">
      <c r="A49" s="500" t="s">
        <v>70</v>
      </c>
      <c r="B49" s="501"/>
      <c r="C49" s="502"/>
      <c r="D49" s="285">
        <f t="shared" ref="D49:H51" si="14">D50</f>
        <v>0</v>
      </c>
      <c r="E49" s="23">
        <f t="shared" si="14"/>
        <v>3318.07</v>
      </c>
      <c r="F49" s="187">
        <f>F51</f>
        <v>3320</v>
      </c>
      <c r="G49" s="23">
        <f t="shared" si="14"/>
        <v>3500</v>
      </c>
      <c r="H49" s="23">
        <f>H51</f>
        <v>3500</v>
      </c>
      <c r="I49" s="24">
        <v>0</v>
      </c>
      <c r="J49" s="24">
        <f t="shared" si="13"/>
        <v>100.05816634368773</v>
      </c>
      <c r="K49" s="24">
        <f t="shared" si="9"/>
        <v>105.42168674698796</v>
      </c>
      <c r="L49" s="24">
        <f t="shared" si="10"/>
        <v>100</v>
      </c>
    </row>
    <row r="50" spans="1:12" ht="13.5" customHeight="1" x14ac:dyDescent="0.2">
      <c r="A50" s="503" t="s">
        <v>401</v>
      </c>
      <c r="B50" s="504"/>
      <c r="C50" s="505"/>
      <c r="D50" s="282">
        <f t="shared" si="14"/>
        <v>0</v>
      </c>
      <c r="E50" s="25">
        <f t="shared" si="14"/>
        <v>3318.07</v>
      </c>
      <c r="F50" s="188">
        <f t="shared" si="14"/>
        <v>3320</v>
      </c>
      <c r="G50" s="25">
        <f t="shared" si="14"/>
        <v>3500</v>
      </c>
      <c r="H50" s="25">
        <f t="shared" si="14"/>
        <v>3500</v>
      </c>
      <c r="I50" s="26">
        <v>0</v>
      </c>
      <c r="J50" s="26">
        <f t="shared" si="13"/>
        <v>100.05816634368773</v>
      </c>
      <c r="K50" s="26">
        <f t="shared" si="9"/>
        <v>105.42168674698796</v>
      </c>
      <c r="L50" s="26">
        <f t="shared" si="10"/>
        <v>100</v>
      </c>
    </row>
    <row r="51" spans="1:12" ht="13.5" customHeight="1" x14ac:dyDescent="0.2">
      <c r="B51" s="283">
        <v>3</v>
      </c>
      <c r="C51" s="284" t="s">
        <v>57</v>
      </c>
      <c r="D51" s="43">
        <f t="shared" si="14"/>
        <v>0</v>
      </c>
      <c r="E51" s="43">
        <f t="shared" si="14"/>
        <v>3318.07</v>
      </c>
      <c r="F51" s="184">
        <f t="shared" si="14"/>
        <v>3320</v>
      </c>
      <c r="G51" s="43">
        <f t="shared" si="14"/>
        <v>3500</v>
      </c>
      <c r="H51" s="43">
        <f t="shared" si="14"/>
        <v>3500</v>
      </c>
      <c r="I51" s="41">
        <v>0</v>
      </c>
      <c r="J51" s="41">
        <f t="shared" si="13"/>
        <v>100.05816634368773</v>
      </c>
      <c r="K51" s="41">
        <f t="shared" si="9"/>
        <v>105.42168674698796</v>
      </c>
      <c r="L51" s="41">
        <f t="shared" si="10"/>
        <v>100</v>
      </c>
    </row>
    <row r="52" spans="1:12" ht="13.5" customHeight="1" x14ac:dyDescent="0.2">
      <c r="B52" s="30">
        <v>32</v>
      </c>
      <c r="C52" s="48" t="s">
        <v>58</v>
      </c>
      <c r="D52" s="158">
        <v>0</v>
      </c>
      <c r="E52" s="158">
        <v>3318.07</v>
      </c>
      <c r="F52" s="161">
        <v>3320</v>
      </c>
      <c r="G52" s="158">
        <v>3500</v>
      </c>
      <c r="H52" s="158">
        <v>3500</v>
      </c>
      <c r="I52" s="41">
        <v>0</v>
      </c>
      <c r="J52" s="41">
        <f t="shared" si="13"/>
        <v>100.05816634368773</v>
      </c>
      <c r="K52" s="41">
        <f t="shared" si="9"/>
        <v>105.42168674698796</v>
      </c>
      <c r="L52" s="41">
        <f t="shared" si="10"/>
        <v>100</v>
      </c>
    </row>
    <row r="53" spans="1:12" ht="13.5" customHeight="1" x14ac:dyDescent="0.2">
      <c r="A53" s="567" t="s">
        <v>445</v>
      </c>
      <c r="B53" s="568"/>
      <c r="C53" s="569"/>
      <c r="D53" s="290">
        <f t="shared" ref="D53:H55" si="15">D54</f>
        <v>4411.63</v>
      </c>
      <c r="E53" s="21">
        <f t="shared" si="15"/>
        <v>4751.4799999999996</v>
      </c>
      <c r="F53" s="186">
        <f t="shared" si="15"/>
        <v>4760</v>
      </c>
      <c r="G53" s="21">
        <f t="shared" si="15"/>
        <v>4800</v>
      </c>
      <c r="H53" s="21">
        <f t="shared" si="15"/>
        <v>4800</v>
      </c>
      <c r="I53" s="22">
        <v>0</v>
      </c>
      <c r="J53" s="22">
        <f t="shared" si="13"/>
        <v>100.17931255103673</v>
      </c>
      <c r="K53" s="22">
        <f t="shared" ref="K53:L57" si="16">G53/F53*100</f>
        <v>100.84033613445378</v>
      </c>
      <c r="L53" s="22">
        <f t="shared" si="16"/>
        <v>100</v>
      </c>
    </row>
    <row r="54" spans="1:12" ht="13.5" customHeight="1" x14ac:dyDescent="0.2">
      <c r="A54" s="500" t="s">
        <v>63</v>
      </c>
      <c r="B54" s="501"/>
      <c r="C54" s="502"/>
      <c r="D54" s="285">
        <f t="shared" si="15"/>
        <v>4411.63</v>
      </c>
      <c r="E54" s="23">
        <f t="shared" si="15"/>
        <v>4751.4799999999996</v>
      </c>
      <c r="F54" s="187">
        <f>F56</f>
        <v>4760</v>
      </c>
      <c r="G54" s="23">
        <f t="shared" si="15"/>
        <v>4800</v>
      </c>
      <c r="H54" s="23">
        <f>H56</f>
        <v>4800</v>
      </c>
      <c r="I54" s="24">
        <v>0</v>
      </c>
      <c r="J54" s="24">
        <f t="shared" si="13"/>
        <v>100.17931255103673</v>
      </c>
      <c r="K54" s="24">
        <f t="shared" si="16"/>
        <v>100.84033613445378</v>
      </c>
      <c r="L54" s="24">
        <f t="shared" si="16"/>
        <v>100</v>
      </c>
    </row>
    <row r="55" spans="1:12" ht="13.5" customHeight="1" x14ac:dyDescent="0.2">
      <c r="A55" s="503" t="s">
        <v>401</v>
      </c>
      <c r="B55" s="504"/>
      <c r="C55" s="505"/>
      <c r="D55" s="282">
        <f t="shared" si="15"/>
        <v>4411.63</v>
      </c>
      <c r="E55" s="25">
        <f t="shared" si="15"/>
        <v>4751.4799999999996</v>
      </c>
      <c r="F55" s="188">
        <f t="shared" si="15"/>
        <v>4760</v>
      </c>
      <c r="G55" s="25">
        <f t="shared" si="15"/>
        <v>4800</v>
      </c>
      <c r="H55" s="25">
        <f t="shared" si="15"/>
        <v>4800</v>
      </c>
      <c r="I55" s="26">
        <v>0</v>
      </c>
      <c r="J55" s="26">
        <f t="shared" si="13"/>
        <v>100.17931255103673</v>
      </c>
      <c r="K55" s="26">
        <f t="shared" si="16"/>
        <v>100.84033613445378</v>
      </c>
      <c r="L55" s="26">
        <f t="shared" si="16"/>
        <v>100</v>
      </c>
    </row>
    <row r="56" spans="1:12" ht="13.5" customHeight="1" x14ac:dyDescent="0.2">
      <c r="B56" s="283">
        <v>3</v>
      </c>
      <c r="C56" s="284" t="s">
        <v>57</v>
      </c>
      <c r="D56" s="240">
        <f>D57</f>
        <v>4411.63</v>
      </c>
      <c r="E56" s="240">
        <f>E57</f>
        <v>4751.4799999999996</v>
      </c>
      <c r="F56" s="192">
        <f>F57</f>
        <v>4760</v>
      </c>
      <c r="G56" s="39">
        <f>G57</f>
        <v>4800</v>
      </c>
      <c r="H56" s="39">
        <f>H57</f>
        <v>4800</v>
      </c>
      <c r="I56" s="181">
        <v>0</v>
      </c>
      <c r="J56" s="41">
        <f t="shared" si="13"/>
        <v>100.17931255103673</v>
      </c>
      <c r="K56" s="41">
        <f t="shared" si="16"/>
        <v>100.84033613445378</v>
      </c>
      <c r="L56" s="41">
        <f t="shared" si="16"/>
        <v>100</v>
      </c>
    </row>
    <row r="57" spans="1:12" ht="13.5" customHeight="1" x14ac:dyDescent="0.2">
      <c r="B57" s="30">
        <v>36</v>
      </c>
      <c r="C57" s="48" t="s">
        <v>86</v>
      </c>
      <c r="D57" s="240">
        <v>4411.63</v>
      </c>
      <c r="E57" s="240">
        <v>4751.4799999999996</v>
      </c>
      <c r="F57" s="192">
        <v>4760</v>
      </c>
      <c r="G57" s="39">
        <v>4800</v>
      </c>
      <c r="H57" s="39">
        <v>4800</v>
      </c>
      <c r="I57" s="181">
        <v>0</v>
      </c>
      <c r="J57" s="41">
        <f t="shared" si="13"/>
        <v>100.17931255103673</v>
      </c>
      <c r="K57" s="41">
        <f t="shared" si="16"/>
        <v>100.84033613445378</v>
      </c>
      <c r="L57" s="41">
        <f t="shared" si="16"/>
        <v>100</v>
      </c>
    </row>
    <row r="58" spans="1:12" ht="13.5" customHeight="1" x14ac:dyDescent="0.2">
      <c r="A58" s="567" t="s">
        <v>71</v>
      </c>
      <c r="B58" s="568"/>
      <c r="C58" s="569"/>
      <c r="D58" s="290">
        <f t="shared" ref="D58:H61" si="17">D59</f>
        <v>2654.46</v>
      </c>
      <c r="E58" s="21">
        <f t="shared" si="17"/>
        <v>2654.46</v>
      </c>
      <c r="F58" s="186">
        <f t="shared" si="17"/>
        <v>2655</v>
      </c>
      <c r="G58" s="21">
        <f t="shared" si="17"/>
        <v>0</v>
      </c>
      <c r="H58" s="21">
        <f t="shared" si="17"/>
        <v>0</v>
      </c>
      <c r="I58" s="22">
        <f t="shared" ref="I58:I65" si="18">E58/D58*100</f>
        <v>100</v>
      </c>
      <c r="J58" s="22">
        <f t="shared" si="13"/>
        <v>100.02034312063471</v>
      </c>
      <c r="K58" s="22">
        <f t="shared" si="9"/>
        <v>0</v>
      </c>
      <c r="L58" s="22">
        <v>0</v>
      </c>
    </row>
    <row r="59" spans="1:12" ht="13.5" customHeight="1" x14ac:dyDescent="0.2">
      <c r="A59" s="500" t="s">
        <v>63</v>
      </c>
      <c r="B59" s="501"/>
      <c r="C59" s="502"/>
      <c r="D59" s="285">
        <f t="shared" si="17"/>
        <v>2654.46</v>
      </c>
      <c r="E59" s="23">
        <f t="shared" si="17"/>
        <v>2654.46</v>
      </c>
      <c r="F59" s="187">
        <f>F61</f>
        <v>2655</v>
      </c>
      <c r="G59" s="23">
        <f t="shared" si="17"/>
        <v>0</v>
      </c>
      <c r="H59" s="23">
        <f t="shared" si="17"/>
        <v>0</v>
      </c>
      <c r="I59" s="24">
        <f t="shared" si="18"/>
        <v>100</v>
      </c>
      <c r="J59" s="24">
        <f t="shared" si="13"/>
        <v>100.02034312063471</v>
      </c>
      <c r="K59" s="24">
        <f t="shared" si="9"/>
        <v>0</v>
      </c>
      <c r="L59" s="24">
        <v>0</v>
      </c>
    </row>
    <row r="60" spans="1:12" ht="13.5" customHeight="1" x14ac:dyDescent="0.2">
      <c r="A60" s="503" t="s">
        <v>401</v>
      </c>
      <c r="B60" s="504"/>
      <c r="C60" s="505"/>
      <c r="D60" s="282">
        <f t="shared" si="17"/>
        <v>2654.46</v>
      </c>
      <c r="E60" s="25">
        <f t="shared" si="17"/>
        <v>2654.46</v>
      </c>
      <c r="F60" s="188">
        <f t="shared" si="17"/>
        <v>2655</v>
      </c>
      <c r="G60" s="25">
        <f t="shared" si="17"/>
        <v>0</v>
      </c>
      <c r="H60" s="25">
        <f t="shared" si="17"/>
        <v>0</v>
      </c>
      <c r="I60" s="26">
        <f t="shared" si="18"/>
        <v>100</v>
      </c>
      <c r="J60" s="26">
        <f t="shared" si="13"/>
        <v>100.02034312063471</v>
      </c>
      <c r="K60" s="26">
        <f t="shared" si="9"/>
        <v>0</v>
      </c>
      <c r="L60" s="26">
        <v>0</v>
      </c>
    </row>
    <row r="61" spans="1:12" ht="13.5" customHeight="1" x14ac:dyDescent="0.2">
      <c r="B61" s="283">
        <v>3</v>
      </c>
      <c r="C61" s="284" t="s">
        <v>57</v>
      </c>
      <c r="D61" s="43">
        <f t="shared" si="17"/>
        <v>2654.46</v>
      </c>
      <c r="E61" s="43">
        <f t="shared" si="17"/>
        <v>2654.46</v>
      </c>
      <c r="F61" s="184">
        <f t="shared" si="17"/>
        <v>2655</v>
      </c>
      <c r="G61" s="43">
        <f t="shared" si="17"/>
        <v>0</v>
      </c>
      <c r="H61" s="43">
        <f t="shared" si="17"/>
        <v>0</v>
      </c>
      <c r="I61" s="41">
        <f t="shared" si="18"/>
        <v>100</v>
      </c>
      <c r="J61" s="41">
        <f t="shared" si="13"/>
        <v>100.02034312063471</v>
      </c>
      <c r="K61" s="41">
        <f t="shared" si="9"/>
        <v>0</v>
      </c>
      <c r="L61" s="41">
        <v>0</v>
      </c>
    </row>
    <row r="62" spans="1:12" ht="13.5" customHeight="1" x14ac:dyDescent="0.2">
      <c r="B62" s="30">
        <v>32</v>
      </c>
      <c r="C62" s="48" t="s">
        <v>58</v>
      </c>
      <c r="D62" s="158">
        <v>2654.46</v>
      </c>
      <c r="E62" s="158">
        <v>2654.46</v>
      </c>
      <c r="F62" s="161">
        <v>2655</v>
      </c>
      <c r="G62" s="158">
        <v>0</v>
      </c>
      <c r="H62" s="61">
        <v>0</v>
      </c>
      <c r="I62" s="41">
        <f t="shared" si="18"/>
        <v>100</v>
      </c>
      <c r="J62" s="41">
        <f t="shared" si="13"/>
        <v>100.02034312063471</v>
      </c>
      <c r="K62" s="41">
        <f t="shared" si="9"/>
        <v>0</v>
      </c>
      <c r="L62" s="41">
        <v>0</v>
      </c>
    </row>
    <row r="63" spans="1:12" ht="13.5" customHeight="1" x14ac:dyDescent="0.2">
      <c r="A63" s="522" t="s">
        <v>72</v>
      </c>
      <c r="B63" s="523"/>
      <c r="C63" s="524"/>
      <c r="D63" s="290">
        <f>SUM(D69,D72)</f>
        <v>19167.96</v>
      </c>
      <c r="E63" s="290">
        <f>SUM(E69,E72)</f>
        <v>13192.65</v>
      </c>
      <c r="F63" s="367">
        <f>SUM(F69,F72)</f>
        <v>19400</v>
      </c>
      <c r="G63" s="290">
        <f>SUM(G69,G72)</f>
        <v>19400</v>
      </c>
      <c r="H63" s="290">
        <f>SUM(H69,H72)</f>
        <v>19400</v>
      </c>
      <c r="I63" s="22">
        <f t="shared" si="18"/>
        <v>68.826573093850357</v>
      </c>
      <c r="J63" s="22">
        <f t="shared" si="13"/>
        <v>147.05157796197125</v>
      </c>
      <c r="K63" s="22">
        <f t="shared" si="9"/>
        <v>100</v>
      </c>
      <c r="L63" s="22">
        <f t="shared" si="10"/>
        <v>100</v>
      </c>
    </row>
    <row r="64" spans="1:12" ht="13.5" customHeight="1" x14ac:dyDescent="0.2">
      <c r="A64" s="500" t="s">
        <v>63</v>
      </c>
      <c r="B64" s="501"/>
      <c r="C64" s="502"/>
      <c r="D64" s="285">
        <f>SUM(D69,D72)</f>
        <v>19167.96</v>
      </c>
      <c r="E64" s="236">
        <f>SUM(E69,E72)</f>
        <v>13192.65</v>
      </c>
      <c r="F64" s="187">
        <f>SUM(F69,F72)</f>
        <v>19400</v>
      </c>
      <c r="G64" s="23">
        <f>SUM(G69,G72)</f>
        <v>19400</v>
      </c>
      <c r="H64" s="23">
        <f>SUM(H69,H72)</f>
        <v>19400</v>
      </c>
      <c r="I64" s="24">
        <f t="shared" si="18"/>
        <v>68.826573093850357</v>
      </c>
      <c r="J64" s="24">
        <f t="shared" si="13"/>
        <v>147.05157796197125</v>
      </c>
      <c r="K64" s="24">
        <f t="shared" si="9"/>
        <v>100</v>
      </c>
      <c r="L64" s="24">
        <f t="shared" si="10"/>
        <v>100</v>
      </c>
    </row>
    <row r="65" spans="1:14" ht="13.5" customHeight="1" x14ac:dyDescent="0.2">
      <c r="A65" s="601" t="s">
        <v>460</v>
      </c>
      <c r="B65" s="602"/>
      <c r="C65" s="603"/>
      <c r="D65" s="295">
        <v>3504.06</v>
      </c>
      <c r="E65" s="25">
        <v>0</v>
      </c>
      <c r="F65" s="188">
        <v>0</v>
      </c>
      <c r="G65" s="25">
        <v>13400</v>
      </c>
      <c r="H65" s="25">
        <v>13400</v>
      </c>
      <c r="I65" s="26">
        <f t="shared" si="18"/>
        <v>0</v>
      </c>
      <c r="J65" s="26">
        <v>0</v>
      </c>
      <c r="K65" s="26">
        <v>0</v>
      </c>
      <c r="L65" s="26">
        <f t="shared" si="10"/>
        <v>100</v>
      </c>
    </row>
    <row r="66" spans="1:14" ht="13.5" customHeight="1" x14ac:dyDescent="0.2">
      <c r="A66" s="509" t="s">
        <v>477</v>
      </c>
      <c r="B66" s="510"/>
      <c r="C66" s="511"/>
      <c r="D66" s="295"/>
      <c r="E66" s="25"/>
      <c r="F66" s="188">
        <v>13400</v>
      </c>
      <c r="G66" s="25"/>
      <c r="H66" s="25"/>
      <c r="I66" s="26"/>
      <c r="J66" s="26"/>
      <c r="K66" s="26"/>
      <c r="L66" s="26"/>
    </row>
    <row r="67" spans="1:14" ht="13.5" customHeight="1" x14ac:dyDescent="0.2">
      <c r="A67" s="513" t="s">
        <v>483</v>
      </c>
      <c r="B67" s="514"/>
      <c r="C67" s="515"/>
      <c r="D67" s="295">
        <v>0</v>
      </c>
      <c r="E67" s="25">
        <v>7419.2</v>
      </c>
      <c r="F67" s="188">
        <v>0</v>
      </c>
      <c r="G67" s="25">
        <v>0</v>
      </c>
      <c r="H67" s="25">
        <v>0</v>
      </c>
      <c r="I67" s="26">
        <v>0</v>
      </c>
      <c r="J67" s="26">
        <v>0</v>
      </c>
      <c r="K67" s="26">
        <v>0</v>
      </c>
      <c r="L67" s="26">
        <v>0</v>
      </c>
    </row>
    <row r="68" spans="1:14" ht="13.5" customHeight="1" x14ac:dyDescent="0.2">
      <c r="A68" s="506" t="s">
        <v>459</v>
      </c>
      <c r="B68" s="507"/>
      <c r="C68" s="508"/>
      <c r="D68" s="295">
        <v>15663.9</v>
      </c>
      <c r="E68" s="25">
        <v>5773.45</v>
      </c>
      <c r="F68" s="188">
        <v>6000</v>
      </c>
      <c r="G68" s="25">
        <v>6000</v>
      </c>
      <c r="H68" s="25">
        <v>6000</v>
      </c>
      <c r="I68" s="26">
        <f t="shared" ref="I68:J71" si="19">E68/D68*100</f>
        <v>36.858317532670668</v>
      </c>
      <c r="J68" s="26">
        <f t="shared" si="19"/>
        <v>103.92399691692142</v>
      </c>
      <c r="K68" s="26">
        <f t="shared" si="9"/>
        <v>100</v>
      </c>
      <c r="L68" s="26">
        <f t="shared" si="10"/>
        <v>100</v>
      </c>
      <c r="N68" s="53"/>
    </row>
    <row r="69" spans="1:14" ht="13.5" customHeight="1" x14ac:dyDescent="0.2">
      <c r="B69" s="283">
        <v>3</v>
      </c>
      <c r="C69" s="284" t="s">
        <v>57</v>
      </c>
      <c r="D69" s="27">
        <f>SUM(D70,D71)</f>
        <v>18858.849999999999</v>
      </c>
      <c r="E69" s="27">
        <f>SUM(E70,E71)</f>
        <v>11865.42</v>
      </c>
      <c r="F69" s="192">
        <f>SUM(F70,F71)</f>
        <v>15900</v>
      </c>
      <c r="G69" s="27">
        <f>SUM(F70,G71)</f>
        <v>15900</v>
      </c>
      <c r="H69" s="27">
        <f>SUM(H70,H71)</f>
        <v>15900</v>
      </c>
      <c r="I69" s="41">
        <f t="shared" si="19"/>
        <v>62.916985924380327</v>
      </c>
      <c r="J69" s="41">
        <f t="shared" si="19"/>
        <v>134.00284187158988</v>
      </c>
      <c r="K69" s="41">
        <f t="shared" si="9"/>
        <v>100</v>
      </c>
      <c r="L69" s="41">
        <f t="shared" si="10"/>
        <v>100</v>
      </c>
    </row>
    <row r="70" spans="1:14" ht="13.5" customHeight="1" x14ac:dyDescent="0.2">
      <c r="B70" s="31">
        <v>31</v>
      </c>
      <c r="C70" s="48" t="s">
        <v>66</v>
      </c>
      <c r="D70" s="32">
        <v>15607.27</v>
      </c>
      <c r="E70" s="32">
        <v>7565.2</v>
      </c>
      <c r="F70" s="193">
        <v>10150</v>
      </c>
      <c r="G70" s="32">
        <v>10150</v>
      </c>
      <c r="H70" s="32">
        <v>10150</v>
      </c>
      <c r="I70" s="41">
        <f t="shared" si="19"/>
        <v>48.472282468362501</v>
      </c>
      <c r="J70" s="41">
        <f t="shared" si="19"/>
        <v>134.16697509649447</v>
      </c>
      <c r="K70" s="41">
        <f t="shared" si="9"/>
        <v>100</v>
      </c>
      <c r="L70" s="41">
        <f t="shared" si="10"/>
        <v>100</v>
      </c>
    </row>
    <row r="71" spans="1:14" ht="13.5" customHeight="1" x14ac:dyDescent="0.2">
      <c r="B71" s="30">
        <v>32</v>
      </c>
      <c r="C71" s="48" t="s">
        <v>58</v>
      </c>
      <c r="D71" s="27">
        <v>3251.58</v>
      </c>
      <c r="E71" s="27">
        <v>4300.22</v>
      </c>
      <c r="F71" s="192">
        <v>5750</v>
      </c>
      <c r="G71" s="240">
        <v>5750</v>
      </c>
      <c r="H71" s="240">
        <v>5750</v>
      </c>
      <c r="I71" s="41">
        <f t="shared" si="19"/>
        <v>132.25016761082307</v>
      </c>
      <c r="J71" s="41">
        <f t="shared" si="19"/>
        <v>133.71408904660692</v>
      </c>
      <c r="K71" s="41">
        <f t="shared" si="9"/>
        <v>100</v>
      </c>
      <c r="L71" s="41">
        <f t="shared" si="10"/>
        <v>100</v>
      </c>
    </row>
    <row r="72" spans="1:14" ht="13.5" customHeight="1" x14ac:dyDescent="0.2">
      <c r="B72" s="30">
        <v>4</v>
      </c>
      <c r="C72" s="48" t="s">
        <v>74</v>
      </c>
      <c r="D72" s="39">
        <f>D73</f>
        <v>309.11</v>
      </c>
      <c r="E72" s="39">
        <f>E73</f>
        <v>1327.23</v>
      </c>
      <c r="F72" s="192">
        <f>F73</f>
        <v>3500</v>
      </c>
      <c r="G72" s="39">
        <f>G73</f>
        <v>3500</v>
      </c>
      <c r="H72" s="39">
        <f>H73</f>
        <v>3500</v>
      </c>
      <c r="I72" s="181">
        <v>0</v>
      </c>
      <c r="J72" s="41">
        <f t="shared" ref="J72:L73" si="20">F72/E72*100</f>
        <v>263.70711933877323</v>
      </c>
      <c r="K72" s="41">
        <f t="shared" si="20"/>
        <v>100</v>
      </c>
      <c r="L72" s="41">
        <f t="shared" si="20"/>
        <v>100</v>
      </c>
    </row>
    <row r="73" spans="1:14" ht="13.5" customHeight="1" x14ac:dyDescent="0.2">
      <c r="B73" s="30">
        <v>42</v>
      </c>
      <c r="C73" s="48" t="s">
        <v>75</v>
      </c>
      <c r="D73" s="39">
        <v>309.11</v>
      </c>
      <c r="E73" s="39">
        <v>1327.23</v>
      </c>
      <c r="F73" s="192">
        <v>3500</v>
      </c>
      <c r="G73" s="39">
        <v>3500</v>
      </c>
      <c r="H73" s="39">
        <v>3500</v>
      </c>
      <c r="I73" s="181">
        <v>0</v>
      </c>
      <c r="J73" s="41">
        <f t="shared" si="20"/>
        <v>263.70711933877323</v>
      </c>
      <c r="K73" s="41">
        <f t="shared" si="20"/>
        <v>100</v>
      </c>
      <c r="L73" s="41">
        <f t="shared" si="20"/>
        <v>100</v>
      </c>
    </row>
    <row r="74" spans="1:14" ht="27" customHeight="1" x14ac:dyDescent="0.2">
      <c r="A74" s="522" t="s">
        <v>73</v>
      </c>
      <c r="B74" s="523"/>
      <c r="C74" s="524"/>
      <c r="D74" s="297">
        <f>D77</f>
        <v>3098.89</v>
      </c>
      <c r="E74" s="207">
        <f>E77</f>
        <v>10617.82</v>
      </c>
      <c r="F74" s="186">
        <f>F77</f>
        <v>5660</v>
      </c>
      <c r="G74" s="207">
        <f>G77</f>
        <v>6000</v>
      </c>
      <c r="H74" s="207">
        <f>H77</f>
        <v>3000</v>
      </c>
      <c r="I74" s="208">
        <v>0</v>
      </c>
      <c r="J74" s="208">
        <f>F74/E74*100</f>
        <v>53.306610961572154</v>
      </c>
      <c r="K74" s="208">
        <f t="shared" si="9"/>
        <v>106.00706713780919</v>
      </c>
      <c r="L74" s="208">
        <f t="shared" si="10"/>
        <v>50</v>
      </c>
    </row>
    <row r="75" spans="1:14" ht="14.1" customHeight="1" x14ac:dyDescent="0.2">
      <c r="A75" s="576" t="s">
        <v>78</v>
      </c>
      <c r="B75" s="577"/>
      <c r="C75" s="578"/>
      <c r="D75" s="285">
        <f t="shared" ref="D75:H77" si="21">D76</f>
        <v>3098.89</v>
      </c>
      <c r="E75" s="23">
        <f t="shared" si="21"/>
        <v>10617.82</v>
      </c>
      <c r="F75" s="187">
        <f>F77</f>
        <v>5660</v>
      </c>
      <c r="G75" s="23">
        <f t="shared" si="21"/>
        <v>6000</v>
      </c>
      <c r="H75" s="23">
        <f t="shared" si="21"/>
        <v>3000</v>
      </c>
      <c r="I75" s="24">
        <v>0</v>
      </c>
      <c r="J75" s="24">
        <v>0</v>
      </c>
      <c r="K75" s="24">
        <f t="shared" si="9"/>
        <v>106.00706713780919</v>
      </c>
      <c r="L75" s="24">
        <f t="shared" si="10"/>
        <v>50</v>
      </c>
    </row>
    <row r="76" spans="1:14" ht="13.5" customHeight="1" x14ac:dyDescent="0.2">
      <c r="A76" s="503" t="s">
        <v>401</v>
      </c>
      <c r="B76" s="504"/>
      <c r="C76" s="505"/>
      <c r="D76" s="282">
        <f t="shared" si="21"/>
        <v>3098.89</v>
      </c>
      <c r="E76" s="25">
        <f t="shared" si="21"/>
        <v>10617.82</v>
      </c>
      <c r="F76" s="188">
        <f t="shared" si="21"/>
        <v>5660</v>
      </c>
      <c r="G76" s="25">
        <f t="shared" si="21"/>
        <v>6000</v>
      </c>
      <c r="H76" s="25">
        <f t="shared" si="21"/>
        <v>3000</v>
      </c>
      <c r="I76" s="26">
        <v>0</v>
      </c>
      <c r="J76" s="26">
        <v>0</v>
      </c>
      <c r="K76" s="26">
        <f t="shared" si="9"/>
        <v>106.00706713780919</v>
      </c>
      <c r="L76" s="26">
        <f t="shared" si="10"/>
        <v>50</v>
      </c>
    </row>
    <row r="77" spans="1:14" ht="13.5" customHeight="1" x14ac:dyDescent="0.2">
      <c r="B77" s="283">
        <v>4</v>
      </c>
      <c r="C77" s="284" t="s">
        <v>74</v>
      </c>
      <c r="D77" s="27">
        <f t="shared" si="21"/>
        <v>3098.89</v>
      </c>
      <c r="E77" s="27">
        <f t="shared" si="21"/>
        <v>10617.82</v>
      </c>
      <c r="F77" s="192">
        <f t="shared" si="21"/>
        <v>5660</v>
      </c>
      <c r="G77" s="27">
        <f t="shared" si="21"/>
        <v>6000</v>
      </c>
      <c r="H77" s="27">
        <f t="shared" si="21"/>
        <v>3000</v>
      </c>
      <c r="I77" s="41">
        <v>0</v>
      </c>
      <c r="J77" s="41">
        <f>F77/E77*100</f>
        <v>53.306610961572154</v>
      </c>
      <c r="K77" s="41">
        <f t="shared" si="9"/>
        <v>106.00706713780919</v>
      </c>
      <c r="L77" s="41">
        <f t="shared" si="10"/>
        <v>50</v>
      </c>
    </row>
    <row r="78" spans="1:14" ht="13.5" customHeight="1" x14ac:dyDescent="0.2">
      <c r="B78" s="30">
        <v>42</v>
      </c>
      <c r="C78" s="48" t="s">
        <v>75</v>
      </c>
      <c r="D78" s="27">
        <v>3098.89</v>
      </c>
      <c r="E78" s="27">
        <v>10617.82</v>
      </c>
      <c r="F78" s="192">
        <v>5660</v>
      </c>
      <c r="G78" s="27">
        <v>6000</v>
      </c>
      <c r="H78" s="27">
        <v>3000</v>
      </c>
      <c r="I78" s="41">
        <v>0</v>
      </c>
      <c r="J78" s="41">
        <f>F78/E78*100</f>
        <v>53.306610961572154</v>
      </c>
      <c r="K78" s="41">
        <f t="shared" si="9"/>
        <v>106.00706713780919</v>
      </c>
      <c r="L78" s="41">
        <f t="shared" si="10"/>
        <v>50</v>
      </c>
    </row>
    <row r="79" spans="1:14" ht="27" customHeight="1" x14ac:dyDescent="0.2">
      <c r="A79" s="522" t="s">
        <v>76</v>
      </c>
      <c r="B79" s="523"/>
      <c r="C79" s="524"/>
      <c r="D79" s="297">
        <f>SUM(D85,D87)</f>
        <v>8781.74</v>
      </c>
      <c r="E79" s="297">
        <f>SUM(E85,E87)</f>
        <v>6636.14</v>
      </c>
      <c r="F79" s="297">
        <f>SUM(F85,F87)</f>
        <v>50000</v>
      </c>
      <c r="G79" s="297">
        <f>SUM(G85,G87)</f>
        <v>50000</v>
      </c>
      <c r="H79" s="297">
        <f>SUM(H85,H87)</f>
        <v>50000</v>
      </c>
      <c r="I79" s="208">
        <v>0</v>
      </c>
      <c r="J79" s="208">
        <v>0</v>
      </c>
      <c r="K79" s="208">
        <f t="shared" si="9"/>
        <v>100</v>
      </c>
      <c r="L79" s="208">
        <v>0</v>
      </c>
    </row>
    <row r="80" spans="1:14" ht="13.5" customHeight="1" x14ac:dyDescent="0.2">
      <c r="A80" s="576" t="s">
        <v>78</v>
      </c>
      <c r="B80" s="577"/>
      <c r="C80" s="578"/>
      <c r="D80" s="285">
        <f>SUM(D85,D87)</f>
        <v>8781.74</v>
      </c>
      <c r="E80" s="285">
        <f>SUM(E85,E87)</f>
        <v>6636.14</v>
      </c>
      <c r="F80" s="187">
        <f>SUM(F87,F85)</f>
        <v>50000</v>
      </c>
      <c r="G80" s="23">
        <f>SUM(G87,G85)</f>
        <v>50000</v>
      </c>
      <c r="H80" s="23">
        <f>SUM(H87,H85)</f>
        <v>50000</v>
      </c>
      <c r="I80" s="24">
        <v>0</v>
      </c>
      <c r="J80" s="24">
        <v>0</v>
      </c>
      <c r="K80" s="24">
        <f t="shared" si="9"/>
        <v>100</v>
      </c>
      <c r="L80" s="24">
        <v>0</v>
      </c>
    </row>
    <row r="81" spans="1:14" ht="13.5" customHeight="1" x14ac:dyDescent="0.2">
      <c r="A81" s="516" t="s">
        <v>498</v>
      </c>
      <c r="B81" s="517"/>
      <c r="C81" s="518"/>
      <c r="D81" s="282">
        <f>D85</f>
        <v>0</v>
      </c>
      <c r="E81" s="25">
        <f>E85</f>
        <v>0</v>
      </c>
      <c r="F81" s="188">
        <v>0</v>
      </c>
      <c r="G81" s="25">
        <f>G85</f>
        <v>0</v>
      </c>
      <c r="H81" s="25">
        <f>H85</f>
        <v>0</v>
      </c>
      <c r="I81" s="26">
        <v>0</v>
      </c>
      <c r="J81" s="26">
        <v>0</v>
      </c>
      <c r="K81" s="26">
        <v>0</v>
      </c>
      <c r="L81" s="26">
        <v>0</v>
      </c>
    </row>
    <row r="82" spans="1:14" ht="13.5" customHeight="1" x14ac:dyDescent="0.2">
      <c r="A82" s="509" t="s">
        <v>477</v>
      </c>
      <c r="B82" s="510"/>
      <c r="C82" s="511"/>
      <c r="D82" s="282"/>
      <c r="E82" s="25"/>
      <c r="F82" s="188">
        <v>50000</v>
      </c>
      <c r="G82" s="25"/>
      <c r="H82" s="25"/>
      <c r="I82" s="26"/>
      <c r="J82" s="26"/>
      <c r="K82" s="26"/>
      <c r="L82" s="26"/>
    </row>
    <row r="83" spans="1:14" ht="13.5" customHeight="1" x14ac:dyDescent="0.2">
      <c r="A83" s="513" t="s">
        <v>483</v>
      </c>
      <c r="B83" s="514"/>
      <c r="C83" s="515"/>
      <c r="D83" s="282">
        <v>8781.74</v>
      </c>
      <c r="E83" s="25">
        <v>6636.14</v>
      </c>
      <c r="F83" s="188">
        <v>0</v>
      </c>
      <c r="G83" s="25">
        <v>0</v>
      </c>
      <c r="H83" s="25">
        <v>0</v>
      </c>
      <c r="I83" s="26">
        <v>0</v>
      </c>
      <c r="J83" s="26">
        <v>0</v>
      </c>
      <c r="K83" s="26">
        <v>0</v>
      </c>
      <c r="L83" s="26">
        <v>0</v>
      </c>
    </row>
    <row r="84" spans="1:14" ht="13.5" customHeight="1" x14ac:dyDescent="0.2">
      <c r="A84" s="586" t="s">
        <v>499</v>
      </c>
      <c r="B84" s="587"/>
      <c r="C84" s="588"/>
      <c r="D84" s="282">
        <v>0</v>
      </c>
      <c r="E84" s="25">
        <v>0</v>
      </c>
      <c r="F84" s="188">
        <v>0</v>
      </c>
      <c r="G84" s="25">
        <v>50000</v>
      </c>
      <c r="H84" s="25">
        <v>50000</v>
      </c>
      <c r="I84" s="26">
        <v>0</v>
      </c>
      <c r="J84" s="26">
        <v>0</v>
      </c>
      <c r="K84" s="26">
        <v>0</v>
      </c>
      <c r="L84" s="26">
        <v>0</v>
      </c>
      <c r="N84" s="53"/>
    </row>
    <row r="85" spans="1:14" ht="13.5" customHeight="1" x14ac:dyDescent="0.2">
      <c r="B85" s="283">
        <v>3</v>
      </c>
      <c r="C85" s="284" t="s">
        <v>57</v>
      </c>
      <c r="D85" s="184">
        <f>D86</f>
        <v>0</v>
      </c>
      <c r="E85" s="184">
        <f>E86</f>
        <v>0</v>
      </c>
      <c r="F85" s="184">
        <f>F86</f>
        <v>50000</v>
      </c>
      <c r="G85" s="184">
        <f>G86</f>
        <v>0</v>
      </c>
      <c r="H85" s="184">
        <f>H86</f>
        <v>0</v>
      </c>
      <c r="I85" s="41">
        <v>0</v>
      </c>
      <c r="J85" s="41">
        <v>0</v>
      </c>
      <c r="K85" s="41">
        <v>0</v>
      </c>
      <c r="L85" s="41">
        <v>0</v>
      </c>
    </row>
    <row r="86" spans="1:14" ht="13.5" customHeight="1" x14ac:dyDescent="0.2">
      <c r="B86" s="31">
        <v>32</v>
      </c>
      <c r="C86" s="322" t="s">
        <v>58</v>
      </c>
      <c r="D86" s="43">
        <v>0</v>
      </c>
      <c r="E86" s="43">
        <v>0</v>
      </c>
      <c r="F86" s="161">
        <v>50000</v>
      </c>
      <c r="G86" s="43">
        <v>0</v>
      </c>
      <c r="H86" s="43">
        <v>0</v>
      </c>
      <c r="I86" s="41">
        <v>0</v>
      </c>
      <c r="J86" s="41">
        <v>0</v>
      </c>
      <c r="K86" s="41">
        <v>0</v>
      </c>
      <c r="L86" s="41">
        <v>0</v>
      </c>
    </row>
    <row r="87" spans="1:14" ht="13.5" customHeight="1" x14ac:dyDescent="0.2">
      <c r="B87" s="323">
        <v>4</v>
      </c>
      <c r="C87" s="324" t="s">
        <v>74</v>
      </c>
      <c r="D87" s="321">
        <f>SUM(D88,D89)</f>
        <v>8781.74</v>
      </c>
      <c r="E87" s="321">
        <f>SUM(E88,E89)</f>
        <v>6636.14</v>
      </c>
      <c r="F87" s="321">
        <f>SUM(F88,F89)</f>
        <v>0</v>
      </c>
      <c r="G87" s="321">
        <f>SUM(G88,G89)</f>
        <v>50000</v>
      </c>
      <c r="H87" s="321">
        <f>SUM(H88,H89)</f>
        <v>50000</v>
      </c>
      <c r="I87" s="41">
        <f>E87/D87*100</f>
        <v>75.567484348204346</v>
      </c>
      <c r="J87" s="41">
        <f>F87/E87*100</f>
        <v>0</v>
      </c>
      <c r="K87" s="41">
        <v>0</v>
      </c>
      <c r="L87" s="41">
        <f>H87/G87*100</f>
        <v>100</v>
      </c>
    </row>
    <row r="88" spans="1:14" ht="13.5" customHeight="1" x14ac:dyDescent="0.2">
      <c r="B88" s="283">
        <v>45</v>
      </c>
      <c r="C88" s="284" t="s">
        <v>77</v>
      </c>
      <c r="D88" s="158">
        <v>88.4</v>
      </c>
      <c r="E88" s="158">
        <v>6636.14</v>
      </c>
      <c r="F88" s="161">
        <v>0</v>
      </c>
      <c r="G88" s="158">
        <v>50000</v>
      </c>
      <c r="H88" s="158">
        <v>50000</v>
      </c>
      <c r="I88" s="41">
        <f>E88/D88*100</f>
        <v>7506.9457013574665</v>
      </c>
      <c r="J88" s="41">
        <f t="shared" ref="J88:J115" si="22">F88/E88*100</f>
        <v>0</v>
      </c>
      <c r="K88" s="41">
        <v>0</v>
      </c>
      <c r="L88" s="41">
        <f t="shared" ref="L88:L115" si="23">H88/G88*100</f>
        <v>100</v>
      </c>
    </row>
    <row r="89" spans="1:14" ht="13.5" customHeight="1" x14ac:dyDescent="0.2">
      <c r="B89" s="30">
        <v>42</v>
      </c>
      <c r="C89" s="48" t="s">
        <v>75</v>
      </c>
      <c r="D89" s="158">
        <v>8693.34</v>
      </c>
      <c r="E89" s="158">
        <v>0</v>
      </c>
      <c r="F89" s="161">
        <v>0</v>
      </c>
      <c r="G89" s="158">
        <v>0</v>
      </c>
      <c r="H89" s="158">
        <v>0</v>
      </c>
      <c r="I89" s="41">
        <v>0</v>
      </c>
      <c r="J89" s="41">
        <v>0</v>
      </c>
      <c r="K89" s="41">
        <v>0</v>
      </c>
      <c r="L89" s="41">
        <v>0</v>
      </c>
    </row>
    <row r="90" spans="1:14" ht="27" customHeight="1" x14ac:dyDescent="0.2">
      <c r="A90" s="579" t="s">
        <v>503</v>
      </c>
      <c r="B90" s="579"/>
      <c r="C90" s="580"/>
      <c r="D90" s="207">
        <f>D93</f>
        <v>0</v>
      </c>
      <c r="E90" s="207">
        <f>E93</f>
        <v>4645.3</v>
      </c>
      <c r="F90" s="186">
        <f>F93</f>
        <v>10000</v>
      </c>
      <c r="G90" s="207">
        <f>G93</f>
        <v>5000</v>
      </c>
      <c r="H90" s="207">
        <f>H93</f>
        <v>5000</v>
      </c>
      <c r="I90" s="208">
        <v>0</v>
      </c>
      <c r="J90" s="208">
        <f t="shared" si="22"/>
        <v>215.27134953609024</v>
      </c>
      <c r="K90" s="208">
        <f t="shared" ref="K90:K115" si="24">G90/F90*100</f>
        <v>50</v>
      </c>
      <c r="L90" s="208">
        <f t="shared" si="23"/>
        <v>100</v>
      </c>
      <c r="M90" s="42"/>
    </row>
    <row r="91" spans="1:14" ht="13.5" customHeight="1" x14ac:dyDescent="0.2">
      <c r="A91" s="581" t="s">
        <v>514</v>
      </c>
      <c r="B91" s="582"/>
      <c r="C91" s="583"/>
      <c r="D91" s="285">
        <f t="shared" ref="D91:H93" si="25">D92</f>
        <v>0</v>
      </c>
      <c r="E91" s="23">
        <f t="shared" si="25"/>
        <v>4645.3</v>
      </c>
      <c r="F91" s="187">
        <f>F93</f>
        <v>10000</v>
      </c>
      <c r="G91" s="23">
        <f t="shared" si="25"/>
        <v>5000</v>
      </c>
      <c r="H91" s="23">
        <f t="shared" si="25"/>
        <v>5000</v>
      </c>
      <c r="I91" s="24">
        <v>0</v>
      </c>
      <c r="J91" s="24">
        <v>0</v>
      </c>
      <c r="K91" s="24">
        <f t="shared" si="24"/>
        <v>50</v>
      </c>
      <c r="L91" s="24">
        <f t="shared" si="23"/>
        <v>100</v>
      </c>
      <c r="M91" s="42"/>
    </row>
    <row r="92" spans="1:14" ht="13.5" customHeight="1" x14ac:dyDescent="0.2">
      <c r="A92" s="503" t="s">
        <v>401</v>
      </c>
      <c r="B92" s="504"/>
      <c r="C92" s="505"/>
      <c r="D92" s="282">
        <f t="shared" si="25"/>
        <v>0</v>
      </c>
      <c r="E92" s="25">
        <f t="shared" si="25"/>
        <v>4645.3</v>
      </c>
      <c r="F92" s="188">
        <f t="shared" si="25"/>
        <v>10000</v>
      </c>
      <c r="G92" s="25">
        <f t="shared" si="25"/>
        <v>5000</v>
      </c>
      <c r="H92" s="25">
        <f t="shared" si="25"/>
        <v>5000</v>
      </c>
      <c r="I92" s="26">
        <v>0</v>
      </c>
      <c r="J92" s="26">
        <v>0</v>
      </c>
      <c r="K92" s="26">
        <f t="shared" si="24"/>
        <v>50</v>
      </c>
      <c r="L92" s="26">
        <f t="shared" si="23"/>
        <v>100</v>
      </c>
      <c r="M92" s="42"/>
    </row>
    <row r="93" spans="1:14" ht="13.5" customHeight="1" x14ac:dyDescent="0.2">
      <c r="B93" s="283">
        <v>4</v>
      </c>
      <c r="C93" s="284" t="s">
        <v>74</v>
      </c>
      <c r="D93" s="43">
        <f t="shared" si="25"/>
        <v>0</v>
      </c>
      <c r="E93" s="43">
        <f t="shared" si="25"/>
        <v>4645.3</v>
      </c>
      <c r="F93" s="184">
        <f t="shared" si="25"/>
        <v>10000</v>
      </c>
      <c r="G93" s="43">
        <f t="shared" si="25"/>
        <v>5000</v>
      </c>
      <c r="H93" s="43">
        <f t="shared" si="25"/>
        <v>5000</v>
      </c>
      <c r="I93" s="41">
        <v>0</v>
      </c>
      <c r="J93" s="41">
        <f t="shared" si="22"/>
        <v>215.27134953609024</v>
      </c>
      <c r="K93" s="41">
        <f t="shared" si="24"/>
        <v>50</v>
      </c>
      <c r="L93" s="41">
        <f t="shared" si="23"/>
        <v>100</v>
      </c>
      <c r="M93" s="42"/>
    </row>
    <row r="94" spans="1:14" ht="13.5" customHeight="1" x14ac:dyDescent="0.2">
      <c r="A94" s="370"/>
      <c r="B94" s="30">
        <v>42</v>
      </c>
      <c r="C94" s="48" t="s">
        <v>75</v>
      </c>
      <c r="D94" s="158">
        <v>0</v>
      </c>
      <c r="E94" s="158">
        <v>4645.3</v>
      </c>
      <c r="F94" s="161">
        <v>10000</v>
      </c>
      <c r="G94" s="158">
        <v>5000</v>
      </c>
      <c r="H94" s="158">
        <v>5000</v>
      </c>
      <c r="I94" s="41">
        <v>0</v>
      </c>
      <c r="J94" s="41">
        <f t="shared" si="22"/>
        <v>215.27134953609024</v>
      </c>
      <c r="K94" s="41">
        <f t="shared" si="24"/>
        <v>50</v>
      </c>
      <c r="L94" s="41">
        <f t="shared" si="23"/>
        <v>100</v>
      </c>
      <c r="M94" s="42"/>
    </row>
    <row r="95" spans="1:14" s="148" customFormat="1" ht="19.5" customHeight="1" x14ac:dyDescent="0.2">
      <c r="A95" s="584" t="s">
        <v>414</v>
      </c>
      <c r="B95" s="584"/>
      <c r="C95" s="585"/>
      <c r="D95" s="341">
        <f>SUM(D97,D136,D171,D191)</f>
        <v>116167.15000000002</v>
      </c>
      <c r="E95" s="341">
        <f>SUM(E96,E136,E171,E191)</f>
        <v>229004.90000000002</v>
      </c>
      <c r="F95" s="174">
        <f>SUM(F96,F136,F171)</f>
        <v>919663</v>
      </c>
      <c r="G95" s="341">
        <f>SUM(G96,G136,G171)</f>
        <v>456500</v>
      </c>
      <c r="H95" s="341">
        <f>SUM(H96,H136,H171)</f>
        <v>146500</v>
      </c>
      <c r="I95" s="147"/>
      <c r="J95" s="147"/>
      <c r="K95" s="147"/>
      <c r="L95" s="147"/>
      <c r="M95" s="151"/>
    </row>
    <row r="96" spans="1:14" ht="21" customHeight="1" x14ac:dyDescent="0.2">
      <c r="A96" s="519" t="s">
        <v>79</v>
      </c>
      <c r="B96" s="520"/>
      <c r="C96" s="521"/>
      <c r="D96" s="296">
        <f>SUM(D97,D104,D109,D116,D121,D126,D131)</f>
        <v>74059.77</v>
      </c>
      <c r="E96" s="262">
        <f>SUM(E97,E104,E109,E116,E121,E126,E131)</f>
        <v>57999.86</v>
      </c>
      <c r="F96" s="262">
        <f>SUM(F97,F104,F109,F116,F121,F126,F131)</f>
        <v>59900</v>
      </c>
      <c r="G96" s="262">
        <f>SUM(G97,G104,G109,G116,G121,G126,G131)</f>
        <v>55500</v>
      </c>
      <c r="H96" s="262">
        <f>SUM(H97,H104,H109,H116,H121,H126,H131)</f>
        <v>54500</v>
      </c>
      <c r="I96" s="163">
        <f>E96/D96*100</f>
        <v>78.314934005331097</v>
      </c>
      <c r="J96" s="163">
        <f t="shared" si="22"/>
        <v>103.27611135613085</v>
      </c>
      <c r="K96" s="163">
        <f t="shared" si="24"/>
        <v>92.654424040066772</v>
      </c>
      <c r="L96" s="163">
        <f t="shared" si="23"/>
        <v>98.198198198198199</v>
      </c>
      <c r="M96" s="265"/>
    </row>
    <row r="97" spans="1:13" ht="15.75" customHeight="1" x14ac:dyDescent="0.2">
      <c r="A97" s="522" t="s">
        <v>80</v>
      </c>
      <c r="B97" s="523"/>
      <c r="C97" s="524"/>
      <c r="D97" s="290">
        <f>D102</f>
        <v>19417.43</v>
      </c>
      <c r="E97" s="21">
        <f>E102</f>
        <v>22562.880000000001</v>
      </c>
      <c r="F97" s="186">
        <f>F102</f>
        <v>23000</v>
      </c>
      <c r="G97" s="21">
        <f>G102</f>
        <v>20000</v>
      </c>
      <c r="H97" s="21">
        <f>H102</f>
        <v>20000</v>
      </c>
      <c r="I97" s="22">
        <f>E97/D97*100</f>
        <v>116.19910564889379</v>
      </c>
      <c r="J97" s="22">
        <f t="shared" si="22"/>
        <v>101.93734133231219</v>
      </c>
      <c r="K97" s="22">
        <f t="shared" si="24"/>
        <v>86.956521739130437</v>
      </c>
      <c r="L97" s="22">
        <f t="shared" si="23"/>
        <v>100</v>
      </c>
      <c r="M97" s="265"/>
    </row>
    <row r="98" spans="1:13" ht="13.5" customHeight="1" x14ac:dyDescent="0.2">
      <c r="A98" s="500" t="s">
        <v>78</v>
      </c>
      <c r="B98" s="501"/>
      <c r="C98" s="502"/>
      <c r="D98" s="285">
        <f>D102</f>
        <v>19417.43</v>
      </c>
      <c r="E98" s="23">
        <f>E102</f>
        <v>22562.880000000001</v>
      </c>
      <c r="F98" s="187">
        <f>F102</f>
        <v>23000</v>
      </c>
      <c r="G98" s="23">
        <f>G102</f>
        <v>20000</v>
      </c>
      <c r="H98" s="23">
        <f>H102</f>
        <v>20000</v>
      </c>
      <c r="I98" s="24">
        <v>0</v>
      </c>
      <c r="J98" s="24">
        <v>0</v>
      </c>
      <c r="K98" s="24">
        <f t="shared" si="24"/>
        <v>86.956521739130437</v>
      </c>
      <c r="L98" s="24">
        <f t="shared" si="23"/>
        <v>100</v>
      </c>
      <c r="M98" s="265"/>
    </row>
    <row r="99" spans="1:13" ht="13.5" customHeight="1" x14ac:dyDescent="0.2">
      <c r="A99" s="503" t="s">
        <v>401</v>
      </c>
      <c r="B99" s="504"/>
      <c r="C99" s="505"/>
      <c r="D99" s="282">
        <v>5542.86</v>
      </c>
      <c r="E99" s="25">
        <v>0</v>
      </c>
      <c r="F99" s="188">
        <v>0</v>
      </c>
      <c r="G99" s="25">
        <v>0</v>
      </c>
      <c r="H99" s="25">
        <v>0</v>
      </c>
      <c r="I99" s="26">
        <v>0</v>
      </c>
      <c r="J99" s="26">
        <v>0</v>
      </c>
      <c r="K99" s="26">
        <v>0</v>
      </c>
      <c r="L99" s="26" t="e">
        <f t="shared" si="23"/>
        <v>#DIV/0!</v>
      </c>
      <c r="M99" s="265"/>
    </row>
    <row r="100" spans="1:13" ht="13.5" customHeight="1" x14ac:dyDescent="0.2">
      <c r="A100" s="516" t="s">
        <v>498</v>
      </c>
      <c r="B100" s="517"/>
      <c r="C100" s="518"/>
      <c r="D100" s="295">
        <v>0</v>
      </c>
      <c r="E100" s="25">
        <v>7963.37</v>
      </c>
      <c r="F100" s="188">
        <v>8400</v>
      </c>
      <c r="G100" s="25">
        <v>0</v>
      </c>
      <c r="H100" s="25">
        <v>0</v>
      </c>
      <c r="I100" s="26">
        <v>0</v>
      </c>
      <c r="J100" s="26">
        <v>0</v>
      </c>
      <c r="K100" s="26">
        <v>0</v>
      </c>
      <c r="L100" s="26">
        <v>0</v>
      </c>
      <c r="M100" s="265"/>
    </row>
    <row r="101" spans="1:13" ht="13.5" customHeight="1" x14ac:dyDescent="0.2">
      <c r="A101" s="547" t="s">
        <v>415</v>
      </c>
      <c r="B101" s="547"/>
      <c r="C101" s="548"/>
      <c r="D101" s="49">
        <v>13874.57</v>
      </c>
      <c r="E101" s="25">
        <v>14599.51</v>
      </c>
      <c r="F101" s="188">
        <v>14600</v>
      </c>
      <c r="G101" s="25">
        <v>20000</v>
      </c>
      <c r="H101" s="25">
        <v>20000</v>
      </c>
      <c r="I101" s="26">
        <v>0</v>
      </c>
      <c r="J101" s="26">
        <v>0</v>
      </c>
      <c r="K101" s="26">
        <v>0</v>
      </c>
      <c r="L101" s="26">
        <v>0</v>
      </c>
      <c r="M101" s="265"/>
    </row>
    <row r="102" spans="1:13" ht="13.5" customHeight="1" x14ac:dyDescent="0.2">
      <c r="A102" s="371"/>
      <c r="B102" s="30">
        <v>3</v>
      </c>
      <c r="C102" s="48" t="s">
        <v>57</v>
      </c>
      <c r="D102" s="43">
        <f>D103</f>
        <v>19417.43</v>
      </c>
      <c r="E102" s="43">
        <f>E103</f>
        <v>22562.880000000001</v>
      </c>
      <c r="F102" s="184">
        <f>F103</f>
        <v>23000</v>
      </c>
      <c r="G102" s="43">
        <f>G103</f>
        <v>20000</v>
      </c>
      <c r="H102" s="43">
        <f>H103</f>
        <v>20000</v>
      </c>
      <c r="I102" s="41">
        <f>E102/D102*100</f>
        <v>116.19910564889379</v>
      </c>
      <c r="J102" s="41">
        <f t="shared" si="22"/>
        <v>101.93734133231219</v>
      </c>
      <c r="K102" s="41">
        <f t="shared" si="24"/>
        <v>86.956521739130437</v>
      </c>
      <c r="L102" s="41">
        <f t="shared" si="23"/>
        <v>100</v>
      </c>
      <c r="M102" s="265"/>
    </row>
    <row r="103" spans="1:13" ht="13.5" customHeight="1" x14ac:dyDescent="0.2">
      <c r="B103" s="31">
        <v>32</v>
      </c>
      <c r="C103" s="322" t="s">
        <v>58</v>
      </c>
      <c r="D103" s="158">
        <v>19417.43</v>
      </c>
      <c r="E103" s="158">
        <v>22562.880000000001</v>
      </c>
      <c r="F103" s="161">
        <v>23000</v>
      </c>
      <c r="G103" s="158">
        <v>20000</v>
      </c>
      <c r="H103" s="158">
        <v>20000</v>
      </c>
      <c r="I103" s="41">
        <f>E103/D103*100</f>
        <v>116.19910564889379</v>
      </c>
      <c r="J103" s="41">
        <f t="shared" si="22"/>
        <v>101.93734133231219</v>
      </c>
      <c r="K103" s="41">
        <f t="shared" si="24"/>
        <v>86.956521739130437</v>
      </c>
      <c r="L103" s="41">
        <f t="shared" si="23"/>
        <v>100</v>
      </c>
      <c r="M103" s="265"/>
    </row>
    <row r="104" spans="1:13" ht="16.5" customHeight="1" x14ac:dyDescent="0.2">
      <c r="A104" s="549" t="s">
        <v>81</v>
      </c>
      <c r="B104" s="549"/>
      <c r="C104" s="549"/>
      <c r="D104" s="368">
        <f>D107</f>
        <v>2488.5500000000002</v>
      </c>
      <c r="E104" s="172">
        <f>E107</f>
        <v>1327.23</v>
      </c>
      <c r="F104" s="186">
        <f>F107</f>
        <v>2000</v>
      </c>
      <c r="G104" s="172">
        <f>G107</f>
        <v>2000</v>
      </c>
      <c r="H104" s="172">
        <f>H107</f>
        <v>2000</v>
      </c>
      <c r="I104" s="22">
        <v>0</v>
      </c>
      <c r="J104" s="22">
        <f t="shared" si="22"/>
        <v>150.68978247929897</v>
      </c>
      <c r="K104" s="22">
        <f t="shared" si="24"/>
        <v>100</v>
      </c>
      <c r="L104" s="22">
        <f t="shared" si="23"/>
        <v>100</v>
      </c>
      <c r="M104" s="265"/>
    </row>
    <row r="105" spans="1:13" s="273" customFormat="1" ht="16.5" customHeight="1" x14ac:dyDescent="0.2">
      <c r="A105" s="550" t="s">
        <v>70</v>
      </c>
      <c r="B105" s="550"/>
      <c r="C105" s="550"/>
      <c r="D105" s="369">
        <f>D107</f>
        <v>2488.5500000000002</v>
      </c>
      <c r="E105" s="270">
        <f t="shared" ref="D105:H107" si="26">E106</f>
        <v>1327.23</v>
      </c>
      <c r="F105" s="187">
        <f t="shared" si="26"/>
        <v>2000</v>
      </c>
      <c r="G105" s="270">
        <f t="shared" si="26"/>
        <v>2000</v>
      </c>
      <c r="H105" s="270">
        <f t="shared" si="26"/>
        <v>2000</v>
      </c>
      <c r="I105" s="271">
        <v>0</v>
      </c>
      <c r="J105" s="271">
        <v>0</v>
      </c>
      <c r="K105" s="271">
        <f t="shared" si="24"/>
        <v>100</v>
      </c>
      <c r="L105" s="271">
        <f t="shared" si="23"/>
        <v>100</v>
      </c>
      <c r="M105" s="272"/>
    </row>
    <row r="106" spans="1:13" ht="13.5" customHeight="1" x14ac:dyDescent="0.2">
      <c r="A106" s="551" t="s">
        <v>401</v>
      </c>
      <c r="B106" s="551"/>
      <c r="C106" s="552"/>
      <c r="D106" s="167">
        <f t="shared" si="26"/>
        <v>2488.5500000000002</v>
      </c>
      <c r="E106" s="167">
        <f t="shared" si="26"/>
        <v>1327.23</v>
      </c>
      <c r="F106" s="188">
        <f t="shared" si="26"/>
        <v>2000</v>
      </c>
      <c r="G106" s="167">
        <f t="shared" si="26"/>
        <v>2000</v>
      </c>
      <c r="H106" s="167">
        <f t="shared" si="26"/>
        <v>2000</v>
      </c>
      <c r="I106" s="26">
        <v>0</v>
      </c>
      <c r="J106" s="26">
        <v>0</v>
      </c>
      <c r="K106" s="26">
        <f t="shared" si="24"/>
        <v>100</v>
      </c>
      <c r="L106" s="26">
        <f t="shared" si="23"/>
        <v>100</v>
      </c>
      <c r="M106" s="265"/>
    </row>
    <row r="107" spans="1:13" ht="13.5" customHeight="1" x14ac:dyDescent="0.2">
      <c r="A107" s="371"/>
      <c r="B107" s="30">
        <v>3</v>
      </c>
      <c r="C107" s="48" t="s">
        <v>57</v>
      </c>
      <c r="D107" s="173">
        <f t="shared" si="26"/>
        <v>2488.5500000000002</v>
      </c>
      <c r="E107" s="173">
        <f t="shared" si="26"/>
        <v>1327.23</v>
      </c>
      <c r="F107" s="184">
        <f t="shared" si="26"/>
        <v>2000</v>
      </c>
      <c r="G107" s="173">
        <f t="shared" si="26"/>
        <v>2000</v>
      </c>
      <c r="H107" s="173">
        <f t="shared" si="26"/>
        <v>2000</v>
      </c>
      <c r="I107" s="41">
        <v>0</v>
      </c>
      <c r="J107" s="41">
        <f t="shared" si="22"/>
        <v>150.68978247929897</v>
      </c>
      <c r="K107" s="41">
        <f t="shared" si="24"/>
        <v>100</v>
      </c>
      <c r="L107" s="41">
        <f t="shared" si="23"/>
        <v>100</v>
      </c>
      <c r="M107" s="265"/>
    </row>
    <row r="108" spans="1:13" ht="13.5" customHeight="1" x14ac:dyDescent="0.2">
      <c r="A108" s="370"/>
      <c r="B108" s="30">
        <v>32</v>
      </c>
      <c r="C108" s="48" t="s">
        <v>58</v>
      </c>
      <c r="D108" s="158">
        <v>2488.5500000000002</v>
      </c>
      <c r="E108" s="158">
        <v>1327.23</v>
      </c>
      <c r="F108" s="161">
        <v>2000</v>
      </c>
      <c r="G108" s="158">
        <v>2000</v>
      </c>
      <c r="H108" s="158">
        <v>2000</v>
      </c>
      <c r="I108" s="41">
        <v>0</v>
      </c>
      <c r="J108" s="41">
        <f t="shared" si="22"/>
        <v>150.68978247929897</v>
      </c>
      <c r="K108" s="41">
        <f t="shared" si="24"/>
        <v>100</v>
      </c>
      <c r="L108" s="41">
        <f t="shared" si="23"/>
        <v>100</v>
      </c>
      <c r="M108" s="265"/>
    </row>
    <row r="109" spans="1:13" ht="13.5" customHeight="1" x14ac:dyDescent="0.2">
      <c r="A109" s="574" t="s">
        <v>457</v>
      </c>
      <c r="B109" s="574"/>
      <c r="C109" s="575"/>
      <c r="D109" s="21">
        <f>D114</f>
        <v>35431.43</v>
      </c>
      <c r="E109" s="21">
        <f>E114</f>
        <v>10617.82</v>
      </c>
      <c r="F109" s="186">
        <f>F114</f>
        <v>11000</v>
      </c>
      <c r="G109" s="21">
        <f>G114</f>
        <v>11000</v>
      </c>
      <c r="H109" s="21">
        <f>H114</f>
        <v>11000</v>
      </c>
      <c r="I109" s="22">
        <f>E109/D109*100</f>
        <v>29.967235304925598</v>
      </c>
      <c r="J109" s="22">
        <f t="shared" si="22"/>
        <v>103.599420596695</v>
      </c>
      <c r="K109" s="22">
        <f t="shared" si="24"/>
        <v>100</v>
      </c>
      <c r="L109" s="22">
        <f t="shared" si="23"/>
        <v>100</v>
      </c>
      <c r="M109" s="265"/>
    </row>
    <row r="110" spans="1:13" ht="13.5" customHeight="1" x14ac:dyDescent="0.2">
      <c r="A110" s="565" t="s">
        <v>78</v>
      </c>
      <c r="B110" s="565"/>
      <c r="C110" s="566"/>
      <c r="D110" s="23">
        <f>D114</f>
        <v>35431.43</v>
      </c>
      <c r="E110" s="23">
        <f>E114</f>
        <v>10617.82</v>
      </c>
      <c r="F110" s="187">
        <f>F114</f>
        <v>11000</v>
      </c>
      <c r="G110" s="23">
        <f>G114</f>
        <v>11000</v>
      </c>
      <c r="H110" s="23">
        <f>H114</f>
        <v>11000</v>
      </c>
      <c r="I110" s="24">
        <v>0</v>
      </c>
      <c r="J110" s="24">
        <v>0</v>
      </c>
      <c r="K110" s="24">
        <f t="shared" si="24"/>
        <v>100</v>
      </c>
      <c r="L110" s="24">
        <f t="shared" si="23"/>
        <v>100</v>
      </c>
      <c r="M110" s="265"/>
    </row>
    <row r="111" spans="1:13" ht="13.5" customHeight="1" x14ac:dyDescent="0.2">
      <c r="A111" s="607" t="s">
        <v>461</v>
      </c>
      <c r="B111" s="607"/>
      <c r="C111" s="608"/>
      <c r="D111" s="49">
        <v>0</v>
      </c>
      <c r="E111" s="49">
        <v>0</v>
      </c>
      <c r="F111" s="188">
        <v>0</v>
      </c>
      <c r="G111" s="25">
        <v>0</v>
      </c>
      <c r="H111" s="25">
        <v>0</v>
      </c>
      <c r="I111" s="26">
        <v>0</v>
      </c>
      <c r="J111" s="26">
        <v>0</v>
      </c>
      <c r="K111" s="26">
        <v>0</v>
      </c>
      <c r="L111" s="26" t="e">
        <f t="shared" si="23"/>
        <v>#DIV/0!</v>
      </c>
      <c r="M111" s="265"/>
    </row>
    <row r="112" spans="1:13" ht="13.5" customHeight="1" x14ac:dyDescent="0.2">
      <c r="A112" s="551" t="s">
        <v>401</v>
      </c>
      <c r="B112" s="551"/>
      <c r="C112" s="552"/>
      <c r="D112" s="49">
        <v>0</v>
      </c>
      <c r="E112" s="49">
        <v>10617.82</v>
      </c>
      <c r="F112" s="188">
        <v>11000</v>
      </c>
      <c r="G112" s="25">
        <v>11000</v>
      </c>
      <c r="H112" s="25">
        <v>11000</v>
      </c>
      <c r="I112" s="26">
        <v>0</v>
      </c>
      <c r="J112" s="26">
        <v>0</v>
      </c>
      <c r="K112" s="26">
        <f t="shared" si="24"/>
        <v>100</v>
      </c>
      <c r="L112" s="26">
        <v>0</v>
      </c>
      <c r="M112" s="265"/>
    </row>
    <row r="113" spans="1:13" ht="13.5" customHeight="1" x14ac:dyDescent="0.2">
      <c r="A113" s="570" t="s">
        <v>469</v>
      </c>
      <c r="B113" s="570"/>
      <c r="C113" s="571"/>
      <c r="D113" s="49">
        <v>35431.43</v>
      </c>
      <c r="E113" s="49">
        <v>0</v>
      </c>
      <c r="F113" s="188">
        <v>0</v>
      </c>
      <c r="G113" s="25">
        <v>0</v>
      </c>
      <c r="H113" s="25">
        <v>0</v>
      </c>
      <c r="I113" s="26">
        <v>0</v>
      </c>
      <c r="J113" s="26">
        <v>0</v>
      </c>
      <c r="K113" s="26">
        <v>0</v>
      </c>
      <c r="L113" s="26">
        <v>0</v>
      </c>
      <c r="M113" s="265"/>
    </row>
    <row r="114" spans="1:13" ht="13.5" customHeight="1" x14ac:dyDescent="0.2">
      <c r="A114" s="371"/>
      <c r="B114" s="30">
        <v>3</v>
      </c>
      <c r="C114" s="48" t="s">
        <v>57</v>
      </c>
      <c r="D114" s="27">
        <f>D115</f>
        <v>35431.43</v>
      </c>
      <c r="E114" s="27">
        <f>E115</f>
        <v>10617.82</v>
      </c>
      <c r="F114" s="192">
        <f>F115</f>
        <v>11000</v>
      </c>
      <c r="G114" s="27">
        <f>G115</f>
        <v>11000</v>
      </c>
      <c r="H114" s="27">
        <f>H115</f>
        <v>11000</v>
      </c>
      <c r="I114" s="41">
        <f>E114/D114*100</f>
        <v>29.967235304925598</v>
      </c>
      <c r="J114" s="41">
        <f t="shared" si="22"/>
        <v>103.599420596695</v>
      </c>
      <c r="K114" s="41">
        <f t="shared" si="24"/>
        <v>100</v>
      </c>
      <c r="L114" s="41">
        <f t="shared" si="23"/>
        <v>100</v>
      </c>
      <c r="M114" s="265"/>
    </row>
    <row r="115" spans="1:13" ht="13.5" customHeight="1" x14ac:dyDescent="0.2">
      <c r="A115" s="370"/>
      <c r="B115" s="30">
        <v>32</v>
      </c>
      <c r="C115" s="48" t="s">
        <v>58</v>
      </c>
      <c r="D115" s="27">
        <v>35431.43</v>
      </c>
      <c r="E115" s="27">
        <v>10617.82</v>
      </c>
      <c r="F115" s="192">
        <v>11000</v>
      </c>
      <c r="G115" s="27">
        <v>11000</v>
      </c>
      <c r="H115" s="27">
        <v>11000</v>
      </c>
      <c r="I115" s="41">
        <f>E115/D115*100</f>
        <v>29.967235304925598</v>
      </c>
      <c r="J115" s="41">
        <f t="shared" si="22"/>
        <v>103.599420596695</v>
      </c>
      <c r="K115" s="41">
        <f t="shared" si="24"/>
        <v>100</v>
      </c>
      <c r="L115" s="41">
        <f t="shared" si="23"/>
        <v>100</v>
      </c>
      <c r="M115" s="265"/>
    </row>
    <row r="116" spans="1:13" ht="13.5" customHeight="1" x14ac:dyDescent="0.2">
      <c r="A116" s="561" t="s">
        <v>82</v>
      </c>
      <c r="B116" s="561"/>
      <c r="C116" s="562"/>
      <c r="D116" s="255">
        <f>D119</f>
        <v>6179.78</v>
      </c>
      <c r="E116" s="255">
        <f>E119</f>
        <v>5308.91</v>
      </c>
      <c r="F116" s="255">
        <f>F119</f>
        <v>5700</v>
      </c>
      <c r="G116" s="342">
        <f>G119</f>
        <v>5000</v>
      </c>
      <c r="H116" s="342">
        <f>H119</f>
        <v>5000</v>
      </c>
      <c r="I116" s="256"/>
      <c r="J116" s="256"/>
      <c r="K116" s="256"/>
      <c r="L116" s="256"/>
    </row>
    <row r="117" spans="1:13" ht="13.5" customHeight="1" x14ac:dyDescent="0.2">
      <c r="A117" s="565" t="s">
        <v>78</v>
      </c>
      <c r="B117" s="565"/>
      <c r="C117" s="566"/>
      <c r="D117" s="257">
        <f t="shared" ref="D117:H119" si="27">D118</f>
        <v>6179.78</v>
      </c>
      <c r="E117" s="257">
        <f t="shared" si="27"/>
        <v>5308.91</v>
      </c>
      <c r="F117" s="257">
        <f>F120</f>
        <v>5700</v>
      </c>
      <c r="G117" s="343">
        <f t="shared" si="27"/>
        <v>5000</v>
      </c>
      <c r="H117" s="343">
        <f t="shared" si="27"/>
        <v>5000</v>
      </c>
      <c r="I117" s="258"/>
      <c r="J117" s="258"/>
      <c r="K117" s="258"/>
      <c r="L117" s="258"/>
    </row>
    <row r="118" spans="1:13" ht="13.5" customHeight="1" x14ac:dyDescent="0.2">
      <c r="A118" s="551" t="s">
        <v>401</v>
      </c>
      <c r="B118" s="551"/>
      <c r="C118" s="552"/>
      <c r="D118" s="259">
        <f t="shared" si="27"/>
        <v>6179.78</v>
      </c>
      <c r="E118" s="259">
        <f t="shared" si="27"/>
        <v>5308.91</v>
      </c>
      <c r="F118" s="259">
        <f t="shared" si="27"/>
        <v>5700</v>
      </c>
      <c r="G118" s="344">
        <f t="shared" si="27"/>
        <v>5000</v>
      </c>
      <c r="H118" s="344">
        <f t="shared" si="27"/>
        <v>5000</v>
      </c>
      <c r="I118" s="260"/>
      <c r="J118" s="260"/>
      <c r="K118" s="260"/>
      <c r="L118" s="260"/>
    </row>
    <row r="119" spans="1:13" ht="13.5" customHeight="1" x14ac:dyDescent="0.2">
      <c r="B119" s="30">
        <v>3</v>
      </c>
      <c r="C119" s="48" t="s">
        <v>57</v>
      </c>
      <c r="D119" s="149">
        <f t="shared" si="27"/>
        <v>6179.78</v>
      </c>
      <c r="E119" s="149">
        <f t="shared" si="27"/>
        <v>5308.91</v>
      </c>
      <c r="F119" s="149">
        <f t="shared" si="27"/>
        <v>5700</v>
      </c>
      <c r="G119" s="43">
        <f t="shared" si="27"/>
        <v>5000</v>
      </c>
      <c r="H119" s="43">
        <f t="shared" si="27"/>
        <v>5000</v>
      </c>
      <c r="I119" s="147">
        <v>0</v>
      </c>
      <c r="J119" s="147">
        <f t="shared" ref="J119:L120" si="28">F119/E119*100</f>
        <v>107.36667225475662</v>
      </c>
      <c r="K119" s="147">
        <f t="shared" si="28"/>
        <v>87.719298245614027</v>
      </c>
      <c r="L119" s="147">
        <f t="shared" si="28"/>
        <v>100</v>
      </c>
    </row>
    <row r="120" spans="1:13" ht="13.5" customHeight="1" x14ac:dyDescent="0.2">
      <c r="B120" s="30">
        <v>32</v>
      </c>
      <c r="C120" s="48" t="s">
        <v>58</v>
      </c>
      <c r="D120" s="261">
        <v>6179.78</v>
      </c>
      <c r="E120" s="261">
        <v>5308.91</v>
      </c>
      <c r="F120" s="261">
        <v>5700</v>
      </c>
      <c r="G120" s="340">
        <v>5000</v>
      </c>
      <c r="H120" s="340">
        <v>5000</v>
      </c>
      <c r="I120" s="147">
        <v>0</v>
      </c>
      <c r="J120" s="147">
        <f t="shared" si="28"/>
        <v>107.36667225475662</v>
      </c>
      <c r="K120" s="147">
        <f t="shared" si="28"/>
        <v>87.719298245614027</v>
      </c>
      <c r="L120" s="147">
        <f t="shared" si="28"/>
        <v>100</v>
      </c>
    </row>
    <row r="121" spans="1:13" ht="16.5" customHeight="1" x14ac:dyDescent="0.2">
      <c r="A121" s="612" t="s">
        <v>490</v>
      </c>
      <c r="B121" s="612"/>
      <c r="C121" s="613"/>
      <c r="D121" s="207">
        <f>D124</f>
        <v>8450.6299999999992</v>
      </c>
      <c r="E121" s="207">
        <f>E124</f>
        <v>11945.05</v>
      </c>
      <c r="F121" s="186">
        <f>F124</f>
        <v>12000</v>
      </c>
      <c r="G121" s="207">
        <f>G124</f>
        <v>12000</v>
      </c>
      <c r="H121" s="207">
        <f>H124</f>
        <v>12000</v>
      </c>
      <c r="I121" s="208">
        <v>0</v>
      </c>
      <c r="J121" s="208">
        <v>0</v>
      </c>
      <c r="K121" s="208">
        <v>0</v>
      </c>
      <c r="L121" s="208">
        <v>0</v>
      </c>
    </row>
    <row r="122" spans="1:13" ht="13.5" customHeight="1" x14ac:dyDescent="0.2">
      <c r="A122" s="572" t="s">
        <v>470</v>
      </c>
      <c r="B122" s="572"/>
      <c r="C122" s="573"/>
      <c r="D122" s="23">
        <f>D123</f>
        <v>8450.6299999999992</v>
      </c>
      <c r="E122" s="23">
        <f>E123</f>
        <v>11945.05</v>
      </c>
      <c r="F122" s="187">
        <f>F124</f>
        <v>12000</v>
      </c>
      <c r="G122" s="23">
        <f>G123</f>
        <v>12000</v>
      </c>
      <c r="H122" s="23">
        <f>H123</f>
        <v>12000</v>
      </c>
      <c r="I122" s="24">
        <v>0</v>
      </c>
      <c r="J122" s="24">
        <v>0</v>
      </c>
      <c r="K122" s="24">
        <v>0</v>
      </c>
      <c r="L122" s="24">
        <v>0</v>
      </c>
    </row>
    <row r="123" spans="1:13" ht="13.5" customHeight="1" x14ac:dyDescent="0.2">
      <c r="A123" s="614" t="s">
        <v>402</v>
      </c>
      <c r="B123" s="614"/>
      <c r="C123" s="615"/>
      <c r="D123" s="25">
        <f t="shared" ref="D123:H124" si="29">D124</f>
        <v>8450.6299999999992</v>
      </c>
      <c r="E123" s="25">
        <f t="shared" si="29"/>
        <v>11945.05</v>
      </c>
      <c r="F123" s="188">
        <f t="shared" si="29"/>
        <v>12000</v>
      </c>
      <c r="G123" s="25">
        <f t="shared" si="29"/>
        <v>12000</v>
      </c>
      <c r="H123" s="25">
        <f t="shared" si="29"/>
        <v>12000</v>
      </c>
      <c r="I123" s="26">
        <v>0</v>
      </c>
      <c r="J123" s="26">
        <v>0</v>
      </c>
      <c r="K123" s="26"/>
      <c r="L123" s="26"/>
    </row>
    <row r="124" spans="1:13" ht="13.5" customHeight="1" x14ac:dyDescent="0.2">
      <c r="B124" s="30">
        <v>3</v>
      </c>
      <c r="C124" s="48" t="s">
        <v>57</v>
      </c>
      <c r="D124" s="27">
        <f t="shared" si="29"/>
        <v>8450.6299999999992</v>
      </c>
      <c r="E124" s="27">
        <f t="shared" si="29"/>
        <v>11945.05</v>
      </c>
      <c r="F124" s="192">
        <f t="shared" si="29"/>
        <v>12000</v>
      </c>
      <c r="G124" s="27">
        <f t="shared" si="29"/>
        <v>12000</v>
      </c>
      <c r="H124" s="27">
        <f t="shared" si="29"/>
        <v>12000</v>
      </c>
      <c r="I124" s="41">
        <v>0</v>
      </c>
      <c r="J124" s="41">
        <v>0</v>
      </c>
      <c r="K124" s="41">
        <v>0</v>
      </c>
      <c r="L124" s="41">
        <v>0</v>
      </c>
    </row>
    <row r="125" spans="1:13" ht="13.5" customHeight="1" x14ac:dyDescent="0.2">
      <c r="B125" s="30">
        <v>32</v>
      </c>
      <c r="C125" s="48" t="s">
        <v>58</v>
      </c>
      <c r="D125" s="158">
        <v>8450.6299999999992</v>
      </c>
      <c r="E125" s="158">
        <v>11945.05</v>
      </c>
      <c r="F125" s="261">
        <v>12000</v>
      </c>
      <c r="G125" s="158">
        <v>12000</v>
      </c>
      <c r="H125" s="158">
        <v>12000</v>
      </c>
      <c r="I125" s="41">
        <v>0</v>
      </c>
      <c r="J125" s="41">
        <v>0</v>
      </c>
      <c r="K125" s="41">
        <v>0</v>
      </c>
      <c r="L125" s="41">
        <v>0</v>
      </c>
    </row>
    <row r="126" spans="1:13" ht="13.5" customHeight="1" x14ac:dyDescent="0.2">
      <c r="A126" s="529" t="s">
        <v>491</v>
      </c>
      <c r="B126" s="529"/>
      <c r="C126" s="530"/>
      <c r="D126" s="172">
        <f>D129</f>
        <v>2091.9499999999998</v>
      </c>
      <c r="E126" s="172">
        <f>E129</f>
        <v>2919.9</v>
      </c>
      <c r="F126" s="186">
        <f>F129</f>
        <v>2700</v>
      </c>
      <c r="G126" s="172">
        <f>G129</f>
        <v>2500</v>
      </c>
      <c r="H126" s="172">
        <f>H129</f>
        <v>1500</v>
      </c>
      <c r="I126" s="22">
        <v>0</v>
      </c>
      <c r="J126" s="22">
        <f>F126/E126*100</f>
        <v>92.468920168498911</v>
      </c>
      <c r="K126" s="22">
        <f>G126/F126*100</f>
        <v>92.592592592592595</v>
      </c>
      <c r="L126" s="22">
        <f>H126/G126*100</f>
        <v>60</v>
      </c>
    </row>
    <row r="127" spans="1:13" ht="13.5" customHeight="1" x14ac:dyDescent="0.2">
      <c r="A127" s="572" t="s">
        <v>470</v>
      </c>
      <c r="B127" s="572"/>
      <c r="C127" s="573"/>
      <c r="D127" s="166">
        <f t="shared" ref="D127:H129" si="30">D128</f>
        <v>2091.9499999999998</v>
      </c>
      <c r="E127" s="166">
        <f t="shared" si="30"/>
        <v>2919.9</v>
      </c>
      <c r="F127" s="187">
        <f>F129</f>
        <v>2700</v>
      </c>
      <c r="G127" s="166">
        <f t="shared" si="30"/>
        <v>2500</v>
      </c>
      <c r="H127" s="166">
        <f t="shared" si="30"/>
        <v>1500</v>
      </c>
      <c r="I127" s="24">
        <v>0</v>
      </c>
      <c r="J127" s="24">
        <v>0</v>
      </c>
      <c r="K127" s="24">
        <f t="shared" ref="K127:K136" si="31">G127/F127*100</f>
        <v>92.592592592592595</v>
      </c>
      <c r="L127" s="24">
        <f t="shared" ref="L127:L136" si="32">H127/G127*100</f>
        <v>60</v>
      </c>
    </row>
    <row r="128" spans="1:13" ht="13.5" customHeight="1" x14ac:dyDescent="0.2">
      <c r="A128" s="551" t="s">
        <v>401</v>
      </c>
      <c r="B128" s="551"/>
      <c r="C128" s="552"/>
      <c r="D128" s="167">
        <f t="shared" si="30"/>
        <v>2091.9499999999998</v>
      </c>
      <c r="E128" s="167">
        <f t="shared" si="30"/>
        <v>2919.9</v>
      </c>
      <c r="F128" s="188">
        <f t="shared" si="30"/>
        <v>2700</v>
      </c>
      <c r="G128" s="167">
        <f t="shared" si="30"/>
        <v>2500</v>
      </c>
      <c r="H128" s="167">
        <f t="shared" si="30"/>
        <v>1500</v>
      </c>
      <c r="I128" s="26">
        <v>0</v>
      </c>
      <c r="J128" s="26">
        <v>0</v>
      </c>
      <c r="K128" s="26">
        <f t="shared" si="31"/>
        <v>92.592592592592595</v>
      </c>
      <c r="L128" s="26">
        <f t="shared" si="32"/>
        <v>60</v>
      </c>
    </row>
    <row r="129" spans="1:14" ht="13.5" customHeight="1" x14ac:dyDescent="0.2">
      <c r="B129" s="30">
        <v>3</v>
      </c>
      <c r="C129" s="48" t="s">
        <v>57</v>
      </c>
      <c r="D129" s="173">
        <f t="shared" si="30"/>
        <v>2091.9499999999998</v>
      </c>
      <c r="E129" s="173">
        <f t="shared" si="30"/>
        <v>2919.9</v>
      </c>
      <c r="F129" s="184">
        <f t="shared" si="30"/>
        <v>2700</v>
      </c>
      <c r="G129" s="173">
        <f t="shared" si="30"/>
        <v>2500</v>
      </c>
      <c r="H129" s="173">
        <f t="shared" si="30"/>
        <v>1500</v>
      </c>
      <c r="I129" s="41">
        <v>0</v>
      </c>
      <c r="J129" s="41">
        <f>F129/E129*100</f>
        <v>92.468920168498911</v>
      </c>
      <c r="K129" s="41">
        <f t="shared" si="31"/>
        <v>92.592592592592595</v>
      </c>
      <c r="L129" s="41">
        <f t="shared" si="32"/>
        <v>60</v>
      </c>
    </row>
    <row r="130" spans="1:14" ht="13.5" customHeight="1" x14ac:dyDescent="0.2">
      <c r="B130" s="30">
        <v>32</v>
      </c>
      <c r="C130" s="48" t="s">
        <v>58</v>
      </c>
      <c r="D130" s="158">
        <v>2091.9499999999998</v>
      </c>
      <c r="E130" s="158">
        <v>2919.9</v>
      </c>
      <c r="F130" s="161">
        <v>2700</v>
      </c>
      <c r="G130" s="158">
        <v>2500</v>
      </c>
      <c r="H130" s="158">
        <v>1500</v>
      </c>
      <c r="I130" s="41">
        <v>0</v>
      </c>
      <c r="J130" s="41">
        <f>F130/E130*100</f>
        <v>92.468920168498911</v>
      </c>
      <c r="K130" s="41">
        <f t="shared" si="31"/>
        <v>92.592592592592595</v>
      </c>
      <c r="L130" s="41">
        <f t="shared" si="32"/>
        <v>60</v>
      </c>
    </row>
    <row r="131" spans="1:14" ht="13.5" customHeight="1" x14ac:dyDescent="0.2">
      <c r="A131" s="529" t="s">
        <v>492</v>
      </c>
      <c r="B131" s="529"/>
      <c r="C131" s="530"/>
      <c r="D131" s="172">
        <f>D134</f>
        <v>0</v>
      </c>
      <c r="E131" s="172">
        <f>E134</f>
        <v>3318.07</v>
      </c>
      <c r="F131" s="186">
        <f>F134</f>
        <v>3500</v>
      </c>
      <c r="G131" s="172">
        <f>G134</f>
        <v>3000</v>
      </c>
      <c r="H131" s="172">
        <f>H134</f>
        <v>3000</v>
      </c>
      <c r="I131" s="22">
        <v>0</v>
      </c>
      <c r="J131" s="22">
        <f>F131/E131*100</f>
        <v>105.48300668762263</v>
      </c>
      <c r="K131" s="22">
        <f t="shared" si="31"/>
        <v>85.714285714285708</v>
      </c>
      <c r="L131" s="22">
        <f t="shared" si="32"/>
        <v>100</v>
      </c>
    </row>
    <row r="132" spans="1:14" ht="13.5" customHeight="1" x14ac:dyDescent="0.2">
      <c r="A132" s="572" t="s">
        <v>471</v>
      </c>
      <c r="B132" s="572"/>
      <c r="C132" s="573"/>
      <c r="D132" s="166">
        <f t="shared" ref="D132:H134" si="33">D133</f>
        <v>0</v>
      </c>
      <c r="E132" s="166">
        <f t="shared" si="33"/>
        <v>3318.07</v>
      </c>
      <c r="F132" s="187">
        <f>F134</f>
        <v>3500</v>
      </c>
      <c r="G132" s="166">
        <f t="shared" si="33"/>
        <v>3000</v>
      </c>
      <c r="H132" s="166">
        <f t="shared" si="33"/>
        <v>3000</v>
      </c>
      <c r="I132" s="24">
        <v>0</v>
      </c>
      <c r="J132" s="24">
        <v>0</v>
      </c>
      <c r="K132" s="24">
        <f t="shared" si="31"/>
        <v>85.714285714285708</v>
      </c>
      <c r="L132" s="24">
        <f t="shared" si="32"/>
        <v>100</v>
      </c>
    </row>
    <row r="133" spans="1:14" ht="13.5" customHeight="1" x14ac:dyDescent="0.2">
      <c r="A133" s="551" t="s">
        <v>401</v>
      </c>
      <c r="B133" s="551"/>
      <c r="C133" s="552"/>
      <c r="D133" s="167">
        <f t="shared" si="33"/>
        <v>0</v>
      </c>
      <c r="E133" s="167">
        <f t="shared" si="33"/>
        <v>3318.07</v>
      </c>
      <c r="F133" s="188">
        <f t="shared" si="33"/>
        <v>3500</v>
      </c>
      <c r="G133" s="167">
        <f t="shared" si="33"/>
        <v>3000</v>
      </c>
      <c r="H133" s="167">
        <f t="shared" si="33"/>
        <v>3000</v>
      </c>
      <c r="I133" s="26">
        <v>0</v>
      </c>
      <c r="J133" s="26">
        <v>0</v>
      </c>
      <c r="K133" s="26">
        <f t="shared" si="31"/>
        <v>85.714285714285708</v>
      </c>
      <c r="L133" s="26">
        <f t="shared" si="32"/>
        <v>100</v>
      </c>
    </row>
    <row r="134" spans="1:14" ht="13.5" customHeight="1" x14ac:dyDescent="0.2">
      <c r="B134" s="30">
        <v>3</v>
      </c>
      <c r="C134" s="48" t="s">
        <v>57</v>
      </c>
      <c r="D134" s="173">
        <f t="shared" si="33"/>
        <v>0</v>
      </c>
      <c r="E134" s="173">
        <f t="shared" si="33"/>
        <v>3318.07</v>
      </c>
      <c r="F134" s="184">
        <f t="shared" si="33"/>
        <v>3500</v>
      </c>
      <c r="G134" s="173">
        <f t="shared" si="33"/>
        <v>3000</v>
      </c>
      <c r="H134" s="173">
        <f t="shared" si="33"/>
        <v>3000</v>
      </c>
      <c r="I134" s="41">
        <v>0</v>
      </c>
      <c r="J134" s="41">
        <f>F134/E134*100</f>
        <v>105.48300668762263</v>
      </c>
      <c r="K134" s="41">
        <f t="shared" si="31"/>
        <v>85.714285714285708</v>
      </c>
      <c r="L134" s="41">
        <f t="shared" si="32"/>
        <v>100</v>
      </c>
    </row>
    <row r="135" spans="1:14" ht="13.5" customHeight="1" x14ac:dyDescent="0.2">
      <c r="B135" s="30">
        <v>32</v>
      </c>
      <c r="C135" s="48" t="s">
        <v>58</v>
      </c>
      <c r="D135" s="158">
        <v>0</v>
      </c>
      <c r="E135" s="158">
        <v>3318.07</v>
      </c>
      <c r="F135" s="161">
        <v>3500</v>
      </c>
      <c r="G135" s="158">
        <v>3000</v>
      </c>
      <c r="H135" s="158">
        <v>3000</v>
      </c>
      <c r="I135" s="41">
        <v>0</v>
      </c>
      <c r="J135" s="41">
        <f>F135/E135*100</f>
        <v>105.48300668762263</v>
      </c>
      <c r="K135" s="41">
        <f t="shared" si="31"/>
        <v>85.714285714285708</v>
      </c>
      <c r="L135" s="41">
        <f t="shared" si="32"/>
        <v>100</v>
      </c>
    </row>
    <row r="136" spans="1:14" ht="26.25" customHeight="1" x14ac:dyDescent="0.2">
      <c r="A136" s="593" t="s">
        <v>456</v>
      </c>
      <c r="B136" s="594"/>
      <c r="C136" s="595"/>
      <c r="D136" s="287">
        <f>SUM(D137,D147,D160)</f>
        <v>14506.68</v>
      </c>
      <c r="E136" s="162">
        <f>SUM(E137,E160,E147)</f>
        <v>8787.91</v>
      </c>
      <c r="F136" s="185">
        <f>SUM(F137,F147,F153,F160)</f>
        <v>549000</v>
      </c>
      <c r="G136" s="162">
        <f>SUM(G137,G147,G160)</f>
        <v>401000</v>
      </c>
      <c r="H136" s="162">
        <f>SUM(H137,H147,H160)</f>
        <v>92000</v>
      </c>
      <c r="I136" s="163">
        <f>E136/D136*100</f>
        <v>60.578368034588202</v>
      </c>
      <c r="J136" s="163">
        <f>F136/E136*100</f>
        <v>6247.2191909111498</v>
      </c>
      <c r="K136" s="163">
        <f t="shared" si="31"/>
        <v>73.04189435336977</v>
      </c>
      <c r="L136" s="163">
        <f t="shared" si="32"/>
        <v>22.942643391521198</v>
      </c>
      <c r="M136" s="42"/>
    </row>
    <row r="137" spans="1:14" ht="18.75" customHeight="1" x14ac:dyDescent="0.2">
      <c r="A137" s="609" t="s">
        <v>472</v>
      </c>
      <c r="B137" s="610"/>
      <c r="C137" s="611"/>
      <c r="D137" s="297">
        <f>D144</f>
        <v>10359.09</v>
      </c>
      <c r="E137" s="207">
        <f>E144</f>
        <v>374.94</v>
      </c>
      <c r="F137" s="186">
        <f>F144</f>
        <v>134000</v>
      </c>
      <c r="G137" s="207">
        <f>G144</f>
        <v>0</v>
      </c>
      <c r="H137" s="207">
        <f>H144</f>
        <v>0</v>
      </c>
      <c r="I137" s="208">
        <f>E137/D137*100</f>
        <v>3.6194298920078887</v>
      </c>
      <c r="J137" s="208">
        <f>F137/E137*100</f>
        <v>35739.051581586384</v>
      </c>
      <c r="K137" s="208">
        <f>G137/F137*100</f>
        <v>0</v>
      </c>
      <c r="L137" s="208">
        <v>0</v>
      </c>
      <c r="M137" s="42"/>
    </row>
    <row r="138" spans="1:14" ht="13.5" customHeight="1" x14ac:dyDescent="0.2">
      <c r="A138" s="500" t="s">
        <v>78</v>
      </c>
      <c r="B138" s="501"/>
      <c r="C138" s="502"/>
      <c r="D138" s="298">
        <f>D144</f>
        <v>10359.09</v>
      </c>
      <c r="E138" s="29">
        <f>E144</f>
        <v>374.94</v>
      </c>
      <c r="F138" s="190">
        <f>F144</f>
        <v>134000</v>
      </c>
      <c r="G138" s="29">
        <f>G144</f>
        <v>0</v>
      </c>
      <c r="H138" s="29">
        <f>H144</f>
        <v>0</v>
      </c>
      <c r="I138" s="24">
        <v>0</v>
      </c>
      <c r="J138" s="24">
        <v>0</v>
      </c>
      <c r="K138" s="24">
        <f>G138/F138*100</f>
        <v>0</v>
      </c>
      <c r="L138" s="24">
        <v>0</v>
      </c>
      <c r="M138" s="42"/>
    </row>
    <row r="139" spans="1:14" ht="13.5" customHeight="1" x14ac:dyDescent="0.2">
      <c r="A139" s="586" t="s">
        <v>499</v>
      </c>
      <c r="B139" s="587"/>
      <c r="C139" s="588"/>
      <c r="D139" s="295">
        <v>0</v>
      </c>
      <c r="E139" s="49">
        <v>0</v>
      </c>
      <c r="F139" s="188">
        <v>100000</v>
      </c>
      <c r="G139" s="25">
        <v>0</v>
      </c>
      <c r="H139" s="25">
        <v>0</v>
      </c>
      <c r="I139" s="26">
        <v>0</v>
      </c>
      <c r="J139" s="26">
        <v>0</v>
      </c>
      <c r="K139" s="26">
        <v>0</v>
      </c>
      <c r="L139" s="26">
        <v>0</v>
      </c>
      <c r="M139" s="42"/>
      <c r="N139" s="53"/>
    </row>
    <row r="140" spans="1:14" ht="13.5" customHeight="1" x14ac:dyDescent="0.2">
      <c r="A140" s="516" t="s">
        <v>498</v>
      </c>
      <c r="B140" s="517"/>
      <c r="C140" s="518"/>
      <c r="D140" s="295">
        <v>10359.09</v>
      </c>
      <c r="E140" s="339">
        <v>374.94</v>
      </c>
      <c r="F140" s="188">
        <v>0</v>
      </c>
      <c r="G140" s="25">
        <v>0</v>
      </c>
      <c r="H140" s="25">
        <v>0</v>
      </c>
      <c r="I140" s="26">
        <v>0</v>
      </c>
      <c r="J140" s="26">
        <v>0</v>
      </c>
      <c r="K140" s="26">
        <v>0</v>
      </c>
      <c r="L140" s="26">
        <v>0</v>
      </c>
      <c r="M140" s="42"/>
    </row>
    <row r="141" spans="1:14" ht="13.5" customHeight="1" x14ac:dyDescent="0.2">
      <c r="A141" s="671" t="s">
        <v>461</v>
      </c>
      <c r="B141" s="672"/>
      <c r="C141" s="673"/>
      <c r="D141" s="308">
        <v>0</v>
      </c>
      <c r="E141" s="51">
        <v>0</v>
      </c>
      <c r="F141" s="188">
        <v>0</v>
      </c>
      <c r="G141" s="25">
        <v>0</v>
      </c>
      <c r="H141" s="25">
        <v>0</v>
      </c>
      <c r="I141" s="26">
        <v>0</v>
      </c>
      <c r="J141" s="26">
        <v>0</v>
      </c>
      <c r="K141" s="26">
        <v>0</v>
      </c>
      <c r="L141" s="26">
        <v>0</v>
      </c>
      <c r="M141" s="42"/>
    </row>
    <row r="142" spans="1:14" ht="13.5" customHeight="1" x14ac:dyDescent="0.2">
      <c r="A142" s="503" t="s">
        <v>401</v>
      </c>
      <c r="B142" s="504"/>
      <c r="C142" s="505"/>
      <c r="D142" s="308">
        <v>0</v>
      </c>
      <c r="E142" s="51">
        <v>0</v>
      </c>
      <c r="F142" s="188">
        <v>9000</v>
      </c>
      <c r="G142" s="25">
        <v>0</v>
      </c>
      <c r="H142" s="25">
        <v>0</v>
      </c>
      <c r="I142" s="26">
        <v>0</v>
      </c>
      <c r="J142" s="26">
        <v>0</v>
      </c>
      <c r="K142" s="26">
        <v>0</v>
      </c>
      <c r="L142" s="26">
        <v>0</v>
      </c>
      <c r="M142" s="42"/>
    </row>
    <row r="143" spans="1:14" ht="13.5" customHeight="1" x14ac:dyDescent="0.2">
      <c r="A143" s="506" t="s">
        <v>429</v>
      </c>
      <c r="B143" s="507"/>
      <c r="C143" s="508"/>
      <c r="D143" s="308">
        <v>0</v>
      </c>
      <c r="E143" s="51">
        <v>0</v>
      </c>
      <c r="F143" s="188">
        <v>25000</v>
      </c>
      <c r="G143" s="25">
        <v>0</v>
      </c>
      <c r="H143" s="25">
        <v>0</v>
      </c>
      <c r="I143" s="26">
        <v>0</v>
      </c>
      <c r="J143" s="26">
        <v>0</v>
      </c>
      <c r="K143" s="26">
        <v>0</v>
      </c>
      <c r="L143" s="26">
        <v>0</v>
      </c>
      <c r="M143" s="42"/>
    </row>
    <row r="144" spans="1:14" ht="13.5" customHeight="1" x14ac:dyDescent="0.2">
      <c r="B144" s="288">
        <v>4</v>
      </c>
      <c r="C144" s="284" t="s">
        <v>74</v>
      </c>
      <c r="D144" s="27">
        <f>SUM(D145,D146)</f>
        <v>10359.09</v>
      </c>
      <c r="E144" s="27">
        <f>SUM(E145,E146)</f>
        <v>374.94</v>
      </c>
      <c r="F144" s="184">
        <f>SUM(F145,F146)</f>
        <v>134000</v>
      </c>
      <c r="G144" s="27">
        <f>SUM(G145,G146)</f>
        <v>0</v>
      </c>
      <c r="H144" s="27">
        <f>SUM(H145,H146)</f>
        <v>0</v>
      </c>
      <c r="I144" s="41">
        <f>E144/D144*100</f>
        <v>3.6194298920078887</v>
      </c>
      <c r="J144" s="41">
        <f>F144/E144*100</f>
        <v>35739.051581586384</v>
      </c>
      <c r="K144" s="41">
        <f>G144/F144*100</f>
        <v>0</v>
      </c>
      <c r="L144" s="41">
        <v>0</v>
      </c>
      <c r="M144" s="230"/>
      <c r="N144" s="345"/>
    </row>
    <row r="145" spans="1:16" ht="13.5" customHeight="1" x14ac:dyDescent="0.2">
      <c r="B145" s="171">
        <v>41</v>
      </c>
      <c r="C145" s="60" t="s">
        <v>137</v>
      </c>
      <c r="D145" s="61">
        <v>0</v>
      </c>
      <c r="E145" s="61">
        <v>0</v>
      </c>
      <c r="F145" s="410">
        <v>0</v>
      </c>
      <c r="G145" s="61">
        <v>0</v>
      </c>
      <c r="H145" s="61">
        <v>0</v>
      </c>
      <c r="I145" s="41">
        <v>0</v>
      </c>
      <c r="J145" s="41">
        <v>0</v>
      </c>
      <c r="K145" s="41">
        <v>0</v>
      </c>
      <c r="L145" s="41">
        <v>0</v>
      </c>
      <c r="M145" s="230"/>
      <c r="N145" s="317"/>
    </row>
    <row r="146" spans="1:16" ht="13.5" customHeight="1" x14ac:dyDescent="0.2">
      <c r="B146" s="171">
        <v>42</v>
      </c>
      <c r="C146" s="48" t="s">
        <v>75</v>
      </c>
      <c r="D146" s="27">
        <v>10359.09</v>
      </c>
      <c r="E146" s="27">
        <v>374.94</v>
      </c>
      <c r="F146" s="184">
        <v>134000</v>
      </c>
      <c r="G146" s="27">
        <v>0</v>
      </c>
      <c r="H146" s="27">
        <v>0</v>
      </c>
      <c r="I146" s="41">
        <f>E146/D146*100</f>
        <v>3.6194298920078887</v>
      </c>
      <c r="J146" s="41">
        <f>F146/E146*100</f>
        <v>35739.051581586384</v>
      </c>
      <c r="K146" s="41">
        <f>G146/F146*100</f>
        <v>0</v>
      </c>
      <c r="L146" s="41">
        <v>0</v>
      </c>
      <c r="M146" s="230"/>
      <c r="N146" s="660"/>
      <c r="O146" s="660"/>
      <c r="P146" s="660"/>
    </row>
    <row r="147" spans="1:16" ht="21" customHeight="1" x14ac:dyDescent="0.2">
      <c r="A147" s="609" t="s">
        <v>134</v>
      </c>
      <c r="B147" s="610"/>
      <c r="C147" s="611"/>
      <c r="D147" s="297">
        <f>D151</f>
        <v>0</v>
      </c>
      <c r="E147" s="207">
        <f>E151</f>
        <v>7583.45</v>
      </c>
      <c r="F147" s="186">
        <f>F151</f>
        <v>0</v>
      </c>
      <c r="G147" s="207">
        <f>G151</f>
        <v>1000</v>
      </c>
      <c r="H147" s="207">
        <f>H151</f>
        <v>1000</v>
      </c>
      <c r="I147" s="208">
        <v>0</v>
      </c>
      <c r="J147" s="208">
        <f>F147/E147*100</f>
        <v>0</v>
      </c>
      <c r="K147" s="208" t="e">
        <f>G147/F147*100</f>
        <v>#DIV/0!</v>
      </c>
      <c r="L147" s="208">
        <f>H147/G147*100</f>
        <v>100</v>
      </c>
      <c r="N147" s="660"/>
      <c r="O147" s="660"/>
      <c r="P147" s="660"/>
    </row>
    <row r="148" spans="1:16" ht="13.5" customHeight="1" x14ac:dyDescent="0.2">
      <c r="A148" s="500" t="s">
        <v>78</v>
      </c>
      <c r="B148" s="501"/>
      <c r="C148" s="502"/>
      <c r="D148" s="285">
        <f>D151</f>
        <v>0</v>
      </c>
      <c r="E148" s="23">
        <f>E151</f>
        <v>7583.45</v>
      </c>
      <c r="F148" s="187">
        <f>F151</f>
        <v>0</v>
      </c>
      <c r="G148" s="23">
        <f>G151</f>
        <v>1000</v>
      </c>
      <c r="H148" s="23">
        <f>H151</f>
        <v>1000</v>
      </c>
      <c r="I148" s="24">
        <v>0</v>
      </c>
      <c r="J148" s="24">
        <v>0</v>
      </c>
      <c r="K148" s="24" t="e">
        <f>G148/F148*100</f>
        <v>#DIV/0!</v>
      </c>
      <c r="L148" s="24">
        <f>H148/G148*100</f>
        <v>100</v>
      </c>
    </row>
    <row r="149" spans="1:16" ht="13.5" customHeight="1" x14ac:dyDescent="0.2">
      <c r="A149" s="503" t="s">
        <v>401</v>
      </c>
      <c r="B149" s="504"/>
      <c r="C149" s="505"/>
      <c r="D149" s="295">
        <v>0</v>
      </c>
      <c r="E149" s="25">
        <v>4415.75</v>
      </c>
      <c r="F149" s="188">
        <v>0</v>
      </c>
      <c r="G149" s="25">
        <v>0</v>
      </c>
      <c r="H149" s="25">
        <v>0</v>
      </c>
      <c r="I149" s="26">
        <v>0</v>
      </c>
      <c r="J149" s="26">
        <v>0</v>
      </c>
      <c r="K149" s="26">
        <v>0</v>
      </c>
      <c r="L149" s="26">
        <v>0</v>
      </c>
    </row>
    <row r="150" spans="1:16" ht="13.5" customHeight="1" x14ac:dyDescent="0.2">
      <c r="A150" s="506" t="s">
        <v>429</v>
      </c>
      <c r="B150" s="507"/>
      <c r="C150" s="508"/>
      <c r="D150" s="295">
        <v>0</v>
      </c>
      <c r="E150" s="25">
        <v>3167.7</v>
      </c>
      <c r="F150" s="188">
        <v>0</v>
      </c>
      <c r="G150" s="25">
        <v>1000</v>
      </c>
      <c r="H150" s="25">
        <f>H151</f>
        <v>1000</v>
      </c>
      <c r="I150" s="26">
        <v>0</v>
      </c>
      <c r="J150" s="26">
        <v>0</v>
      </c>
      <c r="K150" s="26">
        <v>0</v>
      </c>
      <c r="L150" s="26">
        <v>0</v>
      </c>
    </row>
    <row r="151" spans="1:16" ht="13.5" customHeight="1" x14ac:dyDescent="0.2">
      <c r="B151" s="288">
        <v>4</v>
      </c>
      <c r="C151" s="284" t="s">
        <v>74</v>
      </c>
      <c r="D151" s="43">
        <f>D152</f>
        <v>0</v>
      </c>
      <c r="E151" s="43">
        <f>E152</f>
        <v>7583.45</v>
      </c>
      <c r="F151" s="184">
        <f>F152</f>
        <v>0</v>
      </c>
      <c r="G151" s="43">
        <f>G152</f>
        <v>1000</v>
      </c>
      <c r="H151" s="43">
        <f>H152</f>
        <v>1000</v>
      </c>
      <c r="I151" s="41">
        <v>0</v>
      </c>
      <c r="J151" s="41">
        <f t="shared" ref="J151:L152" si="34">F151/E151*100</f>
        <v>0</v>
      </c>
      <c r="K151" s="41" t="e">
        <f t="shared" si="34"/>
        <v>#DIV/0!</v>
      </c>
      <c r="L151" s="41">
        <f t="shared" si="34"/>
        <v>100</v>
      </c>
    </row>
    <row r="152" spans="1:16" ht="13.5" customHeight="1" x14ac:dyDescent="0.2">
      <c r="B152" s="171">
        <v>42</v>
      </c>
      <c r="C152" s="48" t="s">
        <v>75</v>
      </c>
      <c r="D152" s="158">
        <v>0</v>
      </c>
      <c r="E152" s="158">
        <v>7583.45</v>
      </c>
      <c r="F152" s="161">
        <v>0</v>
      </c>
      <c r="G152" s="158">
        <v>1000</v>
      </c>
      <c r="H152" s="158">
        <v>1000</v>
      </c>
      <c r="I152" s="41">
        <v>0</v>
      </c>
      <c r="J152" s="41">
        <f t="shared" si="34"/>
        <v>0</v>
      </c>
      <c r="K152" s="41" t="e">
        <f t="shared" si="34"/>
        <v>#DIV/0!</v>
      </c>
      <c r="L152" s="41">
        <f t="shared" si="34"/>
        <v>100</v>
      </c>
      <c r="N152" s="317"/>
    </row>
    <row r="153" spans="1:16" ht="13.5" customHeight="1" x14ac:dyDescent="0.2">
      <c r="A153" s="497" t="s">
        <v>536</v>
      </c>
      <c r="B153" s="498"/>
      <c r="C153" s="499"/>
      <c r="D153" s="297">
        <f>D158</f>
        <v>0</v>
      </c>
      <c r="E153" s="207">
        <f>E158</f>
        <v>0</v>
      </c>
      <c r="F153" s="186">
        <f>F158</f>
        <v>7000</v>
      </c>
      <c r="G153" s="207">
        <f>G158</f>
        <v>1000</v>
      </c>
      <c r="H153" s="207">
        <f>H158</f>
        <v>1000</v>
      </c>
      <c r="I153" s="208">
        <v>0</v>
      </c>
      <c r="J153" s="208" t="e">
        <f>F153/E153*100</f>
        <v>#DIV/0!</v>
      </c>
      <c r="K153" s="208">
        <f>G153/F153*100</f>
        <v>14.285714285714285</v>
      </c>
      <c r="L153" s="208">
        <f>H153/G153*100</f>
        <v>100</v>
      </c>
      <c r="N153" s="317"/>
    </row>
    <row r="154" spans="1:16" ht="13.5" customHeight="1" x14ac:dyDescent="0.2">
      <c r="A154" s="500" t="s">
        <v>78</v>
      </c>
      <c r="B154" s="501"/>
      <c r="C154" s="502"/>
      <c r="D154" s="285">
        <f>D158</f>
        <v>0</v>
      </c>
      <c r="E154" s="23">
        <f>E158</f>
        <v>0</v>
      </c>
      <c r="F154" s="187">
        <f>F158</f>
        <v>7000</v>
      </c>
      <c r="G154" s="23">
        <f>G158</f>
        <v>1000</v>
      </c>
      <c r="H154" s="23">
        <f>H158</f>
        <v>1000</v>
      </c>
      <c r="I154" s="24">
        <v>0</v>
      </c>
      <c r="J154" s="24">
        <v>0</v>
      </c>
      <c r="K154" s="24">
        <f>G154/F154*100</f>
        <v>14.285714285714285</v>
      </c>
      <c r="L154" s="24">
        <f>H154/G154*100</f>
        <v>100</v>
      </c>
      <c r="N154" s="317"/>
    </row>
    <row r="155" spans="1:16" ht="13.5" customHeight="1" x14ac:dyDescent="0.2">
      <c r="A155" s="503" t="s">
        <v>401</v>
      </c>
      <c r="B155" s="504"/>
      <c r="C155" s="505"/>
      <c r="D155" s="295">
        <v>0</v>
      </c>
      <c r="E155" s="25">
        <v>0</v>
      </c>
      <c r="F155" s="188">
        <v>0</v>
      </c>
      <c r="G155" s="25">
        <v>0</v>
      </c>
      <c r="H155" s="25">
        <v>0</v>
      </c>
      <c r="I155" s="26">
        <v>0</v>
      </c>
      <c r="J155" s="26">
        <v>0</v>
      </c>
      <c r="K155" s="26">
        <v>0</v>
      </c>
      <c r="L155" s="26">
        <v>0</v>
      </c>
      <c r="N155" s="317"/>
    </row>
    <row r="156" spans="1:16" ht="13.5" customHeight="1" x14ac:dyDescent="0.2">
      <c r="A156" s="509" t="s">
        <v>477</v>
      </c>
      <c r="B156" s="510"/>
      <c r="C156" s="511"/>
      <c r="D156" s="295">
        <v>0</v>
      </c>
      <c r="E156" s="25">
        <v>0</v>
      </c>
      <c r="F156" s="188">
        <v>7000</v>
      </c>
      <c r="G156" s="25">
        <v>0</v>
      </c>
      <c r="H156" s="25">
        <v>0</v>
      </c>
      <c r="I156" s="26">
        <v>0</v>
      </c>
      <c r="J156" s="26">
        <v>0</v>
      </c>
      <c r="K156" s="26">
        <v>0</v>
      </c>
      <c r="L156" s="26">
        <v>0</v>
      </c>
      <c r="N156" s="317"/>
    </row>
    <row r="157" spans="1:16" ht="13.5" customHeight="1" x14ac:dyDescent="0.2">
      <c r="A157" s="506" t="s">
        <v>429</v>
      </c>
      <c r="B157" s="507"/>
      <c r="C157" s="508"/>
      <c r="D157" s="295">
        <v>0</v>
      </c>
      <c r="E157" s="25">
        <v>0</v>
      </c>
      <c r="F157" s="188">
        <v>0</v>
      </c>
      <c r="G157" s="25">
        <v>1000</v>
      </c>
      <c r="H157" s="25">
        <f>H158</f>
        <v>1000</v>
      </c>
      <c r="I157" s="26">
        <v>0</v>
      </c>
      <c r="J157" s="26">
        <v>0</v>
      </c>
      <c r="K157" s="26">
        <v>0</v>
      </c>
      <c r="L157" s="26">
        <v>0</v>
      </c>
      <c r="N157" s="317"/>
    </row>
    <row r="158" spans="1:16" ht="13.5" customHeight="1" x14ac:dyDescent="0.2">
      <c r="B158" s="288">
        <v>4</v>
      </c>
      <c r="C158" s="284" t="s">
        <v>74</v>
      </c>
      <c r="D158" s="43">
        <f>D159</f>
        <v>0</v>
      </c>
      <c r="E158" s="43">
        <f>E159</f>
        <v>0</v>
      </c>
      <c r="F158" s="184">
        <f>F159</f>
        <v>7000</v>
      </c>
      <c r="G158" s="43">
        <f>G159</f>
        <v>1000</v>
      </c>
      <c r="H158" s="43">
        <f>H159</f>
        <v>1000</v>
      </c>
      <c r="I158" s="41">
        <v>0</v>
      </c>
      <c r="J158" s="41" t="e">
        <f t="shared" ref="J158:J159" si="35">F158/E158*100</f>
        <v>#DIV/0!</v>
      </c>
      <c r="K158" s="41">
        <f t="shared" ref="K158:K159" si="36">G158/F158*100</f>
        <v>14.285714285714285</v>
      </c>
      <c r="L158" s="41">
        <f t="shared" ref="L158:L159" si="37">H158/G158*100</f>
        <v>100</v>
      </c>
      <c r="N158" s="317"/>
    </row>
    <row r="159" spans="1:16" ht="13.5" customHeight="1" x14ac:dyDescent="0.2">
      <c r="B159" s="171">
        <v>42</v>
      </c>
      <c r="C159" s="48" t="s">
        <v>75</v>
      </c>
      <c r="D159" s="158">
        <v>0</v>
      </c>
      <c r="E159" s="158">
        <v>0</v>
      </c>
      <c r="F159" s="161">
        <v>7000</v>
      </c>
      <c r="G159" s="158">
        <v>1000</v>
      </c>
      <c r="H159" s="158">
        <v>1000</v>
      </c>
      <c r="I159" s="41">
        <v>0</v>
      </c>
      <c r="J159" s="41" t="e">
        <f t="shared" si="35"/>
        <v>#DIV/0!</v>
      </c>
      <c r="K159" s="41">
        <f t="shared" si="36"/>
        <v>14.285714285714285</v>
      </c>
      <c r="L159" s="41">
        <f t="shared" si="37"/>
        <v>100</v>
      </c>
      <c r="N159" s="317"/>
    </row>
    <row r="160" spans="1:16" ht="13.5" customHeight="1" x14ac:dyDescent="0.2">
      <c r="A160" s="567" t="s">
        <v>431</v>
      </c>
      <c r="B160" s="568"/>
      <c r="C160" s="569"/>
      <c r="D160" s="290">
        <f>SUM(D167,D169)</f>
        <v>4147.59</v>
      </c>
      <c r="E160" s="290">
        <f>SUM(E167,E169)</f>
        <v>829.52</v>
      </c>
      <c r="F160" s="290">
        <f>SUM(F167,F169)</f>
        <v>408000</v>
      </c>
      <c r="G160" s="290">
        <f>SUM(G167,G169)</f>
        <v>400000</v>
      </c>
      <c r="H160" s="290">
        <f>SUM(H167,H169)</f>
        <v>91000</v>
      </c>
      <c r="I160" s="22">
        <v>0</v>
      </c>
      <c r="J160" s="22">
        <v>0</v>
      </c>
      <c r="K160" s="22">
        <f>G160/F160*100</f>
        <v>98.039215686274503</v>
      </c>
      <c r="L160" s="22">
        <f>H160/G160*100</f>
        <v>22.75</v>
      </c>
    </row>
    <row r="161" spans="1:17" ht="13.5" customHeight="1" x14ac:dyDescent="0.2">
      <c r="A161" s="500" t="s">
        <v>78</v>
      </c>
      <c r="B161" s="501"/>
      <c r="C161" s="502"/>
      <c r="D161" s="236">
        <f>SUM(D167,D169)</f>
        <v>4147.59</v>
      </c>
      <c r="E161" s="343">
        <f>SUM(E167,E169)</f>
        <v>829.52</v>
      </c>
      <c r="F161" s="236">
        <f>SUM(F167,F169)</f>
        <v>408000</v>
      </c>
      <c r="G161" s="236">
        <f>SUM(G167,G169)</f>
        <v>400000</v>
      </c>
      <c r="H161" s="236">
        <f>SUM(H167,H169)</f>
        <v>91000</v>
      </c>
      <c r="I161" s="409">
        <v>0</v>
      </c>
      <c r="J161" s="409">
        <v>0</v>
      </c>
      <c r="K161" s="409">
        <f>G161/F161*100</f>
        <v>98.039215686274503</v>
      </c>
      <c r="L161" s="409">
        <f>H161/G161*100</f>
        <v>22.75</v>
      </c>
    </row>
    <row r="162" spans="1:17" ht="13.5" customHeight="1" x14ac:dyDescent="0.2">
      <c r="A162" s="598" t="s">
        <v>401</v>
      </c>
      <c r="B162" s="599"/>
      <c r="C162" s="600"/>
      <c r="D162" s="295">
        <v>0</v>
      </c>
      <c r="E162" s="25">
        <v>514.29999999999995</v>
      </c>
      <c r="F162" s="188">
        <v>7350</v>
      </c>
      <c r="G162" s="25">
        <v>0</v>
      </c>
      <c r="H162" s="25">
        <v>0</v>
      </c>
      <c r="I162" s="26">
        <v>0</v>
      </c>
      <c r="J162" s="26">
        <v>0</v>
      </c>
      <c r="K162" s="26">
        <v>0</v>
      </c>
      <c r="L162" s="26">
        <v>0</v>
      </c>
    </row>
    <row r="163" spans="1:17" ht="13.5" customHeight="1" x14ac:dyDescent="0.2">
      <c r="A163" s="586" t="s">
        <v>499</v>
      </c>
      <c r="B163" s="587"/>
      <c r="C163" s="588"/>
      <c r="D163" s="295">
        <v>0</v>
      </c>
      <c r="E163" s="49">
        <v>0</v>
      </c>
      <c r="F163" s="188">
        <v>400000</v>
      </c>
      <c r="G163" s="25">
        <v>400000</v>
      </c>
      <c r="H163" s="25">
        <v>91000</v>
      </c>
      <c r="I163" s="26"/>
      <c r="J163" s="26"/>
      <c r="K163" s="26"/>
      <c r="L163" s="26"/>
      <c r="N163" s="661"/>
      <c r="O163" s="661"/>
    </row>
    <row r="164" spans="1:17" ht="13.5" customHeight="1" x14ac:dyDescent="0.2">
      <c r="A164" s="601" t="s">
        <v>417</v>
      </c>
      <c r="B164" s="602"/>
      <c r="C164" s="603"/>
      <c r="D164" s="295">
        <v>3550.56</v>
      </c>
      <c r="E164" s="51">
        <v>0</v>
      </c>
      <c r="F164" s="188">
        <v>0</v>
      </c>
      <c r="G164" s="25">
        <v>0</v>
      </c>
      <c r="H164" s="25">
        <v>0</v>
      </c>
      <c r="I164" s="26">
        <v>0</v>
      </c>
      <c r="J164" s="26">
        <v>0</v>
      </c>
      <c r="K164" s="26"/>
      <c r="L164" s="26"/>
    </row>
    <row r="165" spans="1:17" ht="13.5" customHeight="1" x14ac:dyDescent="0.2">
      <c r="A165" s="601" t="s">
        <v>416</v>
      </c>
      <c r="B165" s="602"/>
      <c r="C165" s="603"/>
      <c r="D165" s="295">
        <v>0</v>
      </c>
      <c r="E165" s="51">
        <v>114.14</v>
      </c>
      <c r="F165" s="188">
        <v>150</v>
      </c>
      <c r="G165" s="25">
        <v>0</v>
      </c>
      <c r="H165" s="25">
        <v>0</v>
      </c>
      <c r="I165" s="26">
        <v>0</v>
      </c>
      <c r="J165" s="26">
        <v>0</v>
      </c>
      <c r="K165" s="26"/>
      <c r="L165" s="26"/>
    </row>
    <row r="166" spans="1:17" ht="13.5" customHeight="1" x14ac:dyDescent="0.2">
      <c r="A166" s="601" t="s">
        <v>428</v>
      </c>
      <c r="B166" s="602"/>
      <c r="C166" s="603"/>
      <c r="D166" s="295">
        <v>597.03</v>
      </c>
      <c r="E166" s="25">
        <v>199.08</v>
      </c>
      <c r="F166" s="188">
        <v>500</v>
      </c>
      <c r="G166" s="25">
        <v>0</v>
      </c>
      <c r="H166" s="25">
        <v>0</v>
      </c>
      <c r="I166" s="26">
        <v>0</v>
      </c>
      <c r="J166" s="26">
        <v>0</v>
      </c>
      <c r="K166" s="26">
        <f>G166/F166*100</f>
        <v>0</v>
      </c>
      <c r="L166" s="26">
        <v>0</v>
      </c>
    </row>
    <row r="167" spans="1:17" ht="13.5" customHeight="1" x14ac:dyDescent="0.2">
      <c r="A167" s="249"/>
      <c r="B167" s="283">
        <v>3</v>
      </c>
      <c r="C167" s="284" t="s">
        <v>57</v>
      </c>
      <c r="D167" s="47">
        <f>D168</f>
        <v>0</v>
      </c>
      <c r="E167" s="250">
        <f>E168</f>
        <v>0</v>
      </c>
      <c r="F167" s="184">
        <f>F168</f>
        <v>8000</v>
      </c>
      <c r="G167" s="250">
        <f>G168</f>
        <v>0</v>
      </c>
      <c r="H167" s="250">
        <f>H168</f>
        <v>1000</v>
      </c>
      <c r="I167" s="251"/>
      <c r="J167" s="251"/>
      <c r="K167" s="251"/>
      <c r="L167" s="251"/>
    </row>
    <row r="168" spans="1:17" ht="13.5" customHeight="1" x14ac:dyDescent="0.2">
      <c r="A168" s="249"/>
      <c r="B168" s="30">
        <v>32</v>
      </c>
      <c r="C168" s="48" t="s">
        <v>58</v>
      </c>
      <c r="D168" s="47">
        <v>0</v>
      </c>
      <c r="E168" s="250">
        <v>0</v>
      </c>
      <c r="F168" s="184">
        <v>8000</v>
      </c>
      <c r="G168" s="250">
        <v>0</v>
      </c>
      <c r="H168" s="250">
        <v>1000</v>
      </c>
      <c r="I168" s="251"/>
      <c r="J168" s="251"/>
      <c r="K168" s="251"/>
      <c r="L168" s="251"/>
    </row>
    <row r="169" spans="1:17" ht="13.5" customHeight="1" x14ac:dyDescent="0.2">
      <c r="B169" s="175">
        <v>4</v>
      </c>
      <c r="C169" s="55" t="s">
        <v>146</v>
      </c>
      <c r="D169" s="192">
        <f>D170</f>
        <v>4147.59</v>
      </c>
      <c r="E169" s="192">
        <f>E170</f>
        <v>829.52</v>
      </c>
      <c r="F169" s="192">
        <f>F170</f>
        <v>400000</v>
      </c>
      <c r="G169" s="240">
        <f>G170</f>
        <v>400000</v>
      </c>
      <c r="H169" s="192">
        <f>H170</f>
        <v>90000</v>
      </c>
      <c r="I169" s="181">
        <v>0</v>
      </c>
      <c r="J169" s="181">
        <v>0</v>
      </c>
      <c r="K169" s="181"/>
      <c r="L169" s="181"/>
      <c r="N169" s="558"/>
    </row>
    <row r="170" spans="1:17" ht="13.5" customHeight="1" x14ac:dyDescent="0.2">
      <c r="B170" s="175">
        <v>42</v>
      </c>
      <c r="C170" s="48" t="s">
        <v>75</v>
      </c>
      <c r="D170" s="192">
        <v>4147.59</v>
      </c>
      <c r="E170" s="192">
        <v>829.52</v>
      </c>
      <c r="F170" s="192">
        <v>400000</v>
      </c>
      <c r="G170" s="240">
        <v>400000</v>
      </c>
      <c r="H170" s="192">
        <v>90000</v>
      </c>
      <c r="I170" s="181">
        <v>0</v>
      </c>
      <c r="J170" s="181">
        <v>0</v>
      </c>
      <c r="K170" s="181"/>
      <c r="L170" s="181"/>
      <c r="N170" s="558"/>
    </row>
    <row r="171" spans="1:17" ht="21.6" customHeight="1" x14ac:dyDescent="0.2">
      <c r="A171" s="519" t="s">
        <v>83</v>
      </c>
      <c r="B171" s="520"/>
      <c r="C171" s="521"/>
      <c r="D171" s="287">
        <f>SUM(D172,D181)</f>
        <v>80648.130000000019</v>
      </c>
      <c r="E171" s="162">
        <f>SUM(E172,E181)</f>
        <v>162217.13</v>
      </c>
      <c r="F171" s="185">
        <f>SUM(F172,F181)</f>
        <v>310763</v>
      </c>
      <c r="G171" s="162">
        <f>SUM(G181,G172)</f>
        <v>0</v>
      </c>
      <c r="H171" s="162">
        <f>SUM(H181,H172)</f>
        <v>0</v>
      </c>
      <c r="I171" s="20">
        <f>E171/D171*100</f>
        <v>201.14183676670493</v>
      </c>
      <c r="J171" s="20">
        <f>F171/E171*100</f>
        <v>191.57224640825541</v>
      </c>
      <c r="K171" s="20">
        <f>G171/F171*100</f>
        <v>0</v>
      </c>
      <c r="L171" s="20">
        <v>0</v>
      </c>
      <c r="M171" s="42"/>
    </row>
    <row r="172" spans="1:17" ht="13.5" customHeight="1" x14ac:dyDescent="0.2">
      <c r="A172" s="522" t="s">
        <v>84</v>
      </c>
      <c r="B172" s="523"/>
      <c r="C172" s="524"/>
      <c r="D172" s="286">
        <f>D179</f>
        <v>2049.5700000000002</v>
      </c>
      <c r="E172" s="33">
        <f>E179</f>
        <v>66361.399999999994</v>
      </c>
      <c r="F172" s="194">
        <f>F179</f>
        <v>265000</v>
      </c>
      <c r="G172" s="33">
        <f>G179</f>
        <v>0</v>
      </c>
      <c r="H172" s="33">
        <f>H179</f>
        <v>0</v>
      </c>
      <c r="I172" s="22">
        <v>0</v>
      </c>
      <c r="J172" s="22">
        <f>F172/E172*100</f>
        <v>399.32852531742856</v>
      </c>
      <c r="K172" s="22">
        <f>G172/F172*100</f>
        <v>0</v>
      </c>
      <c r="L172" s="22">
        <v>0</v>
      </c>
      <c r="M172" s="42"/>
    </row>
    <row r="173" spans="1:17" ht="13.5" customHeight="1" x14ac:dyDescent="0.2">
      <c r="A173" s="581" t="s">
        <v>78</v>
      </c>
      <c r="B173" s="582"/>
      <c r="C173" s="583"/>
      <c r="D173" s="285">
        <f>D179</f>
        <v>2049.5700000000002</v>
      </c>
      <c r="E173" s="23">
        <f>E179</f>
        <v>66361.399999999994</v>
      </c>
      <c r="F173" s="187">
        <f>F179</f>
        <v>265000</v>
      </c>
      <c r="G173" s="23">
        <f>SUM(G174,G175)</f>
        <v>0</v>
      </c>
      <c r="H173" s="23">
        <f>H179</f>
        <v>0</v>
      </c>
      <c r="I173" s="24">
        <v>0</v>
      </c>
      <c r="J173" s="24">
        <v>0</v>
      </c>
      <c r="K173" s="24">
        <f>G173/F173*100</f>
        <v>0</v>
      </c>
      <c r="L173" s="24">
        <v>0</v>
      </c>
      <c r="M173" s="42"/>
    </row>
    <row r="174" spans="1:17" ht="13.5" customHeight="1" x14ac:dyDescent="0.2">
      <c r="A174" s="586" t="s">
        <v>499</v>
      </c>
      <c r="B174" s="587"/>
      <c r="C174" s="588"/>
      <c r="D174" s="308">
        <v>0</v>
      </c>
      <c r="E174" s="49">
        <v>0</v>
      </c>
      <c r="F174" s="188">
        <v>0</v>
      </c>
      <c r="G174" s="25">
        <v>0</v>
      </c>
      <c r="H174" s="25">
        <v>0</v>
      </c>
      <c r="I174" s="26">
        <v>0</v>
      </c>
      <c r="J174" s="26">
        <v>0</v>
      </c>
      <c r="K174" s="26">
        <v>0</v>
      </c>
      <c r="L174" s="26">
        <v>0</v>
      </c>
      <c r="M174" s="42"/>
      <c r="N174" s="53"/>
      <c r="P174" s="138"/>
      <c r="Q174" s="138"/>
    </row>
    <row r="175" spans="1:17" ht="13.5" customHeight="1" x14ac:dyDescent="0.2">
      <c r="A175" s="516" t="s">
        <v>498</v>
      </c>
      <c r="B175" s="517"/>
      <c r="C175" s="518"/>
      <c r="D175" s="308">
        <v>0</v>
      </c>
      <c r="E175" s="49">
        <v>0</v>
      </c>
      <c r="F175" s="188">
        <v>0</v>
      </c>
      <c r="G175" s="25">
        <v>0</v>
      </c>
      <c r="H175" s="25">
        <v>0</v>
      </c>
      <c r="I175" s="26">
        <v>0</v>
      </c>
      <c r="J175" s="26">
        <v>0</v>
      </c>
      <c r="K175" s="26">
        <v>0</v>
      </c>
      <c r="L175" s="26">
        <v>0</v>
      </c>
      <c r="M175" s="42"/>
    </row>
    <row r="176" spans="1:17" ht="13.5" customHeight="1" x14ac:dyDescent="0.2">
      <c r="A176" s="601" t="s">
        <v>417</v>
      </c>
      <c r="B176" s="602"/>
      <c r="C176" s="603"/>
      <c r="D176" s="295">
        <v>2049.5700000000002</v>
      </c>
      <c r="E176" s="49">
        <v>0</v>
      </c>
      <c r="F176" s="188">
        <v>6000</v>
      </c>
      <c r="G176" s="25">
        <v>0</v>
      </c>
      <c r="H176" s="25">
        <v>0</v>
      </c>
      <c r="I176" s="26">
        <v>0</v>
      </c>
      <c r="J176" s="26">
        <v>0</v>
      </c>
      <c r="K176" s="26">
        <v>0</v>
      </c>
      <c r="L176" s="26">
        <v>0</v>
      </c>
      <c r="M176" s="42"/>
    </row>
    <row r="177" spans="1:17" ht="13.5" customHeight="1" x14ac:dyDescent="0.2">
      <c r="A177" s="509" t="s">
        <v>477</v>
      </c>
      <c r="B177" s="510"/>
      <c r="C177" s="511"/>
      <c r="D177" s="308">
        <v>0</v>
      </c>
      <c r="E177" s="49">
        <v>13272.28</v>
      </c>
      <c r="F177" s="188">
        <v>259000</v>
      </c>
      <c r="G177" s="25">
        <v>0</v>
      </c>
      <c r="H177" s="25">
        <v>0</v>
      </c>
      <c r="I177" s="26">
        <v>0</v>
      </c>
      <c r="J177" s="26">
        <v>0</v>
      </c>
      <c r="K177" s="26">
        <v>0</v>
      </c>
      <c r="L177" s="26">
        <v>0</v>
      </c>
      <c r="M177" s="42"/>
      <c r="N177" s="317"/>
    </row>
    <row r="178" spans="1:17" ht="13.5" customHeight="1" x14ac:dyDescent="0.2">
      <c r="A178" s="506" t="s">
        <v>479</v>
      </c>
      <c r="B178" s="507"/>
      <c r="C178" s="508"/>
      <c r="D178" s="308">
        <v>0</v>
      </c>
      <c r="E178" s="49">
        <v>53089.120000000003</v>
      </c>
      <c r="F178" s="188">
        <v>0</v>
      </c>
      <c r="G178" s="25">
        <v>0</v>
      </c>
      <c r="H178" s="25">
        <v>0</v>
      </c>
      <c r="I178" s="26">
        <v>0</v>
      </c>
      <c r="J178" s="26">
        <v>0</v>
      </c>
      <c r="K178" s="26">
        <v>0</v>
      </c>
      <c r="L178" s="26">
        <v>0</v>
      </c>
      <c r="M178" s="42"/>
    </row>
    <row r="179" spans="1:17" ht="13.5" customHeight="1" x14ac:dyDescent="0.2">
      <c r="B179" s="288">
        <v>4</v>
      </c>
      <c r="C179" s="284" t="s">
        <v>74</v>
      </c>
      <c r="D179" s="27">
        <f>D180</f>
        <v>2049.5700000000002</v>
      </c>
      <c r="E179" s="27">
        <f>E180</f>
        <v>66361.399999999994</v>
      </c>
      <c r="F179" s="192">
        <f>F180</f>
        <v>265000</v>
      </c>
      <c r="G179" s="27">
        <f>G180</f>
        <v>0</v>
      </c>
      <c r="H179" s="27">
        <f>H180</f>
        <v>0</v>
      </c>
      <c r="I179" s="41">
        <v>0</v>
      </c>
      <c r="J179" s="41">
        <f t="shared" ref="J179:K181" si="38">F179/E179*100</f>
        <v>399.32852531742856</v>
      </c>
      <c r="K179" s="41">
        <f t="shared" si="38"/>
        <v>0</v>
      </c>
      <c r="L179" s="41">
        <v>0</v>
      </c>
      <c r="M179" s="42"/>
    </row>
    <row r="180" spans="1:17" ht="13.5" customHeight="1" x14ac:dyDescent="0.2">
      <c r="B180" s="171">
        <v>42</v>
      </c>
      <c r="C180" s="48" t="s">
        <v>75</v>
      </c>
      <c r="D180" s="158">
        <v>2049.5700000000002</v>
      </c>
      <c r="E180" s="158">
        <v>66361.399999999994</v>
      </c>
      <c r="F180" s="161">
        <v>265000</v>
      </c>
      <c r="G180" s="158">
        <v>0</v>
      </c>
      <c r="H180" s="158">
        <v>0</v>
      </c>
      <c r="I180" s="41">
        <v>0</v>
      </c>
      <c r="J180" s="41">
        <f t="shared" si="38"/>
        <v>399.32852531742856</v>
      </c>
      <c r="K180" s="41">
        <f t="shared" si="38"/>
        <v>0</v>
      </c>
      <c r="L180" s="41">
        <v>0</v>
      </c>
      <c r="M180" s="42"/>
    </row>
    <row r="181" spans="1:17" ht="13.5" customHeight="1" x14ac:dyDescent="0.2">
      <c r="A181" s="567" t="s">
        <v>85</v>
      </c>
      <c r="B181" s="568"/>
      <c r="C181" s="569"/>
      <c r="D181" s="290">
        <f>SUM(D187,D189)</f>
        <v>78598.560000000012</v>
      </c>
      <c r="E181" s="290">
        <f>SUM(E187,E189)</f>
        <v>95855.73</v>
      </c>
      <c r="F181" s="290">
        <f>SUM(F187,F189)</f>
        <v>45763</v>
      </c>
      <c r="G181" s="290">
        <f>SUM(G187,G189)</f>
        <v>0</v>
      </c>
      <c r="H181" s="290">
        <f>SUM(H187,H189)</f>
        <v>0</v>
      </c>
      <c r="I181" s="22">
        <f>E181/D181*100</f>
        <v>121.9560892718645</v>
      </c>
      <c r="J181" s="22">
        <f t="shared" si="38"/>
        <v>47.74153824711366</v>
      </c>
      <c r="K181" s="22">
        <f t="shared" si="38"/>
        <v>0</v>
      </c>
      <c r="L181" s="22">
        <v>0</v>
      </c>
      <c r="M181" s="42"/>
    </row>
    <row r="182" spans="1:17" ht="13.5" customHeight="1" x14ac:dyDescent="0.2">
      <c r="A182" s="500" t="s">
        <v>78</v>
      </c>
      <c r="B182" s="501"/>
      <c r="C182" s="502"/>
      <c r="D182" s="285">
        <f>SUM(D187,D189)</f>
        <v>78598.560000000012</v>
      </c>
      <c r="E182" s="23">
        <f>SUM(E187,E189)</f>
        <v>95855.73</v>
      </c>
      <c r="F182" s="187">
        <f>SUM(F187,F189)</f>
        <v>45763</v>
      </c>
      <c r="G182" s="23">
        <f>SUM(G187,G189)</f>
        <v>0</v>
      </c>
      <c r="H182" s="23">
        <f>SUM(H187,H189)</f>
        <v>0</v>
      </c>
      <c r="I182" s="24">
        <v>0</v>
      </c>
      <c r="J182" s="24">
        <v>0</v>
      </c>
      <c r="K182" s="24">
        <f>G182/F182*100</f>
        <v>0</v>
      </c>
      <c r="L182" s="24">
        <v>0</v>
      </c>
      <c r="M182" s="42"/>
    </row>
    <row r="183" spans="1:17" ht="13.5" customHeight="1" x14ac:dyDescent="0.2">
      <c r="A183" s="586" t="s">
        <v>499</v>
      </c>
      <c r="B183" s="587"/>
      <c r="C183" s="588"/>
      <c r="D183" s="295">
        <v>26544.560000000001</v>
      </c>
      <c r="E183" s="49">
        <v>49771.05</v>
      </c>
      <c r="F183" s="188">
        <v>0</v>
      </c>
      <c r="G183" s="25">
        <v>0</v>
      </c>
      <c r="H183" s="25">
        <v>0</v>
      </c>
      <c r="I183" s="26">
        <v>0</v>
      </c>
      <c r="J183" s="26">
        <v>0</v>
      </c>
      <c r="K183" s="26">
        <v>0</v>
      </c>
      <c r="L183" s="26">
        <v>0</v>
      </c>
      <c r="M183" s="42"/>
      <c r="N183" s="53"/>
      <c r="P183" s="138"/>
      <c r="Q183" s="138"/>
    </row>
    <row r="184" spans="1:17" s="42" customFormat="1" ht="13.5" customHeight="1" x14ac:dyDescent="0.2">
      <c r="A184" s="503" t="s">
        <v>403</v>
      </c>
      <c r="B184" s="504"/>
      <c r="C184" s="505"/>
      <c r="D184" s="295">
        <v>0</v>
      </c>
      <c r="E184" s="49">
        <v>0</v>
      </c>
      <c r="F184" s="188">
        <v>0</v>
      </c>
      <c r="G184" s="25">
        <v>0</v>
      </c>
      <c r="H184" s="25">
        <v>0</v>
      </c>
      <c r="I184" s="26">
        <v>0</v>
      </c>
      <c r="J184" s="26">
        <v>0</v>
      </c>
      <c r="K184" s="26">
        <v>0</v>
      </c>
      <c r="L184" s="26">
        <v>0</v>
      </c>
      <c r="N184" s="62"/>
    </row>
    <row r="185" spans="1:17" s="42" customFormat="1" ht="13.5" customHeight="1" x14ac:dyDescent="0.2">
      <c r="A185" s="516" t="s">
        <v>498</v>
      </c>
      <c r="B185" s="517"/>
      <c r="C185" s="535"/>
      <c r="D185" s="49">
        <v>50751.87</v>
      </c>
      <c r="E185" s="49">
        <v>10762.76</v>
      </c>
      <c r="F185" s="188">
        <v>21763</v>
      </c>
      <c r="G185" s="25">
        <v>0</v>
      </c>
      <c r="H185" s="25">
        <v>0</v>
      </c>
      <c r="I185" s="26">
        <v>0</v>
      </c>
      <c r="J185" s="26">
        <v>0</v>
      </c>
      <c r="K185" s="26">
        <v>0</v>
      </c>
      <c r="L185" s="26">
        <v>0</v>
      </c>
      <c r="N185" s="62"/>
    </row>
    <row r="186" spans="1:17" s="42" customFormat="1" ht="13.5" customHeight="1" x14ac:dyDescent="0.2">
      <c r="A186" s="617" t="s">
        <v>417</v>
      </c>
      <c r="B186" s="617"/>
      <c r="C186" s="618"/>
      <c r="D186" s="49">
        <v>1302.1300000000001</v>
      </c>
      <c r="E186" s="49">
        <v>35321.919999999998</v>
      </c>
      <c r="F186" s="188">
        <v>24000</v>
      </c>
      <c r="G186" s="25">
        <v>0</v>
      </c>
      <c r="H186" s="25">
        <v>0</v>
      </c>
      <c r="I186" s="26">
        <v>0</v>
      </c>
      <c r="J186" s="26">
        <v>0</v>
      </c>
      <c r="K186" s="26">
        <v>100</v>
      </c>
      <c r="L186" s="26"/>
      <c r="N186" s="230"/>
    </row>
    <row r="187" spans="1:17" s="42" customFormat="1" ht="13.5" customHeight="1" x14ac:dyDescent="0.2">
      <c r="B187" s="59">
        <v>3</v>
      </c>
      <c r="C187" s="55" t="s">
        <v>132</v>
      </c>
      <c r="D187" s="43">
        <f>D188</f>
        <v>10762.74</v>
      </c>
      <c r="E187" s="43">
        <f>E188</f>
        <v>10762.76</v>
      </c>
      <c r="F187" s="184">
        <f>F188</f>
        <v>10763</v>
      </c>
      <c r="G187" s="43">
        <f>G188</f>
        <v>0</v>
      </c>
      <c r="H187" s="43">
        <f>H188</f>
        <v>0</v>
      </c>
      <c r="I187" s="41">
        <v>0</v>
      </c>
      <c r="J187" s="41">
        <f>F187/E187*100</f>
        <v>100.00222991128669</v>
      </c>
      <c r="K187" s="41">
        <v>0</v>
      </c>
      <c r="L187" s="41">
        <v>0</v>
      </c>
    </row>
    <row r="188" spans="1:17" s="42" customFormat="1" ht="13.5" customHeight="1" x14ac:dyDescent="0.2">
      <c r="B188" s="59">
        <v>38</v>
      </c>
      <c r="C188" s="55" t="s">
        <v>131</v>
      </c>
      <c r="D188" s="340">
        <v>10762.74</v>
      </c>
      <c r="E188" s="340">
        <v>10762.76</v>
      </c>
      <c r="F188" s="161">
        <v>10763</v>
      </c>
      <c r="G188" s="61">
        <v>0</v>
      </c>
      <c r="H188" s="61">
        <v>0</v>
      </c>
      <c r="I188" s="41">
        <v>0</v>
      </c>
      <c r="J188" s="41">
        <f>F188/E188*100</f>
        <v>100.00222991128669</v>
      </c>
      <c r="K188" s="41">
        <v>0</v>
      </c>
      <c r="L188" s="41">
        <v>0</v>
      </c>
    </row>
    <row r="189" spans="1:17" ht="13.5" customHeight="1" x14ac:dyDescent="0.2">
      <c r="B189" s="171">
        <v>4</v>
      </c>
      <c r="C189" s="48" t="s">
        <v>74</v>
      </c>
      <c r="D189" s="27">
        <f>D190</f>
        <v>67835.820000000007</v>
      </c>
      <c r="E189" s="27">
        <f>E190</f>
        <v>85092.97</v>
      </c>
      <c r="F189" s="192">
        <f>F190</f>
        <v>35000</v>
      </c>
      <c r="G189" s="27">
        <f>G190</f>
        <v>0</v>
      </c>
      <c r="H189" s="27">
        <f>H190</f>
        <v>0</v>
      </c>
      <c r="I189" s="41">
        <f>E189/D189*100</f>
        <v>125.43958339414189</v>
      </c>
      <c r="J189" s="41">
        <f>F189/E189*100</f>
        <v>41.131482424458795</v>
      </c>
      <c r="K189" s="41">
        <f>G189/F189*100</f>
        <v>0</v>
      </c>
      <c r="L189" s="41">
        <v>0</v>
      </c>
      <c r="M189" s="42"/>
    </row>
    <row r="190" spans="1:17" ht="13.5" customHeight="1" x14ac:dyDescent="0.2">
      <c r="B190" s="171">
        <v>42</v>
      </c>
      <c r="C190" s="48" t="s">
        <v>75</v>
      </c>
      <c r="D190" s="158">
        <v>67835.820000000007</v>
      </c>
      <c r="E190" s="158">
        <v>85092.97</v>
      </c>
      <c r="F190" s="161">
        <v>35000</v>
      </c>
      <c r="G190" s="158">
        <v>0</v>
      </c>
      <c r="H190" s="158">
        <v>0</v>
      </c>
      <c r="I190" s="41">
        <f>E190/D190*100</f>
        <v>125.43958339414189</v>
      </c>
      <c r="J190" s="41">
        <f>F190/E190*100</f>
        <v>41.131482424458795</v>
      </c>
      <c r="K190" s="41">
        <f>G190/F190*100</f>
        <v>0</v>
      </c>
      <c r="L190" s="41">
        <v>0</v>
      </c>
      <c r="M190" s="42"/>
    </row>
    <row r="191" spans="1:17" ht="19.5" customHeight="1" x14ac:dyDescent="0.2">
      <c r="A191" s="593" t="s">
        <v>430</v>
      </c>
      <c r="B191" s="594"/>
      <c r="C191" s="595"/>
      <c r="D191" s="313">
        <f>D192</f>
        <v>1594.91</v>
      </c>
      <c r="E191" s="202">
        <f>E192</f>
        <v>0</v>
      </c>
      <c r="F191" s="202">
        <f>F192</f>
        <v>0</v>
      </c>
      <c r="G191" s="202">
        <f>G192</f>
        <v>0</v>
      </c>
      <c r="H191" s="202">
        <f>H192</f>
        <v>0</v>
      </c>
      <c r="I191" s="203"/>
      <c r="J191" s="203"/>
      <c r="K191" s="203"/>
      <c r="L191" s="203"/>
    </row>
    <row r="192" spans="1:17" ht="16.5" customHeight="1" x14ac:dyDescent="0.2">
      <c r="A192" s="567" t="s">
        <v>145</v>
      </c>
      <c r="B192" s="568"/>
      <c r="C192" s="569"/>
      <c r="D192" s="290">
        <f>SUM(D196,D198)</f>
        <v>1594.91</v>
      </c>
      <c r="E192" s="21">
        <f>SUM(E196,E198)</f>
        <v>0</v>
      </c>
      <c r="F192" s="21">
        <f>SUM(F196,F198)</f>
        <v>0</v>
      </c>
      <c r="G192" s="21">
        <f>SUM(G196,G198)</f>
        <v>0</v>
      </c>
      <c r="H192" s="21">
        <f>SUM(H196,H198)</f>
        <v>0</v>
      </c>
      <c r="I192" s="22">
        <v>0</v>
      </c>
      <c r="J192" s="22">
        <v>0</v>
      </c>
      <c r="K192" s="22">
        <v>0</v>
      </c>
      <c r="L192" s="22">
        <v>0</v>
      </c>
    </row>
    <row r="193" spans="1:13" ht="13.5" customHeight="1" x14ac:dyDescent="0.2">
      <c r="A193" s="604" t="s">
        <v>133</v>
      </c>
      <c r="B193" s="605"/>
      <c r="C193" s="606"/>
      <c r="D193" s="285">
        <f>SUM(D198,D196)</f>
        <v>1594.91</v>
      </c>
      <c r="E193" s="23">
        <f>SUM(E196,E198)</f>
        <v>0</v>
      </c>
      <c r="F193" s="23">
        <f>SUM(F194,F195)</f>
        <v>0</v>
      </c>
      <c r="G193" s="23">
        <f>SUM(G194,G195)</f>
        <v>0</v>
      </c>
      <c r="H193" s="23">
        <f>SUM(H194,H195)</f>
        <v>0</v>
      </c>
      <c r="I193" s="24">
        <v>0</v>
      </c>
      <c r="J193" s="24">
        <v>0</v>
      </c>
      <c r="K193" s="24">
        <v>0</v>
      </c>
      <c r="L193" s="24">
        <v>0</v>
      </c>
    </row>
    <row r="194" spans="1:13" ht="14.1" customHeight="1" x14ac:dyDescent="0.2">
      <c r="A194" s="503" t="s">
        <v>403</v>
      </c>
      <c r="B194" s="504"/>
      <c r="C194" s="505"/>
      <c r="D194" s="282">
        <v>1567.67</v>
      </c>
      <c r="E194" s="25">
        <v>0</v>
      </c>
      <c r="F194" s="188">
        <f>SUM(F198,F196)</f>
        <v>0</v>
      </c>
      <c r="G194" s="25">
        <f>SUM(G198,G196)</f>
        <v>0</v>
      </c>
      <c r="H194" s="25">
        <f>SUM(H198,H196)</f>
        <v>0</v>
      </c>
      <c r="I194" s="26">
        <v>0</v>
      </c>
      <c r="J194" s="26">
        <v>0</v>
      </c>
      <c r="K194" s="26">
        <v>0</v>
      </c>
      <c r="L194" s="26">
        <v>0</v>
      </c>
    </row>
    <row r="195" spans="1:13" ht="14.1" customHeight="1" x14ac:dyDescent="0.2">
      <c r="A195" s="506" t="s">
        <v>473</v>
      </c>
      <c r="B195" s="507"/>
      <c r="C195" s="508"/>
      <c r="D195" s="282">
        <v>27.24</v>
      </c>
      <c r="E195" s="25">
        <v>0</v>
      </c>
      <c r="F195" s="188">
        <v>0</v>
      </c>
      <c r="G195" s="25">
        <v>0</v>
      </c>
      <c r="H195" s="25">
        <v>0</v>
      </c>
      <c r="I195" s="26"/>
      <c r="J195" s="26"/>
      <c r="K195" s="26"/>
      <c r="L195" s="26"/>
    </row>
    <row r="196" spans="1:13" ht="13.5" customHeight="1" x14ac:dyDescent="0.2">
      <c r="B196" s="283">
        <v>4</v>
      </c>
      <c r="C196" s="284" t="s">
        <v>74</v>
      </c>
      <c r="D196" s="27">
        <f>D197</f>
        <v>0</v>
      </c>
      <c r="E196" s="27">
        <f>E197</f>
        <v>0</v>
      </c>
      <c r="F196" s="192">
        <f>F197</f>
        <v>0</v>
      </c>
      <c r="G196" s="27">
        <f>G197</f>
        <v>0</v>
      </c>
      <c r="H196" s="27">
        <f>H197</f>
        <v>0</v>
      </c>
      <c r="I196" s="41">
        <v>0</v>
      </c>
      <c r="J196" s="41">
        <v>0</v>
      </c>
      <c r="K196" s="41">
        <v>0</v>
      </c>
      <c r="L196" s="41">
        <v>0</v>
      </c>
    </row>
    <row r="197" spans="1:13" ht="13.5" customHeight="1" x14ac:dyDescent="0.2">
      <c r="B197" s="30">
        <v>42</v>
      </c>
      <c r="C197" s="48" t="s">
        <v>87</v>
      </c>
      <c r="D197" s="158">
        <v>0</v>
      </c>
      <c r="E197" s="158">
        <v>0</v>
      </c>
      <c r="F197" s="161">
        <v>0</v>
      </c>
      <c r="G197" s="158">
        <v>0</v>
      </c>
      <c r="H197" s="158">
        <v>0</v>
      </c>
      <c r="I197" s="41">
        <v>0</v>
      </c>
      <c r="J197" s="41">
        <v>0</v>
      </c>
      <c r="K197" s="41">
        <v>0</v>
      </c>
      <c r="L197" s="41">
        <v>0</v>
      </c>
    </row>
    <row r="198" spans="1:13" ht="13.5" customHeight="1" x14ac:dyDescent="0.2">
      <c r="B198" s="40">
        <v>3</v>
      </c>
      <c r="C198" s="56" t="s">
        <v>57</v>
      </c>
      <c r="D198" s="281">
        <f>SUM(D199,D200)</f>
        <v>1594.91</v>
      </c>
      <c r="E198" s="61">
        <f>SUM(E199:E199)</f>
        <v>0</v>
      </c>
      <c r="F198" s="245">
        <f>SUM(F199,F200)</f>
        <v>0</v>
      </c>
      <c r="G198" s="244">
        <f>SUM(G199,G200)</f>
        <v>0</v>
      </c>
      <c r="H198" s="244">
        <f>SUM(H199,H200)</f>
        <v>0</v>
      </c>
      <c r="I198" s="181">
        <v>0</v>
      </c>
      <c r="J198" s="181">
        <v>0</v>
      </c>
      <c r="K198" s="181">
        <v>0</v>
      </c>
      <c r="L198" s="181">
        <v>0</v>
      </c>
    </row>
    <row r="199" spans="1:13" ht="13.5" customHeight="1" x14ac:dyDescent="0.2">
      <c r="B199" s="40">
        <v>36</v>
      </c>
      <c r="C199" s="48" t="s">
        <v>86</v>
      </c>
      <c r="D199" s="61">
        <v>1594.91</v>
      </c>
      <c r="E199" s="61">
        <v>0</v>
      </c>
      <c r="F199" s="161">
        <v>0</v>
      </c>
      <c r="G199" s="61">
        <v>0</v>
      </c>
      <c r="H199" s="61">
        <v>0</v>
      </c>
      <c r="I199" s="41">
        <v>0</v>
      </c>
      <c r="J199" s="41">
        <v>0</v>
      </c>
      <c r="K199" s="41">
        <v>0</v>
      </c>
      <c r="L199" s="41">
        <v>0</v>
      </c>
    </row>
    <row r="200" spans="1:13" ht="13.5" customHeight="1" x14ac:dyDescent="0.2">
      <c r="B200" s="40">
        <v>38</v>
      </c>
      <c r="C200" s="54" t="s">
        <v>131</v>
      </c>
      <c r="D200" s="61">
        <v>0</v>
      </c>
      <c r="E200" s="61">
        <v>0</v>
      </c>
      <c r="F200" s="161">
        <v>0</v>
      </c>
      <c r="G200" s="61">
        <v>0</v>
      </c>
      <c r="H200" s="61">
        <v>0</v>
      </c>
      <c r="I200" s="41">
        <v>0</v>
      </c>
      <c r="J200" s="41">
        <v>0</v>
      </c>
      <c r="K200" s="41">
        <v>0</v>
      </c>
      <c r="L200" s="41">
        <v>0</v>
      </c>
    </row>
    <row r="201" spans="1:13" ht="13.5" customHeight="1" x14ac:dyDescent="0.2">
      <c r="B201" s="621" t="s">
        <v>418</v>
      </c>
      <c r="C201" s="622"/>
      <c r="D201" s="170">
        <f>SUM(D202)</f>
        <v>106682.45999999999</v>
      </c>
      <c r="E201" s="170">
        <f>SUM(E202)</f>
        <v>98214.87999999999</v>
      </c>
      <c r="F201" s="195">
        <f>SUM(F202,)</f>
        <v>98500</v>
      </c>
      <c r="G201" s="170">
        <f>SUM(G202)</f>
        <v>90000</v>
      </c>
      <c r="H201" s="170">
        <f>SUM(H202)</f>
        <v>91000</v>
      </c>
      <c r="I201" s="147">
        <v>0</v>
      </c>
      <c r="J201" s="147">
        <v>0</v>
      </c>
      <c r="K201" s="147">
        <v>0</v>
      </c>
      <c r="L201" s="147">
        <v>0</v>
      </c>
    </row>
    <row r="202" spans="1:13" ht="21.95" customHeight="1" x14ac:dyDescent="0.2">
      <c r="A202" s="519" t="s">
        <v>88</v>
      </c>
      <c r="B202" s="520"/>
      <c r="C202" s="521"/>
      <c r="D202" s="287">
        <f>SUM(D203,D210,D218,D226)</f>
        <v>106682.45999999999</v>
      </c>
      <c r="E202" s="162">
        <f>SUM(E203,E210,E218,E226)</f>
        <v>98214.87999999999</v>
      </c>
      <c r="F202" s="185">
        <f>SUM(F203,F210,F218,F226)</f>
        <v>98500</v>
      </c>
      <c r="G202" s="162">
        <f>SUM(G203,G210,G218,G226)</f>
        <v>90000</v>
      </c>
      <c r="H202" s="162">
        <f>SUM(H203,H210,H218,H226)</f>
        <v>91000</v>
      </c>
      <c r="I202" s="163">
        <f t="shared" ref="I202:L203" si="39">E202/D202*100</f>
        <v>92.062818948869392</v>
      </c>
      <c r="J202" s="163">
        <f t="shared" si="39"/>
        <v>100.29030224340754</v>
      </c>
      <c r="K202" s="163">
        <f t="shared" si="39"/>
        <v>91.370558375634516</v>
      </c>
      <c r="L202" s="163">
        <f t="shared" si="39"/>
        <v>101.11111111111111</v>
      </c>
      <c r="M202" s="42"/>
    </row>
    <row r="203" spans="1:13" ht="15.75" customHeight="1" x14ac:dyDescent="0.2">
      <c r="A203" s="522" t="s">
        <v>89</v>
      </c>
      <c r="B203" s="523"/>
      <c r="C203" s="524"/>
      <c r="D203" s="286">
        <f>D208</f>
        <v>95812.64</v>
      </c>
      <c r="E203" s="33">
        <f>E208</f>
        <v>79633.69</v>
      </c>
      <c r="F203" s="194">
        <f>F208</f>
        <v>80000</v>
      </c>
      <c r="G203" s="33">
        <f>G208</f>
        <v>80000</v>
      </c>
      <c r="H203" s="33">
        <f>H208</f>
        <v>80000</v>
      </c>
      <c r="I203" s="22">
        <f t="shared" si="39"/>
        <v>83.113971183760299</v>
      </c>
      <c r="J203" s="22">
        <f t="shared" si="39"/>
        <v>100.45999375389989</v>
      </c>
      <c r="K203" s="22">
        <f t="shared" si="39"/>
        <v>100</v>
      </c>
      <c r="L203" s="22">
        <f t="shared" si="39"/>
        <v>100</v>
      </c>
      <c r="M203" s="42"/>
    </row>
    <row r="204" spans="1:13" ht="13.5" customHeight="1" x14ac:dyDescent="0.2">
      <c r="A204" s="581" t="s">
        <v>78</v>
      </c>
      <c r="B204" s="582"/>
      <c r="C204" s="583"/>
      <c r="D204" s="285">
        <f>D208</f>
        <v>95812.64</v>
      </c>
      <c r="E204" s="23">
        <f>E208</f>
        <v>79633.69</v>
      </c>
      <c r="F204" s="187">
        <f>F208</f>
        <v>80000</v>
      </c>
      <c r="G204" s="23">
        <f>G208</f>
        <v>80000</v>
      </c>
      <c r="H204" s="23">
        <f>H208</f>
        <v>80000</v>
      </c>
      <c r="I204" s="24">
        <v>0</v>
      </c>
      <c r="J204" s="24">
        <v>0</v>
      </c>
      <c r="K204" s="24">
        <f>G204/F204*100</f>
        <v>100</v>
      </c>
      <c r="L204" s="24">
        <f>H204/G204*100</f>
        <v>100</v>
      </c>
      <c r="M204" s="42"/>
    </row>
    <row r="205" spans="1:13" ht="13.5" customHeight="1" x14ac:dyDescent="0.2">
      <c r="A205" s="586" t="s">
        <v>495</v>
      </c>
      <c r="B205" s="587"/>
      <c r="C205" s="588"/>
      <c r="D205" s="282">
        <v>77421.990000000005</v>
      </c>
      <c r="E205" s="25">
        <v>79500.97</v>
      </c>
      <c r="F205" s="188">
        <v>79850</v>
      </c>
      <c r="G205" s="25">
        <f>G208</f>
        <v>80000</v>
      </c>
      <c r="H205" s="25">
        <f>H208</f>
        <v>80000</v>
      </c>
      <c r="I205" s="26">
        <v>0</v>
      </c>
      <c r="J205" s="26">
        <v>0</v>
      </c>
      <c r="K205" s="26">
        <f>G205/F205*100</f>
        <v>100.18785222291797</v>
      </c>
      <c r="L205" s="26">
        <f>H205/G205*100</f>
        <v>100</v>
      </c>
      <c r="M205" s="42"/>
    </row>
    <row r="206" spans="1:13" ht="13.5" customHeight="1" x14ac:dyDescent="0.2">
      <c r="A206" s="506" t="s">
        <v>463</v>
      </c>
      <c r="B206" s="507"/>
      <c r="C206" s="508"/>
      <c r="D206" s="282">
        <v>0</v>
      </c>
      <c r="E206" s="25">
        <v>132.72</v>
      </c>
      <c r="F206" s="188">
        <v>150</v>
      </c>
      <c r="G206" s="25">
        <v>0</v>
      </c>
      <c r="H206" s="25">
        <v>0</v>
      </c>
      <c r="I206" s="26"/>
      <c r="J206" s="26"/>
      <c r="K206" s="26"/>
      <c r="L206" s="26"/>
      <c r="M206" s="42"/>
    </row>
    <row r="207" spans="1:13" ht="13.5" customHeight="1" x14ac:dyDescent="0.2">
      <c r="A207" s="506" t="s">
        <v>479</v>
      </c>
      <c r="B207" s="507"/>
      <c r="C207" s="508"/>
      <c r="D207" s="282">
        <v>18390.650000000001</v>
      </c>
      <c r="E207" s="25">
        <v>0</v>
      </c>
      <c r="F207" s="188">
        <v>0</v>
      </c>
      <c r="G207" s="25">
        <v>0</v>
      </c>
      <c r="H207" s="25">
        <v>0</v>
      </c>
      <c r="I207" s="26"/>
      <c r="J207" s="26"/>
      <c r="K207" s="26"/>
      <c r="L207" s="26"/>
      <c r="M207" s="42"/>
    </row>
    <row r="208" spans="1:13" ht="13.5" customHeight="1" x14ac:dyDescent="0.2">
      <c r="B208" s="283">
        <v>3</v>
      </c>
      <c r="C208" s="284" t="s">
        <v>57</v>
      </c>
      <c r="D208" s="27">
        <f>D209</f>
        <v>95812.64</v>
      </c>
      <c r="E208" s="27">
        <f>E209</f>
        <v>79633.69</v>
      </c>
      <c r="F208" s="192">
        <f>F209</f>
        <v>80000</v>
      </c>
      <c r="G208" s="27">
        <f>G209</f>
        <v>80000</v>
      </c>
      <c r="H208" s="27">
        <f>H209</f>
        <v>80000</v>
      </c>
      <c r="I208" s="41">
        <f t="shared" ref="I208:L210" si="40">E208/D208*100</f>
        <v>83.113971183760299</v>
      </c>
      <c r="J208" s="41">
        <f t="shared" si="40"/>
        <v>100.45999375389989</v>
      </c>
      <c r="K208" s="41">
        <f t="shared" si="40"/>
        <v>100</v>
      </c>
      <c r="L208" s="41">
        <f t="shared" si="40"/>
        <v>100</v>
      </c>
      <c r="M208" s="42"/>
    </row>
    <row r="209" spans="1:13" ht="13.5" customHeight="1" x14ac:dyDescent="0.2">
      <c r="B209" s="30">
        <v>32</v>
      </c>
      <c r="C209" s="48" t="s">
        <v>58</v>
      </c>
      <c r="D209" s="158">
        <v>95812.64</v>
      </c>
      <c r="E209" s="158">
        <v>79633.69</v>
      </c>
      <c r="F209" s="161">
        <v>80000</v>
      </c>
      <c r="G209" s="158">
        <v>80000</v>
      </c>
      <c r="H209" s="158">
        <v>80000</v>
      </c>
      <c r="I209" s="41">
        <f t="shared" si="40"/>
        <v>83.113971183760299</v>
      </c>
      <c r="J209" s="41">
        <f t="shared" si="40"/>
        <v>100.45999375389989</v>
      </c>
      <c r="K209" s="41">
        <f t="shared" si="40"/>
        <v>100</v>
      </c>
      <c r="L209" s="41">
        <f t="shared" si="40"/>
        <v>100</v>
      </c>
      <c r="M209" s="42"/>
    </row>
    <row r="210" spans="1:13" ht="13.5" customHeight="1" x14ac:dyDescent="0.2">
      <c r="A210" s="522" t="s">
        <v>90</v>
      </c>
      <c r="B210" s="523"/>
      <c r="C210" s="524"/>
      <c r="D210" s="290">
        <f>D215</f>
        <v>696.62</v>
      </c>
      <c r="E210" s="21">
        <f>E215</f>
        <v>3981.68</v>
      </c>
      <c r="F210" s="186">
        <f>F215</f>
        <v>4000</v>
      </c>
      <c r="G210" s="21">
        <f>G215</f>
        <v>5000</v>
      </c>
      <c r="H210" s="21">
        <f>H215</f>
        <v>6000</v>
      </c>
      <c r="I210" s="22">
        <f t="shared" si="40"/>
        <v>571.57130142688982</v>
      </c>
      <c r="J210" s="22">
        <f t="shared" si="40"/>
        <v>100.46010729139458</v>
      </c>
      <c r="K210" s="22">
        <f t="shared" si="40"/>
        <v>125</v>
      </c>
      <c r="L210" s="22">
        <f t="shared" si="40"/>
        <v>120</v>
      </c>
      <c r="M210" s="42"/>
    </row>
    <row r="211" spans="1:13" ht="13.5" customHeight="1" x14ac:dyDescent="0.2">
      <c r="A211" s="581" t="s">
        <v>78</v>
      </c>
      <c r="B211" s="582"/>
      <c r="C211" s="583"/>
      <c r="D211" s="285">
        <f>D215</f>
        <v>696.62</v>
      </c>
      <c r="E211" s="23">
        <f>E215</f>
        <v>3981.68</v>
      </c>
      <c r="F211" s="187">
        <f>F215</f>
        <v>4000</v>
      </c>
      <c r="G211" s="23">
        <f>G212</f>
        <v>5000</v>
      </c>
      <c r="H211" s="23">
        <f>H212</f>
        <v>6000</v>
      </c>
      <c r="I211" s="24">
        <v>0</v>
      </c>
      <c r="J211" s="24">
        <v>0</v>
      </c>
      <c r="K211" s="24">
        <f>G211/F211*100</f>
        <v>125</v>
      </c>
      <c r="L211" s="24">
        <f>H211/G211*100</f>
        <v>120</v>
      </c>
      <c r="M211" s="42"/>
    </row>
    <row r="212" spans="1:13" ht="13.5" customHeight="1" x14ac:dyDescent="0.2">
      <c r="A212" s="586" t="s">
        <v>462</v>
      </c>
      <c r="B212" s="587"/>
      <c r="C212" s="588"/>
      <c r="D212" s="282">
        <v>0</v>
      </c>
      <c r="E212" s="25">
        <v>132.72</v>
      </c>
      <c r="F212" s="188">
        <v>1000</v>
      </c>
      <c r="G212" s="25">
        <f>G215</f>
        <v>5000</v>
      </c>
      <c r="H212" s="25">
        <f>H215</f>
        <v>6000</v>
      </c>
      <c r="I212" s="26">
        <v>0</v>
      </c>
      <c r="J212" s="26">
        <v>0</v>
      </c>
      <c r="K212" s="26">
        <f>G212/F212*100</f>
        <v>500</v>
      </c>
      <c r="L212" s="26">
        <f>H212/G212*100</f>
        <v>120</v>
      </c>
      <c r="M212" s="42"/>
    </row>
    <row r="213" spans="1:13" ht="13.5" customHeight="1" x14ac:dyDescent="0.2">
      <c r="A213" s="509" t="s">
        <v>477</v>
      </c>
      <c r="B213" s="510"/>
      <c r="C213" s="511"/>
      <c r="D213" s="295">
        <v>0</v>
      </c>
      <c r="E213" s="25">
        <v>0</v>
      </c>
      <c r="F213" s="188">
        <v>3000</v>
      </c>
      <c r="G213" s="25">
        <v>0</v>
      </c>
      <c r="H213" s="25">
        <v>0</v>
      </c>
      <c r="I213" s="26">
        <v>0</v>
      </c>
      <c r="J213" s="26">
        <v>0</v>
      </c>
      <c r="K213" s="26">
        <v>0</v>
      </c>
      <c r="L213" s="26">
        <v>0</v>
      </c>
      <c r="M213" s="42"/>
    </row>
    <row r="214" spans="1:13" ht="13.5" customHeight="1" x14ac:dyDescent="0.2">
      <c r="A214" s="506" t="s">
        <v>441</v>
      </c>
      <c r="B214" s="507"/>
      <c r="C214" s="508"/>
      <c r="D214" s="295">
        <v>696.62</v>
      </c>
      <c r="E214" s="25">
        <v>3848.96</v>
      </c>
      <c r="F214" s="188">
        <v>0</v>
      </c>
      <c r="G214" s="25">
        <v>0</v>
      </c>
      <c r="H214" s="25">
        <v>0</v>
      </c>
      <c r="I214" s="26">
        <v>0</v>
      </c>
      <c r="J214" s="26">
        <v>0</v>
      </c>
      <c r="K214" s="26">
        <v>0</v>
      </c>
      <c r="L214" s="26">
        <v>0</v>
      </c>
      <c r="M214" s="42"/>
    </row>
    <row r="215" spans="1:13" ht="13.5" customHeight="1" x14ac:dyDescent="0.2">
      <c r="B215" s="283">
        <v>3</v>
      </c>
      <c r="C215" s="284" t="s">
        <v>57</v>
      </c>
      <c r="D215" s="27">
        <f>SUM(D216,D217)</f>
        <v>696.62</v>
      </c>
      <c r="E215" s="27">
        <f>SUM(E216,E217)</f>
        <v>3981.68</v>
      </c>
      <c r="F215" s="192">
        <f>SUM(F216,F217)</f>
        <v>4000</v>
      </c>
      <c r="G215" s="27">
        <f>SUM(G216,G217)</f>
        <v>5000</v>
      </c>
      <c r="H215" s="27">
        <f>SUM(H216,H217)</f>
        <v>6000</v>
      </c>
      <c r="I215" s="41">
        <f t="shared" ref="I215:L216" si="41">E215/D215*100</f>
        <v>571.57130142688982</v>
      </c>
      <c r="J215" s="41">
        <f t="shared" si="41"/>
        <v>100.46010729139458</v>
      </c>
      <c r="K215" s="41">
        <f t="shared" si="41"/>
        <v>125</v>
      </c>
      <c r="L215" s="41">
        <f t="shared" si="41"/>
        <v>120</v>
      </c>
      <c r="M215" s="42"/>
    </row>
    <row r="216" spans="1:13" ht="13.5" customHeight="1" x14ac:dyDescent="0.2">
      <c r="B216" s="30">
        <v>35</v>
      </c>
      <c r="C216" s="48" t="s">
        <v>58</v>
      </c>
      <c r="D216" s="158">
        <v>696.62</v>
      </c>
      <c r="E216" s="158">
        <v>3981.68</v>
      </c>
      <c r="F216" s="161">
        <v>4000</v>
      </c>
      <c r="G216" s="158">
        <v>5000</v>
      </c>
      <c r="H216" s="158">
        <v>6000</v>
      </c>
      <c r="I216" s="41">
        <f t="shared" si="41"/>
        <v>571.57130142688982</v>
      </c>
      <c r="J216" s="41">
        <f t="shared" si="41"/>
        <v>100.46010729139458</v>
      </c>
      <c r="K216" s="41">
        <f t="shared" si="41"/>
        <v>125</v>
      </c>
      <c r="L216" s="41">
        <f t="shared" si="41"/>
        <v>120</v>
      </c>
      <c r="M216" s="42"/>
    </row>
    <row r="217" spans="1:13" ht="13.5" customHeight="1" x14ac:dyDescent="0.2">
      <c r="B217" s="30">
        <v>38</v>
      </c>
      <c r="C217" s="48" t="s">
        <v>60</v>
      </c>
      <c r="D217" s="158">
        <v>0</v>
      </c>
      <c r="E217" s="158">
        <v>0</v>
      </c>
      <c r="F217" s="161">
        <v>0</v>
      </c>
      <c r="G217" s="158">
        <v>0</v>
      </c>
      <c r="H217" s="158">
        <v>0</v>
      </c>
      <c r="I217" s="41">
        <v>0</v>
      </c>
      <c r="J217" s="41">
        <v>0</v>
      </c>
      <c r="K217" s="41">
        <v>0</v>
      </c>
      <c r="L217" s="41">
        <v>0</v>
      </c>
      <c r="M217" s="42"/>
    </row>
    <row r="218" spans="1:13" ht="13.5" customHeight="1" x14ac:dyDescent="0.2">
      <c r="A218" s="522" t="s">
        <v>91</v>
      </c>
      <c r="B218" s="523"/>
      <c r="C218" s="524"/>
      <c r="D218" s="310">
        <f>D224</f>
        <v>10173.200000000001</v>
      </c>
      <c r="E218" s="165">
        <f>E224</f>
        <v>7963.37</v>
      </c>
      <c r="F218" s="194">
        <f>F224</f>
        <v>8000</v>
      </c>
      <c r="G218" s="165">
        <f>G224</f>
        <v>5000</v>
      </c>
      <c r="H218" s="165">
        <f>H224</f>
        <v>5000</v>
      </c>
      <c r="I218" s="22">
        <f>E218/D218*100</f>
        <v>78.277926316203349</v>
      </c>
      <c r="J218" s="22">
        <f>F218/E218*100</f>
        <v>100.45998113863854</v>
      </c>
      <c r="K218" s="22">
        <f>G218/F218*100</f>
        <v>62.5</v>
      </c>
      <c r="L218" s="22">
        <f>H218/G218*100</f>
        <v>100</v>
      </c>
      <c r="M218" s="42"/>
    </row>
    <row r="219" spans="1:13" ht="13.5" customHeight="1" x14ac:dyDescent="0.2">
      <c r="A219" s="500" t="s">
        <v>70</v>
      </c>
      <c r="B219" s="501"/>
      <c r="C219" s="502"/>
      <c r="D219" s="289">
        <f>D224</f>
        <v>10173.200000000001</v>
      </c>
      <c r="E219" s="166">
        <f>E224</f>
        <v>7963.37</v>
      </c>
      <c r="F219" s="187">
        <f>F224</f>
        <v>8000</v>
      </c>
      <c r="G219" s="166">
        <f>G224</f>
        <v>5000</v>
      </c>
      <c r="H219" s="166">
        <f>H224</f>
        <v>5000</v>
      </c>
      <c r="I219" s="24">
        <v>0</v>
      </c>
      <c r="J219" s="24">
        <v>0</v>
      </c>
      <c r="K219" s="24">
        <f>G219/F219*100</f>
        <v>62.5</v>
      </c>
      <c r="L219" s="24">
        <f>H219/G219*100</f>
        <v>100</v>
      </c>
      <c r="M219" s="42"/>
    </row>
    <row r="220" spans="1:13" ht="12.75" customHeight="1" x14ac:dyDescent="0.2">
      <c r="A220" s="503" t="s">
        <v>404</v>
      </c>
      <c r="B220" s="504"/>
      <c r="C220" s="505"/>
      <c r="D220" s="295">
        <v>0</v>
      </c>
      <c r="E220" s="169">
        <v>0</v>
      </c>
      <c r="F220" s="188">
        <v>0</v>
      </c>
      <c r="G220" s="167">
        <v>0</v>
      </c>
      <c r="H220" s="167">
        <v>0</v>
      </c>
      <c r="I220" s="26">
        <v>0</v>
      </c>
      <c r="J220" s="26">
        <v>0</v>
      </c>
      <c r="K220" s="26">
        <v>0</v>
      </c>
      <c r="L220" s="26">
        <v>0</v>
      </c>
      <c r="M220" s="42"/>
    </row>
    <row r="221" spans="1:13" ht="12.75" customHeight="1" x14ac:dyDescent="0.2">
      <c r="A221" s="509" t="s">
        <v>477</v>
      </c>
      <c r="B221" s="510"/>
      <c r="C221" s="511"/>
      <c r="D221" s="295">
        <v>0</v>
      </c>
      <c r="E221" s="169">
        <v>0</v>
      </c>
      <c r="F221" s="188">
        <v>3000</v>
      </c>
      <c r="G221" s="167">
        <v>0</v>
      </c>
      <c r="H221" s="167">
        <v>0</v>
      </c>
      <c r="I221" s="26">
        <v>0</v>
      </c>
      <c r="J221" s="26">
        <v>0</v>
      </c>
      <c r="K221" s="26">
        <v>0</v>
      </c>
      <c r="L221" s="26">
        <v>0</v>
      </c>
      <c r="M221" s="42"/>
    </row>
    <row r="222" spans="1:13" ht="13.5" customHeight="1" x14ac:dyDescent="0.2">
      <c r="A222" s="506" t="s">
        <v>441</v>
      </c>
      <c r="B222" s="507"/>
      <c r="C222" s="508"/>
      <c r="D222" s="295">
        <v>5121.6400000000003</v>
      </c>
      <c r="E222" s="169">
        <v>3052.62</v>
      </c>
      <c r="F222" s="188">
        <v>0</v>
      </c>
      <c r="G222" s="167">
        <v>0</v>
      </c>
      <c r="H222" s="167">
        <v>0</v>
      </c>
      <c r="I222" s="26">
        <v>0</v>
      </c>
      <c r="J222" s="26">
        <v>0</v>
      </c>
      <c r="K222" s="26">
        <v>0</v>
      </c>
      <c r="L222" s="26">
        <v>0</v>
      </c>
      <c r="M222" s="42"/>
    </row>
    <row r="223" spans="1:13" ht="12.75" customHeight="1" x14ac:dyDescent="0.2">
      <c r="A223" s="506" t="s">
        <v>474</v>
      </c>
      <c r="B223" s="507"/>
      <c r="C223" s="508"/>
      <c r="D223" s="295">
        <v>5051.5600000000004</v>
      </c>
      <c r="E223" s="169">
        <v>4910.75</v>
      </c>
      <c r="F223" s="188">
        <v>5000</v>
      </c>
      <c r="G223" s="167">
        <v>5000</v>
      </c>
      <c r="H223" s="167">
        <v>5000</v>
      </c>
      <c r="I223" s="26">
        <v>0</v>
      </c>
      <c r="J223" s="26">
        <v>0</v>
      </c>
      <c r="K223" s="26">
        <v>0</v>
      </c>
      <c r="L223" s="26">
        <v>0</v>
      </c>
      <c r="M223" s="42"/>
    </row>
    <row r="224" spans="1:13" ht="13.5" customHeight="1" x14ac:dyDescent="0.2">
      <c r="B224" s="283">
        <v>3</v>
      </c>
      <c r="C224" s="284" t="s">
        <v>57</v>
      </c>
      <c r="D224" s="168">
        <f>D225</f>
        <v>10173.200000000001</v>
      </c>
      <c r="E224" s="168">
        <f>E225</f>
        <v>7963.37</v>
      </c>
      <c r="F224" s="192">
        <f>F225</f>
        <v>8000</v>
      </c>
      <c r="G224" s="168">
        <f>G225</f>
        <v>5000</v>
      </c>
      <c r="H224" s="168">
        <f>H225</f>
        <v>5000</v>
      </c>
      <c r="I224" s="41">
        <f t="shared" ref="I224:L225" si="42">E224/D224*100</f>
        <v>78.277926316203349</v>
      </c>
      <c r="J224" s="41">
        <f t="shared" si="42"/>
        <v>100.45998113863854</v>
      </c>
      <c r="K224" s="41">
        <f t="shared" si="42"/>
        <v>62.5</v>
      </c>
      <c r="L224" s="41">
        <f t="shared" si="42"/>
        <v>100</v>
      </c>
      <c r="M224" s="42"/>
    </row>
    <row r="225" spans="1:14" ht="13.5" customHeight="1" x14ac:dyDescent="0.2">
      <c r="B225" s="30">
        <v>32</v>
      </c>
      <c r="C225" s="48" t="s">
        <v>58</v>
      </c>
      <c r="D225" s="158">
        <v>10173.200000000001</v>
      </c>
      <c r="E225" s="158">
        <v>7963.37</v>
      </c>
      <c r="F225" s="161">
        <v>8000</v>
      </c>
      <c r="G225" s="158">
        <v>5000</v>
      </c>
      <c r="H225" s="158">
        <v>5000</v>
      </c>
      <c r="I225" s="41">
        <f t="shared" si="42"/>
        <v>78.277926316203349</v>
      </c>
      <c r="J225" s="41">
        <f t="shared" si="42"/>
        <v>100.45998113863854</v>
      </c>
      <c r="K225" s="41">
        <f t="shared" si="42"/>
        <v>62.5</v>
      </c>
      <c r="L225" s="41">
        <f t="shared" si="42"/>
        <v>100</v>
      </c>
      <c r="M225" s="42"/>
    </row>
    <row r="226" spans="1:14" ht="27" customHeight="1" x14ac:dyDescent="0.2">
      <c r="A226" s="623" t="s">
        <v>478</v>
      </c>
      <c r="B226" s="624"/>
      <c r="C226" s="625"/>
      <c r="D226" s="311">
        <f>D231</f>
        <v>0</v>
      </c>
      <c r="E226" s="222">
        <f>E231</f>
        <v>6636.14</v>
      </c>
      <c r="F226" s="194">
        <f>F231</f>
        <v>6500</v>
      </c>
      <c r="G226" s="222">
        <f>G231</f>
        <v>0</v>
      </c>
      <c r="H226" s="222">
        <f>H231</f>
        <v>0</v>
      </c>
      <c r="I226" s="208">
        <v>0</v>
      </c>
      <c r="J226" s="208">
        <f>F226/E226*100</f>
        <v>97.948506209935289</v>
      </c>
      <c r="K226" s="208">
        <f>G226/F226*100</f>
        <v>0</v>
      </c>
      <c r="L226" s="208">
        <v>0</v>
      </c>
      <c r="M226" s="42"/>
    </row>
    <row r="227" spans="1:14" ht="13.5" customHeight="1" x14ac:dyDescent="0.2">
      <c r="A227" s="500" t="s">
        <v>70</v>
      </c>
      <c r="B227" s="501"/>
      <c r="C227" s="502"/>
      <c r="D227" s="289">
        <f>D228</f>
        <v>0</v>
      </c>
      <c r="E227" s="166">
        <f>E231</f>
        <v>6636.14</v>
      </c>
      <c r="F227" s="187">
        <f>F231</f>
        <v>6500</v>
      </c>
      <c r="G227" s="166">
        <f>G228</f>
        <v>0</v>
      </c>
      <c r="H227" s="166">
        <f>H228</f>
        <v>0</v>
      </c>
      <c r="I227" s="24">
        <v>0</v>
      </c>
      <c r="J227" s="24">
        <v>0</v>
      </c>
      <c r="K227" s="24">
        <f>G227/F227*100</f>
        <v>0</v>
      </c>
      <c r="L227" s="24">
        <v>0</v>
      </c>
      <c r="M227" s="42"/>
    </row>
    <row r="228" spans="1:14" ht="13.5" customHeight="1" x14ac:dyDescent="0.2">
      <c r="A228" s="503" t="s">
        <v>404</v>
      </c>
      <c r="B228" s="504"/>
      <c r="C228" s="505"/>
      <c r="D228" s="312">
        <f>D231</f>
        <v>0</v>
      </c>
      <c r="E228" s="167">
        <v>0</v>
      </c>
      <c r="F228" s="188">
        <v>0</v>
      </c>
      <c r="G228" s="167">
        <f>G231</f>
        <v>0</v>
      </c>
      <c r="H228" s="167">
        <f>H231</f>
        <v>0</v>
      </c>
      <c r="I228" s="26">
        <v>0</v>
      </c>
      <c r="J228" s="26">
        <v>0</v>
      </c>
      <c r="K228" s="26">
        <v>0</v>
      </c>
      <c r="L228" s="26">
        <v>0</v>
      </c>
      <c r="M228" s="42"/>
    </row>
    <row r="229" spans="1:14" ht="13.5" customHeight="1" x14ac:dyDescent="0.2">
      <c r="A229" s="509" t="s">
        <v>477</v>
      </c>
      <c r="B229" s="510"/>
      <c r="C229" s="511"/>
      <c r="D229" s="347">
        <v>0</v>
      </c>
      <c r="E229" s="167">
        <v>0</v>
      </c>
      <c r="F229" s="188">
        <v>6500</v>
      </c>
      <c r="G229" s="167">
        <v>0</v>
      </c>
      <c r="H229" s="167">
        <v>0</v>
      </c>
      <c r="I229" s="26">
        <v>0</v>
      </c>
      <c r="J229" s="26">
        <v>0</v>
      </c>
      <c r="K229" s="26">
        <v>0</v>
      </c>
      <c r="L229" s="26">
        <v>0</v>
      </c>
      <c r="M229" s="42"/>
    </row>
    <row r="230" spans="1:14" ht="13.5" customHeight="1" x14ac:dyDescent="0.2">
      <c r="A230" s="506" t="s">
        <v>441</v>
      </c>
      <c r="B230" s="507"/>
      <c r="C230" s="508"/>
      <c r="D230" s="308">
        <v>0</v>
      </c>
      <c r="E230" s="167">
        <v>6636.14</v>
      </c>
      <c r="F230" s="188">
        <v>0</v>
      </c>
      <c r="G230" s="167"/>
      <c r="H230" s="167"/>
      <c r="I230" s="26"/>
      <c r="J230" s="26"/>
      <c r="K230" s="26"/>
      <c r="L230" s="26"/>
      <c r="M230" s="42"/>
    </row>
    <row r="231" spans="1:14" ht="13.5" customHeight="1" x14ac:dyDescent="0.2">
      <c r="B231" s="283">
        <v>3</v>
      </c>
      <c r="C231" s="284" t="s">
        <v>57</v>
      </c>
      <c r="D231" s="168">
        <f>D232</f>
        <v>0</v>
      </c>
      <c r="E231" s="168">
        <f>E232</f>
        <v>6636.14</v>
      </c>
      <c r="F231" s="192">
        <f>F232</f>
        <v>6500</v>
      </c>
      <c r="G231" s="168">
        <f>G232</f>
        <v>0</v>
      </c>
      <c r="H231" s="168">
        <f>H232</f>
        <v>0</v>
      </c>
      <c r="I231" s="41">
        <v>0</v>
      </c>
      <c r="J231" s="41">
        <v>0</v>
      </c>
      <c r="K231" s="41">
        <f t="shared" ref="K231:K244" si="43">G231/F231*100</f>
        <v>0</v>
      </c>
      <c r="L231" s="41">
        <v>0</v>
      </c>
      <c r="M231" s="42"/>
    </row>
    <row r="232" spans="1:14" ht="13.5" customHeight="1" x14ac:dyDescent="0.2">
      <c r="B232" s="30">
        <v>32</v>
      </c>
      <c r="C232" s="48" t="s">
        <v>58</v>
      </c>
      <c r="D232" s="158">
        <v>0</v>
      </c>
      <c r="E232" s="158">
        <v>6636.14</v>
      </c>
      <c r="F232" s="161">
        <v>6500</v>
      </c>
      <c r="G232" s="158">
        <v>0</v>
      </c>
      <c r="H232" s="158">
        <v>0</v>
      </c>
      <c r="I232" s="41">
        <v>0</v>
      </c>
      <c r="J232" s="41">
        <v>0</v>
      </c>
      <c r="K232" s="41">
        <f t="shared" si="43"/>
        <v>0</v>
      </c>
      <c r="L232" s="41">
        <v>0</v>
      </c>
      <c r="M232" s="42"/>
    </row>
    <row r="233" spans="1:14" s="154" customFormat="1" ht="16.5" customHeight="1" x14ac:dyDescent="0.2">
      <c r="A233" s="680" t="s">
        <v>419</v>
      </c>
      <c r="B233" s="681"/>
      <c r="C233" s="682"/>
      <c r="D233" s="314">
        <f>SUM(D234,D258,D285)</f>
        <v>56694.330000000009</v>
      </c>
      <c r="E233" s="146">
        <f>SUM(E234,E258,E285)</f>
        <v>574955.21</v>
      </c>
      <c r="F233" s="146">
        <f>SUM(F234,F258,F285)</f>
        <v>137000</v>
      </c>
      <c r="G233" s="146">
        <f>SUM(G234,G258,G285)</f>
        <v>99000</v>
      </c>
      <c r="H233" s="146">
        <f>SUM(H234,H258,H285)</f>
        <v>99000</v>
      </c>
      <c r="I233" s="41">
        <f t="shared" ref="I233:I242" si="44">E233/D233*100</f>
        <v>1014.1317659102767</v>
      </c>
      <c r="J233" s="41">
        <f t="shared" ref="J233:J242" si="45">F233/E233*100</f>
        <v>23.827943049685558</v>
      </c>
      <c r="K233" s="41">
        <f t="shared" si="43"/>
        <v>72.262773722627742</v>
      </c>
      <c r="L233" s="41">
        <f>H233/G233*100</f>
        <v>100</v>
      </c>
      <c r="N233" s="155"/>
    </row>
    <row r="234" spans="1:14" ht="21" customHeight="1" x14ac:dyDescent="0.2">
      <c r="A234" s="593" t="s">
        <v>155</v>
      </c>
      <c r="B234" s="594"/>
      <c r="C234" s="595"/>
      <c r="D234" s="287">
        <f>SUM(D235,D241,D247)</f>
        <v>43772.170000000006</v>
      </c>
      <c r="E234" s="162">
        <f>SUM(E235,E240,E247)</f>
        <v>86535.27</v>
      </c>
      <c r="F234" s="185">
        <f>SUM(F235,F240,F247)</f>
        <v>103500</v>
      </c>
      <c r="G234" s="162">
        <f>SUM(G235,G240,G247)</f>
        <v>79000</v>
      </c>
      <c r="H234" s="162">
        <f>SUM(H235,H240,H247)</f>
        <v>79000</v>
      </c>
      <c r="I234" s="163">
        <f t="shared" si="44"/>
        <v>197.69472246863702</v>
      </c>
      <c r="J234" s="163">
        <f t="shared" si="45"/>
        <v>119.60441101067806</v>
      </c>
      <c r="K234" s="163">
        <f t="shared" si="43"/>
        <v>76.328502415458928</v>
      </c>
      <c r="L234" s="163">
        <f>H234/G234*100</f>
        <v>100</v>
      </c>
    </row>
    <row r="235" spans="1:14" ht="27" customHeight="1" x14ac:dyDescent="0.2">
      <c r="A235" s="567" t="s">
        <v>475</v>
      </c>
      <c r="B235" s="568"/>
      <c r="C235" s="569"/>
      <c r="D235" s="293">
        <f>D238</f>
        <v>3556.05</v>
      </c>
      <c r="E235" s="223">
        <f>E238</f>
        <v>2654.46</v>
      </c>
      <c r="F235" s="194">
        <f>F238</f>
        <v>3000</v>
      </c>
      <c r="G235" s="223">
        <f>G238</f>
        <v>3000</v>
      </c>
      <c r="H235" s="223">
        <f>H238</f>
        <v>3000</v>
      </c>
      <c r="I235" s="208">
        <f t="shared" si="44"/>
        <v>74.646306997933095</v>
      </c>
      <c r="J235" s="208">
        <f t="shared" si="45"/>
        <v>113.01733685947424</v>
      </c>
      <c r="K235" s="208">
        <f t="shared" si="43"/>
        <v>100</v>
      </c>
      <c r="L235" s="208">
        <f>H235/G235*100</f>
        <v>100</v>
      </c>
    </row>
    <row r="236" spans="1:14" ht="13.5" customHeight="1" x14ac:dyDescent="0.2">
      <c r="A236" s="500" t="s">
        <v>92</v>
      </c>
      <c r="B236" s="501"/>
      <c r="C236" s="502"/>
      <c r="D236" s="285">
        <f t="shared" ref="D236:H238" si="46">D237</f>
        <v>3556.05</v>
      </c>
      <c r="E236" s="23">
        <f t="shared" si="46"/>
        <v>2654.46</v>
      </c>
      <c r="F236" s="187">
        <f t="shared" si="46"/>
        <v>3000</v>
      </c>
      <c r="G236" s="23">
        <f t="shared" si="46"/>
        <v>3000</v>
      </c>
      <c r="H236" s="23">
        <f t="shared" si="46"/>
        <v>3000</v>
      </c>
      <c r="I236" s="24">
        <f t="shared" si="44"/>
        <v>74.646306997933095</v>
      </c>
      <c r="J236" s="24">
        <f t="shared" si="45"/>
        <v>113.01733685947424</v>
      </c>
      <c r="K236" s="24">
        <f t="shared" si="43"/>
        <v>100</v>
      </c>
      <c r="L236" s="24">
        <f>H236/G236*100</f>
        <v>100</v>
      </c>
    </row>
    <row r="237" spans="1:14" ht="13.5" customHeight="1" x14ac:dyDescent="0.2">
      <c r="A237" s="503" t="s">
        <v>403</v>
      </c>
      <c r="B237" s="504"/>
      <c r="C237" s="505"/>
      <c r="D237" s="282">
        <f t="shared" si="46"/>
        <v>3556.05</v>
      </c>
      <c r="E237" s="25">
        <f t="shared" si="46"/>
        <v>2654.46</v>
      </c>
      <c r="F237" s="188">
        <f t="shared" si="46"/>
        <v>3000</v>
      </c>
      <c r="G237" s="25">
        <f t="shared" si="46"/>
        <v>3000</v>
      </c>
      <c r="H237" s="25">
        <f t="shared" si="46"/>
        <v>3000</v>
      </c>
      <c r="I237" s="26">
        <f t="shared" si="44"/>
        <v>74.646306997933095</v>
      </c>
      <c r="J237" s="26">
        <f t="shared" si="45"/>
        <v>113.01733685947424</v>
      </c>
      <c r="K237" s="26">
        <f t="shared" si="43"/>
        <v>100</v>
      </c>
      <c r="L237" s="26">
        <f>H237/G237*100</f>
        <v>100</v>
      </c>
    </row>
    <row r="238" spans="1:14" ht="13.5" customHeight="1" x14ac:dyDescent="0.2">
      <c r="B238" s="283">
        <v>3</v>
      </c>
      <c r="C238" s="284" t="s">
        <v>57</v>
      </c>
      <c r="D238" s="27">
        <f t="shared" si="46"/>
        <v>3556.05</v>
      </c>
      <c r="E238" s="27">
        <f t="shared" si="46"/>
        <v>2654.46</v>
      </c>
      <c r="F238" s="192">
        <f t="shared" si="46"/>
        <v>3000</v>
      </c>
      <c r="G238" s="27">
        <f t="shared" si="46"/>
        <v>3000</v>
      </c>
      <c r="H238" s="27">
        <f t="shared" si="46"/>
        <v>3000</v>
      </c>
      <c r="I238" s="41">
        <f t="shared" si="44"/>
        <v>74.646306997933095</v>
      </c>
      <c r="J238" s="41">
        <f t="shared" si="45"/>
        <v>113.01733685947424</v>
      </c>
      <c r="K238" s="41">
        <f t="shared" si="43"/>
        <v>100</v>
      </c>
      <c r="L238" s="41">
        <f t="shared" ref="L238:L298" si="47">H238/G238*100</f>
        <v>100</v>
      </c>
    </row>
    <row r="239" spans="1:14" ht="13.5" customHeight="1" x14ac:dyDescent="0.2">
      <c r="B239" s="30">
        <v>36</v>
      </c>
      <c r="C239" s="48" t="s">
        <v>86</v>
      </c>
      <c r="D239" s="158">
        <v>3556.05</v>
      </c>
      <c r="E239" s="158">
        <v>2654.46</v>
      </c>
      <c r="F239" s="161">
        <v>3000</v>
      </c>
      <c r="G239" s="158">
        <v>3000</v>
      </c>
      <c r="H239" s="158">
        <v>3000</v>
      </c>
      <c r="I239" s="41">
        <f t="shared" si="44"/>
        <v>74.646306997933095</v>
      </c>
      <c r="J239" s="41">
        <f t="shared" si="45"/>
        <v>113.01733685947424</v>
      </c>
      <c r="K239" s="41">
        <f t="shared" si="43"/>
        <v>100</v>
      </c>
      <c r="L239" s="41">
        <f t="shared" si="47"/>
        <v>100</v>
      </c>
    </row>
    <row r="240" spans="1:14" ht="14.25" customHeight="1" x14ac:dyDescent="0.2">
      <c r="A240" s="677" t="s">
        <v>156</v>
      </c>
      <c r="B240" s="678"/>
      <c r="C240" s="679"/>
      <c r="D240" s="310">
        <f>D244</f>
        <v>7825.05</v>
      </c>
      <c r="E240" s="165">
        <f>E244</f>
        <v>71935.759999999995</v>
      </c>
      <c r="F240" s="194">
        <f>F244</f>
        <v>76000</v>
      </c>
      <c r="G240" s="165">
        <f>G244</f>
        <v>76000</v>
      </c>
      <c r="H240" s="165">
        <f>H244</f>
        <v>76000</v>
      </c>
      <c r="I240" s="22">
        <f t="shared" si="44"/>
        <v>919.30096293314398</v>
      </c>
      <c r="J240" s="22">
        <f t="shared" si="45"/>
        <v>105.64981867154806</v>
      </c>
      <c r="K240" s="22">
        <f t="shared" si="43"/>
        <v>100</v>
      </c>
      <c r="L240" s="22">
        <f t="shared" si="47"/>
        <v>100</v>
      </c>
    </row>
    <row r="241" spans="1:12" ht="13.5" customHeight="1" x14ac:dyDescent="0.2">
      <c r="A241" s="500" t="s">
        <v>92</v>
      </c>
      <c r="B241" s="501"/>
      <c r="C241" s="502"/>
      <c r="D241" s="289">
        <f>D242</f>
        <v>7825.05</v>
      </c>
      <c r="E241" s="166">
        <f>E244</f>
        <v>71935.759999999995</v>
      </c>
      <c r="F241" s="187">
        <f>F244</f>
        <v>76000</v>
      </c>
      <c r="G241" s="166">
        <f>G244</f>
        <v>76000</v>
      </c>
      <c r="H241" s="166">
        <f>H244</f>
        <v>76000</v>
      </c>
      <c r="I241" s="24">
        <f t="shared" si="44"/>
        <v>919.30096293314398</v>
      </c>
      <c r="J241" s="24">
        <f t="shared" si="45"/>
        <v>105.64981867154806</v>
      </c>
      <c r="K241" s="24">
        <f t="shared" si="43"/>
        <v>100</v>
      </c>
      <c r="L241" s="24">
        <f t="shared" si="47"/>
        <v>100</v>
      </c>
    </row>
    <row r="242" spans="1:12" ht="13.5" customHeight="1" x14ac:dyDescent="0.2">
      <c r="A242" s="516" t="s">
        <v>498</v>
      </c>
      <c r="B242" s="517"/>
      <c r="C242" s="535"/>
      <c r="D242" s="167">
        <f>D244</f>
        <v>7825.05</v>
      </c>
      <c r="E242" s="167">
        <v>57004.44</v>
      </c>
      <c r="F242" s="188">
        <v>61000</v>
      </c>
      <c r="G242" s="167">
        <v>61000</v>
      </c>
      <c r="H242" s="167">
        <v>61000</v>
      </c>
      <c r="I242" s="26">
        <f t="shared" si="44"/>
        <v>728.4865911399927</v>
      </c>
      <c r="J242" s="26">
        <f t="shared" si="45"/>
        <v>107.00920840552068</v>
      </c>
      <c r="K242" s="26">
        <f t="shared" si="43"/>
        <v>100</v>
      </c>
      <c r="L242" s="26">
        <f t="shared" si="47"/>
        <v>100</v>
      </c>
    </row>
    <row r="243" spans="1:12" ht="13.5" customHeight="1" x14ac:dyDescent="0.2">
      <c r="A243" s="596" t="s">
        <v>497</v>
      </c>
      <c r="B243" s="596"/>
      <c r="C243" s="597"/>
      <c r="D243" s="167">
        <v>0</v>
      </c>
      <c r="E243" s="167">
        <v>14931.32</v>
      </c>
      <c r="F243" s="188">
        <v>15000</v>
      </c>
      <c r="G243" s="167">
        <v>15000</v>
      </c>
      <c r="H243" s="167">
        <v>15000</v>
      </c>
      <c r="I243" s="26">
        <v>0</v>
      </c>
      <c r="J243" s="26">
        <f>F243/E243*100</f>
        <v>100.45997272846607</v>
      </c>
      <c r="K243" s="26">
        <f t="shared" si="43"/>
        <v>100</v>
      </c>
      <c r="L243" s="26">
        <f>H243/G243*100</f>
        <v>100</v>
      </c>
    </row>
    <row r="244" spans="1:12" ht="13.5" customHeight="1" x14ac:dyDescent="0.2">
      <c r="B244" s="30">
        <v>3</v>
      </c>
      <c r="C244" s="48" t="s">
        <v>57</v>
      </c>
      <c r="D244" s="168">
        <f>SUM(D245,D246)</f>
        <v>7825.05</v>
      </c>
      <c r="E244" s="168">
        <f>SUM(E245,E246)</f>
        <v>71935.759999999995</v>
      </c>
      <c r="F244" s="152">
        <f>SUM(F245,F246)</f>
        <v>76000</v>
      </c>
      <c r="G244" s="168">
        <f>SUM(G245,G246)</f>
        <v>76000</v>
      </c>
      <c r="H244" s="168">
        <f>SUM(H245,H246)</f>
        <v>76000</v>
      </c>
      <c r="I244" s="41">
        <v>0</v>
      </c>
      <c r="J244" s="41">
        <f>F244/E244*100</f>
        <v>105.64981867154806</v>
      </c>
      <c r="K244" s="41">
        <f t="shared" si="43"/>
        <v>100</v>
      </c>
      <c r="L244" s="41">
        <f>H244/G244*100</f>
        <v>100</v>
      </c>
    </row>
    <row r="245" spans="1:12" ht="13.5" customHeight="1" x14ac:dyDescent="0.2">
      <c r="B245" s="30">
        <v>32</v>
      </c>
      <c r="C245" s="48" t="s">
        <v>58</v>
      </c>
      <c r="D245" s="27">
        <v>2962.87</v>
      </c>
      <c r="E245" s="27">
        <v>10883.27</v>
      </c>
      <c r="F245" s="152">
        <v>13500</v>
      </c>
      <c r="G245" s="27">
        <v>13500</v>
      </c>
      <c r="H245" s="27">
        <v>13500</v>
      </c>
      <c r="I245" s="41">
        <v>0</v>
      </c>
      <c r="J245" s="41">
        <v>0</v>
      </c>
      <c r="K245" s="41">
        <v>0</v>
      </c>
      <c r="L245" s="41">
        <v>100</v>
      </c>
    </row>
    <row r="246" spans="1:12" ht="13.5" customHeight="1" x14ac:dyDescent="0.2">
      <c r="B246" s="30">
        <v>36</v>
      </c>
      <c r="C246" s="48" t="s">
        <v>86</v>
      </c>
      <c r="D246" s="158">
        <v>4862.18</v>
      </c>
      <c r="E246" s="158">
        <v>61052.49</v>
      </c>
      <c r="F246" s="161">
        <v>62500</v>
      </c>
      <c r="G246" s="158">
        <v>62500</v>
      </c>
      <c r="H246" s="158">
        <v>62500</v>
      </c>
      <c r="I246" s="41">
        <v>0</v>
      </c>
      <c r="J246" s="41">
        <f>F246/E246*100</f>
        <v>102.37092704982223</v>
      </c>
      <c r="K246" s="41">
        <f>G246/F246*100</f>
        <v>100</v>
      </c>
      <c r="L246" s="41">
        <f>H246/G246*100</f>
        <v>100</v>
      </c>
    </row>
    <row r="247" spans="1:12" ht="15.75" customHeight="1" x14ac:dyDescent="0.2">
      <c r="A247" s="522" t="s">
        <v>93</v>
      </c>
      <c r="B247" s="523"/>
      <c r="C247" s="524"/>
      <c r="D247" s="286">
        <f>SUM(D254,D256)</f>
        <v>32391.070000000003</v>
      </c>
      <c r="E247" s="286">
        <f>SUM(E254,E256)</f>
        <v>11945.05</v>
      </c>
      <c r="F247" s="286">
        <f>SUM(F254,F256)</f>
        <v>24500</v>
      </c>
      <c r="G247" s="286">
        <f>SUM(G254,G256)</f>
        <v>0</v>
      </c>
      <c r="H247" s="286">
        <f>SUM(H254,H256)</f>
        <v>0</v>
      </c>
      <c r="I247" s="22">
        <v>0</v>
      </c>
      <c r="J247" s="22">
        <f>F247/E247*100</f>
        <v>205.10588067860746</v>
      </c>
      <c r="K247" s="22">
        <f>G247/F247*100</f>
        <v>0</v>
      </c>
      <c r="L247" s="22">
        <v>0</v>
      </c>
    </row>
    <row r="248" spans="1:12" ht="13.5" customHeight="1" x14ac:dyDescent="0.2">
      <c r="A248" s="500" t="s">
        <v>94</v>
      </c>
      <c r="B248" s="501"/>
      <c r="C248" s="502"/>
      <c r="D248" s="285">
        <f>SUM(D254,D256)</f>
        <v>32391.070000000003</v>
      </c>
      <c r="E248" s="23">
        <f>SUM(E254,E256)</f>
        <v>11945.05</v>
      </c>
      <c r="F248" s="236">
        <f>SUM(F254,F256)</f>
        <v>24500</v>
      </c>
      <c r="G248" s="23">
        <f>SUM(G254,G256)</f>
        <v>0</v>
      </c>
      <c r="H248" s="23">
        <f>SUM(H254,H256)</f>
        <v>0</v>
      </c>
      <c r="I248" s="24">
        <v>0</v>
      </c>
      <c r="J248" s="24">
        <f>F248/E248*100</f>
        <v>205.10588067860746</v>
      </c>
      <c r="K248" s="24">
        <f>G248/F248*100</f>
        <v>0</v>
      </c>
      <c r="L248" s="24">
        <v>0</v>
      </c>
    </row>
    <row r="249" spans="1:12" ht="13.5" customHeight="1" x14ac:dyDescent="0.2">
      <c r="A249" s="586" t="s">
        <v>499</v>
      </c>
      <c r="B249" s="587"/>
      <c r="C249" s="588"/>
      <c r="D249" s="295">
        <v>244050.51</v>
      </c>
      <c r="E249" s="25">
        <v>0</v>
      </c>
      <c r="F249" s="188">
        <v>0</v>
      </c>
      <c r="G249" s="25">
        <v>0</v>
      </c>
      <c r="H249" s="25">
        <v>0</v>
      </c>
      <c r="I249" s="26">
        <f>E249/D249*100</f>
        <v>0</v>
      </c>
      <c r="J249" s="26">
        <v>0</v>
      </c>
      <c r="K249" s="26">
        <v>0</v>
      </c>
      <c r="L249" s="26">
        <v>0</v>
      </c>
    </row>
    <row r="250" spans="1:12" ht="13.5" customHeight="1" x14ac:dyDescent="0.2">
      <c r="A250" s="516" t="s">
        <v>498</v>
      </c>
      <c r="B250" s="517"/>
      <c r="C250" s="518"/>
      <c r="D250" s="295">
        <v>0</v>
      </c>
      <c r="E250" s="49">
        <v>11945.05</v>
      </c>
      <c r="F250" s="188">
        <v>0</v>
      </c>
      <c r="G250" s="25">
        <v>0</v>
      </c>
      <c r="H250" s="25">
        <v>0</v>
      </c>
      <c r="I250" s="26">
        <v>0</v>
      </c>
      <c r="J250" s="26">
        <v>0</v>
      </c>
      <c r="K250" s="26">
        <v>0</v>
      </c>
      <c r="L250" s="26">
        <v>0</v>
      </c>
    </row>
    <row r="251" spans="1:12" ht="13.5" customHeight="1" x14ac:dyDescent="0.2">
      <c r="A251" s="503" t="s">
        <v>403</v>
      </c>
      <c r="B251" s="504"/>
      <c r="C251" s="505"/>
      <c r="D251" s="295">
        <v>0</v>
      </c>
      <c r="E251" s="51">
        <v>0</v>
      </c>
      <c r="F251" s="188">
        <v>0</v>
      </c>
      <c r="G251" s="25">
        <v>0</v>
      </c>
      <c r="H251" s="25">
        <v>0</v>
      </c>
      <c r="I251" s="26">
        <v>0</v>
      </c>
      <c r="J251" s="26">
        <v>0</v>
      </c>
      <c r="K251" s="26">
        <v>0</v>
      </c>
      <c r="L251" s="26">
        <v>0</v>
      </c>
    </row>
    <row r="252" spans="1:12" ht="13.5" customHeight="1" x14ac:dyDescent="0.2">
      <c r="A252" s="509" t="s">
        <v>477</v>
      </c>
      <c r="B252" s="510"/>
      <c r="C252" s="511"/>
      <c r="D252" s="295">
        <v>0</v>
      </c>
      <c r="E252" s="51">
        <v>0</v>
      </c>
      <c r="F252" s="191">
        <v>24500</v>
      </c>
      <c r="G252" s="49">
        <v>0</v>
      </c>
      <c r="H252" s="49">
        <v>0</v>
      </c>
      <c r="I252" s="26">
        <v>0</v>
      </c>
      <c r="J252" s="26">
        <v>0</v>
      </c>
      <c r="K252" s="26">
        <v>0</v>
      </c>
      <c r="L252" s="26">
        <v>0</v>
      </c>
    </row>
    <row r="253" spans="1:12" ht="13.5" customHeight="1" x14ac:dyDescent="0.2">
      <c r="A253" s="513" t="s">
        <v>483</v>
      </c>
      <c r="B253" s="514"/>
      <c r="C253" s="515"/>
      <c r="D253" s="295">
        <v>0</v>
      </c>
      <c r="E253" s="51">
        <v>0</v>
      </c>
      <c r="F253" s="191">
        <v>0</v>
      </c>
      <c r="G253" s="49">
        <v>0</v>
      </c>
      <c r="H253" s="49">
        <v>0</v>
      </c>
      <c r="I253" s="26">
        <v>0</v>
      </c>
      <c r="J253" s="26">
        <v>0</v>
      </c>
      <c r="K253" s="26">
        <v>0</v>
      </c>
      <c r="L253" s="26">
        <v>0</v>
      </c>
    </row>
    <row r="254" spans="1:12" ht="13.5" customHeight="1" x14ac:dyDescent="0.2">
      <c r="B254" s="283">
        <v>3</v>
      </c>
      <c r="C254" s="284" t="s">
        <v>57</v>
      </c>
      <c r="D254" s="264">
        <f>D255</f>
        <v>364.99</v>
      </c>
      <c r="E254" s="264">
        <f>E255</f>
        <v>0</v>
      </c>
      <c r="F254" s="348">
        <f>F255</f>
        <v>1000</v>
      </c>
      <c r="G254" s="47">
        <f>G255</f>
        <v>0</v>
      </c>
      <c r="H254" s="47">
        <f>H255</f>
        <v>0</v>
      </c>
      <c r="I254" s="41">
        <f t="shared" ref="I254:I261" si="48">E254/D254*100</f>
        <v>0</v>
      </c>
      <c r="J254" s="41">
        <v>0</v>
      </c>
      <c r="K254" s="41">
        <v>0</v>
      </c>
      <c r="L254" s="41">
        <v>0</v>
      </c>
    </row>
    <row r="255" spans="1:12" ht="13.5" customHeight="1" x14ac:dyDescent="0.2">
      <c r="B255" s="30">
        <v>32</v>
      </c>
      <c r="C255" s="48" t="s">
        <v>58</v>
      </c>
      <c r="D255" s="264">
        <v>364.99</v>
      </c>
      <c r="E255" s="264">
        <v>0</v>
      </c>
      <c r="F255" s="348">
        <v>1000</v>
      </c>
      <c r="G255" s="47">
        <v>0</v>
      </c>
      <c r="H255" s="47">
        <v>0</v>
      </c>
      <c r="I255" s="41">
        <f t="shared" si="48"/>
        <v>0</v>
      </c>
      <c r="J255" s="41">
        <v>0</v>
      </c>
      <c r="K255" s="41">
        <v>0</v>
      </c>
      <c r="L255" s="41">
        <v>0</v>
      </c>
    </row>
    <row r="256" spans="1:12" ht="13.5" customHeight="1" x14ac:dyDescent="0.2">
      <c r="B256" s="30">
        <v>4</v>
      </c>
      <c r="C256" s="48" t="s">
        <v>95</v>
      </c>
      <c r="D256" s="27">
        <f>D257</f>
        <v>32026.080000000002</v>
      </c>
      <c r="E256" s="27">
        <f>E257</f>
        <v>11945.05</v>
      </c>
      <c r="F256" s="192">
        <f>F257</f>
        <v>23500</v>
      </c>
      <c r="G256" s="27">
        <f>G257</f>
        <v>0</v>
      </c>
      <c r="H256" s="27">
        <f>H257</f>
        <v>0</v>
      </c>
      <c r="I256" s="41">
        <f t="shared" si="48"/>
        <v>37.297883474967897</v>
      </c>
      <c r="J256" s="41">
        <f t="shared" ref="J256:K261" si="49">F256/E256*100</f>
        <v>196.73421207948064</v>
      </c>
      <c r="K256" s="41">
        <f t="shared" si="49"/>
        <v>0</v>
      </c>
      <c r="L256" s="41">
        <v>0</v>
      </c>
    </row>
    <row r="257" spans="1:12" ht="13.5" customHeight="1" x14ac:dyDescent="0.2">
      <c r="B257" s="30">
        <v>42</v>
      </c>
      <c r="C257" s="48" t="s">
        <v>96</v>
      </c>
      <c r="D257" s="158">
        <v>32026.080000000002</v>
      </c>
      <c r="E257" s="158">
        <v>11945.05</v>
      </c>
      <c r="F257" s="161">
        <v>23500</v>
      </c>
      <c r="G257" s="158">
        <v>0</v>
      </c>
      <c r="H257" s="158">
        <v>0</v>
      </c>
      <c r="I257" s="41">
        <f t="shared" si="48"/>
        <v>37.297883474967897</v>
      </c>
      <c r="J257" s="41">
        <f t="shared" si="49"/>
        <v>196.73421207948064</v>
      </c>
      <c r="K257" s="41">
        <f t="shared" si="49"/>
        <v>0</v>
      </c>
      <c r="L257" s="41">
        <v>0</v>
      </c>
    </row>
    <row r="258" spans="1:12" ht="24.75" customHeight="1" x14ac:dyDescent="0.2">
      <c r="A258" s="593" t="s">
        <v>446</v>
      </c>
      <c r="B258" s="594"/>
      <c r="C258" s="595"/>
      <c r="D258" s="287">
        <f>SUM(D259,D265,D270,D277)</f>
        <v>10665.869999999999</v>
      </c>
      <c r="E258" s="162">
        <f>SUM(E259,E265,E270,E277)</f>
        <v>485765.48</v>
      </c>
      <c r="F258" s="185">
        <f>SUM(F259,F265,F270,F277)</f>
        <v>28500</v>
      </c>
      <c r="G258" s="162">
        <f>SUM(G259,G265,G270,G277)</f>
        <v>14000</v>
      </c>
      <c r="H258" s="162">
        <f>SUM(H259,H265,H270,H277)</f>
        <v>14000</v>
      </c>
      <c r="I258" s="163">
        <f t="shared" si="48"/>
        <v>4554.3915311174806</v>
      </c>
      <c r="J258" s="163">
        <f t="shared" si="49"/>
        <v>5.8670286740012898</v>
      </c>
      <c r="K258" s="163">
        <f t="shared" si="49"/>
        <v>49.122807017543856</v>
      </c>
      <c r="L258" s="163">
        <f t="shared" si="47"/>
        <v>100</v>
      </c>
    </row>
    <row r="259" spans="1:12" ht="19.5" customHeight="1" x14ac:dyDescent="0.2">
      <c r="A259" s="544" t="s">
        <v>97</v>
      </c>
      <c r="B259" s="545"/>
      <c r="C259" s="546"/>
      <c r="D259" s="286">
        <f>D263</f>
        <v>1516.08</v>
      </c>
      <c r="E259" s="33">
        <f>E263</f>
        <v>2654.46</v>
      </c>
      <c r="F259" s="194">
        <f>F263</f>
        <v>3500</v>
      </c>
      <c r="G259" s="33">
        <f>G263</f>
        <v>3500</v>
      </c>
      <c r="H259" s="33">
        <f>H263</f>
        <v>3500</v>
      </c>
      <c r="I259" s="22">
        <f t="shared" si="48"/>
        <v>175.08706664555962</v>
      </c>
      <c r="J259" s="22">
        <f t="shared" si="49"/>
        <v>131.85355966938661</v>
      </c>
      <c r="K259" s="22">
        <f t="shared" si="49"/>
        <v>100</v>
      </c>
      <c r="L259" s="22">
        <f t="shared" si="47"/>
        <v>100</v>
      </c>
    </row>
    <row r="260" spans="1:12" ht="13.5" customHeight="1" x14ac:dyDescent="0.2">
      <c r="A260" s="500" t="s">
        <v>92</v>
      </c>
      <c r="B260" s="501"/>
      <c r="C260" s="502"/>
      <c r="D260" s="285">
        <f>D261</f>
        <v>1516.08</v>
      </c>
      <c r="E260" s="23">
        <f>E261</f>
        <v>2654.46</v>
      </c>
      <c r="F260" s="187">
        <f>F263</f>
        <v>3500</v>
      </c>
      <c r="G260" s="23">
        <f>G261</f>
        <v>3500</v>
      </c>
      <c r="H260" s="23">
        <f>H261</f>
        <v>3500</v>
      </c>
      <c r="I260" s="24">
        <f t="shared" si="48"/>
        <v>175.08706664555962</v>
      </c>
      <c r="J260" s="24">
        <f t="shared" si="49"/>
        <v>131.85355966938661</v>
      </c>
      <c r="K260" s="24">
        <f t="shared" si="49"/>
        <v>100</v>
      </c>
      <c r="L260" s="24">
        <f t="shared" si="47"/>
        <v>100</v>
      </c>
    </row>
    <row r="261" spans="1:12" ht="13.5" customHeight="1" x14ac:dyDescent="0.2">
      <c r="A261" s="503" t="s">
        <v>403</v>
      </c>
      <c r="B261" s="504"/>
      <c r="C261" s="505"/>
      <c r="D261" s="282">
        <f>D263</f>
        <v>1516.08</v>
      </c>
      <c r="E261" s="25">
        <f>E263</f>
        <v>2654.46</v>
      </c>
      <c r="F261" s="188">
        <v>1663</v>
      </c>
      <c r="G261" s="25">
        <f>G263</f>
        <v>3500</v>
      </c>
      <c r="H261" s="25">
        <f>H263</f>
        <v>3500</v>
      </c>
      <c r="I261" s="26">
        <f t="shared" si="48"/>
        <v>175.08706664555962</v>
      </c>
      <c r="J261" s="26">
        <f t="shared" si="49"/>
        <v>62.649277065768551</v>
      </c>
      <c r="K261" s="26">
        <f t="shared" si="49"/>
        <v>210.46301864101022</v>
      </c>
      <c r="L261" s="26">
        <f t="shared" si="47"/>
        <v>100</v>
      </c>
    </row>
    <row r="262" spans="1:12" ht="13.5" customHeight="1" x14ac:dyDescent="0.2">
      <c r="A262" s="516" t="s">
        <v>498</v>
      </c>
      <c r="B262" s="517"/>
      <c r="C262" s="518"/>
      <c r="D262" s="282">
        <v>0</v>
      </c>
      <c r="E262" s="25">
        <v>0</v>
      </c>
      <c r="F262" s="188">
        <v>1837</v>
      </c>
      <c r="G262" s="25">
        <v>0</v>
      </c>
      <c r="H262" s="25">
        <v>0</v>
      </c>
      <c r="I262" s="26">
        <v>0</v>
      </c>
      <c r="J262" s="26">
        <v>0</v>
      </c>
      <c r="K262" s="26">
        <v>0</v>
      </c>
      <c r="L262" s="26">
        <v>0</v>
      </c>
    </row>
    <row r="263" spans="1:12" ht="13.5" customHeight="1" x14ac:dyDescent="0.2">
      <c r="B263" s="283">
        <v>3</v>
      </c>
      <c r="C263" s="284" t="s">
        <v>57</v>
      </c>
      <c r="D263" s="27">
        <f>D264</f>
        <v>1516.08</v>
      </c>
      <c r="E263" s="27">
        <f>E264</f>
        <v>2654.46</v>
      </c>
      <c r="F263" s="192">
        <f>F264</f>
        <v>3500</v>
      </c>
      <c r="G263" s="27">
        <f>G264</f>
        <v>3500</v>
      </c>
      <c r="H263" s="27">
        <f>H264</f>
        <v>3500</v>
      </c>
      <c r="I263" s="41">
        <f t="shared" ref="I263:K265" si="50">E263/D263*100</f>
        <v>175.08706664555962</v>
      </c>
      <c r="J263" s="41">
        <f t="shared" si="50"/>
        <v>131.85355966938661</v>
      </c>
      <c r="K263" s="41">
        <f t="shared" si="50"/>
        <v>100</v>
      </c>
      <c r="L263" s="41">
        <f t="shared" si="47"/>
        <v>100</v>
      </c>
    </row>
    <row r="264" spans="1:12" ht="13.5" customHeight="1" x14ac:dyDescent="0.2">
      <c r="B264" s="30">
        <v>36</v>
      </c>
      <c r="C264" s="48" t="s">
        <v>86</v>
      </c>
      <c r="D264" s="158">
        <v>1516.08</v>
      </c>
      <c r="E264" s="158">
        <v>2654.46</v>
      </c>
      <c r="F264" s="161">
        <v>3500</v>
      </c>
      <c r="G264" s="158">
        <v>3500</v>
      </c>
      <c r="H264" s="158">
        <v>3500</v>
      </c>
      <c r="I264" s="41">
        <f t="shared" si="50"/>
        <v>175.08706664555962</v>
      </c>
      <c r="J264" s="41">
        <f t="shared" si="50"/>
        <v>131.85355966938661</v>
      </c>
      <c r="K264" s="41">
        <f t="shared" si="50"/>
        <v>100</v>
      </c>
      <c r="L264" s="41">
        <f t="shared" si="47"/>
        <v>100</v>
      </c>
    </row>
    <row r="265" spans="1:12" ht="27" customHeight="1" x14ac:dyDescent="0.2">
      <c r="A265" s="544" t="s">
        <v>98</v>
      </c>
      <c r="B265" s="545"/>
      <c r="C265" s="546"/>
      <c r="D265" s="311">
        <f>D268</f>
        <v>4105.6000000000004</v>
      </c>
      <c r="E265" s="222">
        <f>E268</f>
        <v>3318.07</v>
      </c>
      <c r="F265" s="194">
        <f>F268</f>
        <v>4000</v>
      </c>
      <c r="G265" s="222">
        <f>G268</f>
        <v>4500</v>
      </c>
      <c r="H265" s="222">
        <f>H268</f>
        <v>4500</v>
      </c>
      <c r="I265" s="208">
        <f t="shared" si="50"/>
        <v>80.818150818394386</v>
      </c>
      <c r="J265" s="208">
        <f t="shared" si="50"/>
        <v>120.55200764299727</v>
      </c>
      <c r="K265" s="208">
        <f t="shared" si="50"/>
        <v>112.5</v>
      </c>
      <c r="L265" s="208">
        <f t="shared" si="47"/>
        <v>100</v>
      </c>
    </row>
    <row r="266" spans="1:12" ht="13.5" customHeight="1" x14ac:dyDescent="0.2">
      <c r="A266" s="500" t="s">
        <v>92</v>
      </c>
      <c r="B266" s="501"/>
      <c r="C266" s="502"/>
      <c r="D266" s="289">
        <f t="shared" ref="D266:H268" si="51">D267</f>
        <v>4105.6000000000004</v>
      </c>
      <c r="E266" s="166">
        <f t="shared" si="51"/>
        <v>3318.07</v>
      </c>
      <c r="F266" s="187">
        <f t="shared" si="51"/>
        <v>4000</v>
      </c>
      <c r="G266" s="166">
        <f t="shared" si="51"/>
        <v>4500</v>
      </c>
      <c r="H266" s="166">
        <f t="shared" si="51"/>
        <v>4500</v>
      </c>
      <c r="I266" s="24">
        <v>0</v>
      </c>
      <c r="J266" s="24">
        <v>0</v>
      </c>
      <c r="K266" s="24">
        <f t="shared" ref="K266:K272" si="52">G266/F266*100</f>
        <v>112.5</v>
      </c>
      <c r="L266" s="24">
        <f t="shared" si="47"/>
        <v>100</v>
      </c>
    </row>
    <row r="267" spans="1:12" ht="13.5" customHeight="1" x14ac:dyDescent="0.2">
      <c r="A267" s="586" t="s">
        <v>534</v>
      </c>
      <c r="B267" s="626"/>
      <c r="C267" s="627"/>
      <c r="D267" s="312">
        <f t="shared" si="51"/>
        <v>4105.6000000000004</v>
      </c>
      <c r="E267" s="167">
        <f t="shared" si="51"/>
        <v>3318.07</v>
      </c>
      <c r="F267" s="188">
        <f t="shared" si="51"/>
        <v>4000</v>
      </c>
      <c r="G267" s="167">
        <f t="shared" si="51"/>
        <v>4500</v>
      </c>
      <c r="H267" s="167">
        <f t="shared" si="51"/>
        <v>4500</v>
      </c>
      <c r="I267" s="26">
        <v>0</v>
      </c>
      <c r="J267" s="26">
        <v>0</v>
      </c>
      <c r="K267" s="26">
        <f t="shared" si="52"/>
        <v>112.5</v>
      </c>
      <c r="L267" s="26">
        <f t="shared" si="47"/>
        <v>100</v>
      </c>
    </row>
    <row r="268" spans="1:12" ht="13.5" customHeight="1" x14ac:dyDescent="0.2">
      <c r="B268" s="283">
        <v>3</v>
      </c>
      <c r="C268" s="301" t="s">
        <v>57</v>
      </c>
      <c r="D268" s="168">
        <f t="shared" si="51"/>
        <v>4105.6000000000004</v>
      </c>
      <c r="E268" s="168">
        <f t="shared" si="51"/>
        <v>3318.07</v>
      </c>
      <c r="F268" s="192">
        <f t="shared" si="51"/>
        <v>4000</v>
      </c>
      <c r="G268" s="168">
        <f t="shared" si="51"/>
        <v>4500</v>
      </c>
      <c r="H268" s="168">
        <f t="shared" si="51"/>
        <v>4500</v>
      </c>
      <c r="I268" s="41">
        <f t="shared" ref="I268:J270" si="53">E268/D268*100</f>
        <v>80.818150818394386</v>
      </c>
      <c r="J268" s="41">
        <f t="shared" si="53"/>
        <v>120.55200764299727</v>
      </c>
      <c r="K268" s="41">
        <f t="shared" si="52"/>
        <v>112.5</v>
      </c>
      <c r="L268" s="41">
        <f t="shared" si="47"/>
        <v>100</v>
      </c>
    </row>
    <row r="269" spans="1:12" ht="13.5" customHeight="1" x14ac:dyDescent="0.2">
      <c r="B269" s="30">
        <v>37</v>
      </c>
      <c r="C269" s="48" t="s">
        <v>99</v>
      </c>
      <c r="D269" s="158">
        <v>4105.6000000000004</v>
      </c>
      <c r="E269" s="158">
        <v>3318.07</v>
      </c>
      <c r="F269" s="161">
        <v>4000</v>
      </c>
      <c r="G269" s="158">
        <v>4500</v>
      </c>
      <c r="H269" s="158">
        <v>4500</v>
      </c>
      <c r="I269" s="41">
        <f t="shared" si="53"/>
        <v>80.818150818394386</v>
      </c>
      <c r="J269" s="41">
        <f t="shared" si="53"/>
        <v>120.55200764299727</v>
      </c>
      <c r="K269" s="41">
        <f t="shared" si="52"/>
        <v>112.5</v>
      </c>
      <c r="L269" s="41">
        <f t="shared" si="47"/>
        <v>100</v>
      </c>
    </row>
    <row r="270" spans="1:12" ht="27" customHeight="1" x14ac:dyDescent="0.2">
      <c r="A270" s="544" t="s">
        <v>100</v>
      </c>
      <c r="B270" s="545"/>
      <c r="C270" s="546"/>
      <c r="D270" s="311">
        <f>D275</f>
        <v>5044.1899999999996</v>
      </c>
      <c r="E270" s="222">
        <f>E275</f>
        <v>5308.91</v>
      </c>
      <c r="F270" s="194">
        <f>F275</f>
        <v>6000</v>
      </c>
      <c r="G270" s="222">
        <f>G275</f>
        <v>6000</v>
      </c>
      <c r="H270" s="222">
        <f>H275</f>
        <v>6000</v>
      </c>
      <c r="I270" s="208">
        <f t="shared" si="53"/>
        <v>105.24801801676782</v>
      </c>
      <c r="J270" s="208">
        <f t="shared" si="53"/>
        <v>113.01754974184908</v>
      </c>
      <c r="K270" s="208">
        <f t="shared" si="52"/>
        <v>100</v>
      </c>
      <c r="L270" s="208">
        <f t="shared" si="47"/>
        <v>100</v>
      </c>
    </row>
    <row r="271" spans="1:12" ht="13.5" customHeight="1" x14ac:dyDescent="0.2">
      <c r="A271" s="576" t="s">
        <v>92</v>
      </c>
      <c r="B271" s="577"/>
      <c r="C271" s="578"/>
      <c r="D271" s="289">
        <f>D272</f>
        <v>5044.1899999999996</v>
      </c>
      <c r="E271" s="166">
        <f>E272</f>
        <v>5308.91</v>
      </c>
      <c r="F271" s="187">
        <f>F275</f>
        <v>6000</v>
      </c>
      <c r="G271" s="166">
        <f>G272</f>
        <v>6000</v>
      </c>
      <c r="H271" s="166">
        <f>H272</f>
        <v>6000</v>
      </c>
      <c r="I271" s="24">
        <v>0</v>
      </c>
      <c r="J271" s="24">
        <v>0</v>
      </c>
      <c r="K271" s="24">
        <f t="shared" si="52"/>
        <v>100</v>
      </c>
      <c r="L271" s="24">
        <f t="shared" si="47"/>
        <v>100</v>
      </c>
    </row>
    <row r="272" spans="1:12" ht="13.5" customHeight="1" x14ac:dyDescent="0.2">
      <c r="A272" s="503" t="s">
        <v>403</v>
      </c>
      <c r="B272" s="504"/>
      <c r="C272" s="505"/>
      <c r="D272" s="312">
        <f>D275</f>
        <v>5044.1899999999996</v>
      </c>
      <c r="E272" s="167">
        <f>E275</f>
        <v>5308.91</v>
      </c>
      <c r="F272" s="188">
        <v>3350</v>
      </c>
      <c r="G272" s="167">
        <f>G275</f>
        <v>6000</v>
      </c>
      <c r="H272" s="167">
        <f>H275</f>
        <v>6000</v>
      </c>
      <c r="I272" s="26">
        <v>0</v>
      </c>
      <c r="J272" s="26">
        <v>0</v>
      </c>
      <c r="K272" s="26">
        <f t="shared" si="52"/>
        <v>179.1044776119403</v>
      </c>
      <c r="L272" s="26">
        <f t="shared" si="47"/>
        <v>100</v>
      </c>
    </row>
    <row r="273" spans="1:14" ht="13.5" customHeight="1" x14ac:dyDescent="0.2">
      <c r="A273" s="509" t="s">
        <v>477</v>
      </c>
      <c r="B273" s="510"/>
      <c r="C273" s="511"/>
      <c r="D273" s="312"/>
      <c r="E273" s="167"/>
      <c r="F273" s="188">
        <v>2650</v>
      </c>
      <c r="G273" s="167"/>
      <c r="H273" s="167"/>
      <c r="I273" s="26"/>
      <c r="J273" s="26"/>
      <c r="K273" s="26"/>
      <c r="L273" s="26"/>
    </row>
    <row r="274" spans="1:14" ht="13.5" customHeight="1" x14ac:dyDescent="0.2">
      <c r="A274" s="513" t="s">
        <v>483</v>
      </c>
      <c r="B274" s="514"/>
      <c r="C274" s="515"/>
      <c r="D274" s="312">
        <v>0</v>
      </c>
      <c r="E274" s="167">
        <v>0</v>
      </c>
      <c r="F274" s="188">
        <v>0</v>
      </c>
      <c r="G274" s="167"/>
      <c r="H274" s="167"/>
      <c r="I274" s="26"/>
      <c r="J274" s="26"/>
      <c r="K274" s="26"/>
      <c r="L274" s="26"/>
    </row>
    <row r="275" spans="1:14" ht="13.5" customHeight="1" x14ac:dyDescent="0.2">
      <c r="B275" s="283">
        <v>3</v>
      </c>
      <c r="C275" s="284" t="s">
        <v>57</v>
      </c>
      <c r="D275" s="168">
        <f>D276</f>
        <v>5044.1899999999996</v>
      </c>
      <c r="E275" s="168">
        <f>E276</f>
        <v>5308.91</v>
      </c>
      <c r="F275" s="192">
        <f>F276</f>
        <v>6000</v>
      </c>
      <c r="G275" s="168">
        <f>G276</f>
        <v>6000</v>
      </c>
      <c r="H275" s="168">
        <f>H276</f>
        <v>6000</v>
      </c>
      <c r="I275" s="41">
        <f t="shared" ref="I275:K276" si="54">E275/D275*100</f>
        <v>105.24801801676782</v>
      </c>
      <c r="J275" s="41">
        <f t="shared" si="54"/>
        <v>113.01754974184908</v>
      </c>
      <c r="K275" s="41">
        <f t="shared" si="54"/>
        <v>100</v>
      </c>
      <c r="L275" s="41">
        <f t="shared" si="47"/>
        <v>100</v>
      </c>
    </row>
    <row r="276" spans="1:14" ht="13.5" customHeight="1" x14ac:dyDescent="0.2">
      <c r="B276" s="30">
        <v>37</v>
      </c>
      <c r="C276" s="48" t="s">
        <v>99</v>
      </c>
      <c r="D276" s="158">
        <v>5044.1899999999996</v>
      </c>
      <c r="E276" s="158">
        <v>5308.91</v>
      </c>
      <c r="F276" s="161">
        <v>6000</v>
      </c>
      <c r="G276" s="158">
        <v>6000</v>
      </c>
      <c r="H276" s="158">
        <v>6000</v>
      </c>
      <c r="I276" s="41">
        <f t="shared" si="54"/>
        <v>105.24801801676782</v>
      </c>
      <c r="J276" s="41">
        <f t="shared" si="54"/>
        <v>113.01754974184908</v>
      </c>
      <c r="K276" s="41">
        <f t="shared" si="54"/>
        <v>100</v>
      </c>
      <c r="L276" s="41">
        <f t="shared" si="47"/>
        <v>100</v>
      </c>
    </row>
    <row r="277" spans="1:14" ht="27" customHeight="1" x14ac:dyDescent="0.2">
      <c r="A277" s="522" t="s">
        <v>101</v>
      </c>
      <c r="B277" s="523"/>
      <c r="C277" s="524"/>
      <c r="D277" s="293">
        <f>D283</f>
        <v>0</v>
      </c>
      <c r="E277" s="223">
        <f>E283</f>
        <v>474484.04</v>
      </c>
      <c r="F277" s="194">
        <f>F283</f>
        <v>15000</v>
      </c>
      <c r="G277" s="223">
        <f>G283</f>
        <v>0</v>
      </c>
      <c r="H277" s="223">
        <f>H283</f>
        <v>0</v>
      </c>
      <c r="I277" s="208">
        <v>0</v>
      </c>
      <c r="J277" s="208">
        <v>0</v>
      </c>
      <c r="K277" s="208">
        <f>G277/F277*100</f>
        <v>0</v>
      </c>
      <c r="L277" s="208">
        <v>0</v>
      </c>
    </row>
    <row r="278" spans="1:14" ht="13.5" customHeight="1" x14ac:dyDescent="0.2">
      <c r="A278" s="500" t="s">
        <v>92</v>
      </c>
      <c r="B278" s="501"/>
      <c r="C278" s="502"/>
      <c r="D278" s="285">
        <f>SUM(D279,D280)</f>
        <v>0</v>
      </c>
      <c r="E278" s="23">
        <f>E283</f>
        <v>474484.04</v>
      </c>
      <c r="F278" s="187">
        <f>F283</f>
        <v>15000</v>
      </c>
      <c r="G278" s="23">
        <f>SUM(G280,G279)</f>
        <v>0</v>
      </c>
      <c r="H278" s="23">
        <f>SUM(H279,H280)</f>
        <v>0</v>
      </c>
      <c r="I278" s="24">
        <v>0</v>
      </c>
      <c r="J278" s="24">
        <v>0</v>
      </c>
      <c r="K278" s="24">
        <f>G278/F278*100</f>
        <v>0</v>
      </c>
      <c r="L278" s="24">
        <v>0</v>
      </c>
      <c r="N278" s="53"/>
    </row>
    <row r="279" spans="1:14" ht="13.5" customHeight="1" x14ac:dyDescent="0.2">
      <c r="A279" s="586" t="s">
        <v>499</v>
      </c>
      <c r="B279" s="587"/>
      <c r="C279" s="588"/>
      <c r="D279" s="295">
        <v>0</v>
      </c>
      <c r="E279" s="49">
        <v>0</v>
      </c>
      <c r="F279" s="188">
        <v>0</v>
      </c>
      <c r="G279" s="25">
        <v>0</v>
      </c>
      <c r="H279" s="25">
        <v>0</v>
      </c>
      <c r="I279" s="26">
        <v>0</v>
      </c>
      <c r="J279" s="26">
        <v>0</v>
      </c>
      <c r="K279" s="26">
        <v>0</v>
      </c>
      <c r="L279" s="26">
        <v>0</v>
      </c>
      <c r="N279" s="242"/>
    </row>
    <row r="280" spans="1:14" ht="13.5" customHeight="1" x14ac:dyDescent="0.2">
      <c r="A280" s="516" t="s">
        <v>498</v>
      </c>
      <c r="B280" s="517"/>
      <c r="C280" s="518"/>
      <c r="D280" s="295">
        <v>0</v>
      </c>
      <c r="E280" s="49">
        <v>0</v>
      </c>
      <c r="F280" s="188">
        <v>12421</v>
      </c>
      <c r="G280" s="25">
        <v>0</v>
      </c>
      <c r="H280" s="25">
        <v>0</v>
      </c>
      <c r="I280" s="26">
        <v>0</v>
      </c>
      <c r="J280" s="26">
        <v>0</v>
      </c>
      <c r="K280" s="26">
        <v>0</v>
      </c>
      <c r="L280" s="26">
        <v>0</v>
      </c>
    </row>
    <row r="281" spans="1:14" ht="13.5" customHeight="1" x14ac:dyDescent="0.2">
      <c r="A281" s="516" t="s">
        <v>477</v>
      </c>
      <c r="B281" s="517"/>
      <c r="C281" s="518"/>
      <c r="D281" s="295">
        <v>0</v>
      </c>
      <c r="E281" s="49">
        <v>384896.14</v>
      </c>
      <c r="F281" s="188">
        <v>2579</v>
      </c>
      <c r="G281" s="25">
        <v>0</v>
      </c>
      <c r="H281" s="25">
        <v>0</v>
      </c>
      <c r="I281" s="26">
        <v>0</v>
      </c>
      <c r="J281" s="26">
        <v>0</v>
      </c>
      <c r="K281" s="26">
        <v>0</v>
      </c>
      <c r="L281" s="26">
        <v>0</v>
      </c>
    </row>
    <row r="282" spans="1:14" ht="13.5" customHeight="1" x14ac:dyDescent="0.2">
      <c r="A282" s="516" t="s">
        <v>482</v>
      </c>
      <c r="B282" s="517"/>
      <c r="C282" s="518"/>
      <c r="D282" s="295">
        <v>0</v>
      </c>
      <c r="E282" s="49">
        <v>89587.9</v>
      </c>
      <c r="F282" s="188">
        <v>0</v>
      </c>
      <c r="G282" s="25">
        <v>0</v>
      </c>
      <c r="H282" s="25">
        <v>0</v>
      </c>
      <c r="I282" s="26">
        <v>0</v>
      </c>
      <c r="J282" s="26">
        <v>0</v>
      </c>
      <c r="K282" s="26">
        <v>0</v>
      </c>
      <c r="L282" s="26">
        <v>0</v>
      </c>
    </row>
    <row r="283" spans="1:14" ht="13.5" customHeight="1" x14ac:dyDescent="0.2">
      <c r="B283" s="283">
        <v>4</v>
      </c>
      <c r="C283" s="284" t="s">
        <v>95</v>
      </c>
      <c r="D283" s="27">
        <f>D284</f>
        <v>0</v>
      </c>
      <c r="E283" s="27">
        <f>E284</f>
        <v>474484.04</v>
      </c>
      <c r="F283" s="192">
        <f>F284</f>
        <v>15000</v>
      </c>
      <c r="G283" s="27">
        <f>G284</f>
        <v>0</v>
      </c>
      <c r="H283" s="27">
        <f>H284</f>
        <v>0</v>
      </c>
      <c r="I283" s="41">
        <v>0</v>
      </c>
      <c r="J283" s="41">
        <v>0</v>
      </c>
      <c r="K283" s="41">
        <f t="shared" ref="K283:K290" si="55">G283/F283*100</f>
        <v>0</v>
      </c>
      <c r="L283" s="41" t="e">
        <f t="shared" si="47"/>
        <v>#DIV/0!</v>
      </c>
    </row>
    <row r="284" spans="1:14" ht="13.5" customHeight="1" x14ac:dyDescent="0.2">
      <c r="B284" s="30">
        <v>42</v>
      </c>
      <c r="C284" s="48" t="s">
        <v>96</v>
      </c>
      <c r="D284" s="158">
        <v>0</v>
      </c>
      <c r="E284" s="158">
        <v>474484.04</v>
      </c>
      <c r="F284" s="161">
        <v>15000</v>
      </c>
      <c r="G284" s="158">
        <v>0</v>
      </c>
      <c r="H284" s="158">
        <v>0</v>
      </c>
      <c r="I284" s="41">
        <v>0</v>
      </c>
      <c r="J284" s="41">
        <v>0</v>
      </c>
      <c r="K284" s="41">
        <f t="shared" si="55"/>
        <v>0</v>
      </c>
      <c r="L284" s="41" t="e">
        <f t="shared" si="47"/>
        <v>#DIV/0!</v>
      </c>
    </row>
    <row r="285" spans="1:14" ht="21.6" customHeight="1" x14ac:dyDescent="0.2">
      <c r="A285" s="519" t="s">
        <v>102</v>
      </c>
      <c r="B285" s="520"/>
      <c r="C285" s="521"/>
      <c r="D285" s="287">
        <f t="shared" ref="D285:H289" si="56">D286</f>
        <v>2256.29</v>
      </c>
      <c r="E285" s="162">
        <f t="shared" si="56"/>
        <v>2654.46</v>
      </c>
      <c r="F285" s="185">
        <f t="shared" si="56"/>
        <v>5000</v>
      </c>
      <c r="G285" s="162">
        <f t="shared" si="56"/>
        <v>6000</v>
      </c>
      <c r="H285" s="162">
        <f t="shared" si="56"/>
        <v>6000</v>
      </c>
      <c r="I285" s="163">
        <f>E285/D285*100</f>
        <v>117.64711096534577</v>
      </c>
      <c r="J285" s="163">
        <f>F285/E285*100</f>
        <v>188.36222809912374</v>
      </c>
      <c r="K285" s="163">
        <f t="shared" si="55"/>
        <v>120</v>
      </c>
      <c r="L285" s="163">
        <f t="shared" si="47"/>
        <v>100</v>
      </c>
    </row>
    <row r="286" spans="1:14" ht="14.1" customHeight="1" x14ac:dyDescent="0.2">
      <c r="A286" s="522" t="s">
        <v>103</v>
      </c>
      <c r="B286" s="523"/>
      <c r="C286" s="524"/>
      <c r="D286" s="286">
        <f>D289</f>
        <v>2256.29</v>
      </c>
      <c r="E286" s="33">
        <f>E289</f>
        <v>2654.46</v>
      </c>
      <c r="F286" s="194">
        <f>F289</f>
        <v>5000</v>
      </c>
      <c r="G286" s="33">
        <f>G289</f>
        <v>6000</v>
      </c>
      <c r="H286" s="33">
        <f>H289</f>
        <v>6000</v>
      </c>
      <c r="I286" s="22">
        <f>E286/D286*100</f>
        <v>117.64711096534577</v>
      </c>
      <c r="J286" s="22">
        <f>F286/E286*100</f>
        <v>188.36222809912374</v>
      </c>
      <c r="K286" s="22">
        <f t="shared" si="55"/>
        <v>120</v>
      </c>
      <c r="L286" s="22">
        <f t="shared" si="47"/>
        <v>100</v>
      </c>
    </row>
    <row r="287" spans="1:14" ht="13.5" customHeight="1" x14ac:dyDescent="0.2">
      <c r="A287" s="500" t="s">
        <v>94</v>
      </c>
      <c r="B287" s="501"/>
      <c r="C287" s="502"/>
      <c r="D287" s="285">
        <f t="shared" si="56"/>
        <v>2256.29</v>
      </c>
      <c r="E287" s="23">
        <f t="shared" si="56"/>
        <v>2654.46</v>
      </c>
      <c r="F287" s="187">
        <f t="shared" si="56"/>
        <v>5000</v>
      </c>
      <c r="G287" s="23">
        <f t="shared" si="56"/>
        <v>6000</v>
      </c>
      <c r="H287" s="23">
        <f t="shared" si="56"/>
        <v>6000</v>
      </c>
      <c r="I287" s="24">
        <v>0</v>
      </c>
      <c r="J287" s="24">
        <v>0</v>
      </c>
      <c r="K287" s="24">
        <f t="shared" si="55"/>
        <v>120</v>
      </c>
      <c r="L287" s="24">
        <f t="shared" si="47"/>
        <v>100</v>
      </c>
    </row>
    <row r="288" spans="1:14" ht="13.5" customHeight="1" x14ac:dyDescent="0.2">
      <c r="A288" s="503" t="s">
        <v>403</v>
      </c>
      <c r="B288" s="504"/>
      <c r="C288" s="505"/>
      <c r="D288" s="282">
        <f t="shared" si="56"/>
        <v>2256.29</v>
      </c>
      <c r="E288" s="25">
        <f t="shared" si="56"/>
        <v>2654.46</v>
      </c>
      <c r="F288" s="188">
        <f t="shared" si="56"/>
        <v>5000</v>
      </c>
      <c r="G288" s="25">
        <f t="shared" si="56"/>
        <v>6000</v>
      </c>
      <c r="H288" s="25">
        <f t="shared" si="56"/>
        <v>6000</v>
      </c>
      <c r="I288" s="26">
        <v>0</v>
      </c>
      <c r="J288" s="26">
        <v>0</v>
      </c>
      <c r="K288" s="26">
        <f t="shared" si="55"/>
        <v>120</v>
      </c>
      <c r="L288" s="26">
        <f t="shared" si="47"/>
        <v>100</v>
      </c>
    </row>
    <row r="289" spans="1:12" ht="13.5" customHeight="1" x14ac:dyDescent="0.2">
      <c r="B289" s="283">
        <v>3</v>
      </c>
      <c r="C289" s="284" t="s">
        <v>57</v>
      </c>
      <c r="D289" s="27">
        <f t="shared" si="56"/>
        <v>2256.29</v>
      </c>
      <c r="E289" s="27">
        <f t="shared" si="56"/>
        <v>2654.46</v>
      </c>
      <c r="F289" s="192">
        <f t="shared" si="56"/>
        <v>5000</v>
      </c>
      <c r="G289" s="27">
        <f t="shared" si="56"/>
        <v>6000</v>
      </c>
      <c r="H289" s="27">
        <f t="shared" si="56"/>
        <v>6000</v>
      </c>
      <c r="I289" s="41">
        <f>E289/D289*100</f>
        <v>117.64711096534577</v>
      </c>
      <c r="J289" s="41">
        <f>F289/E289*100</f>
        <v>188.36222809912374</v>
      </c>
      <c r="K289" s="41">
        <f t="shared" si="55"/>
        <v>120</v>
      </c>
      <c r="L289" s="41">
        <f t="shared" si="47"/>
        <v>100</v>
      </c>
    </row>
    <row r="290" spans="1:12" ht="13.5" customHeight="1" x14ac:dyDescent="0.2">
      <c r="B290" s="30">
        <v>37</v>
      </c>
      <c r="C290" s="48" t="s">
        <v>99</v>
      </c>
      <c r="D290" s="158">
        <v>2256.29</v>
      </c>
      <c r="E290" s="158">
        <v>2654.46</v>
      </c>
      <c r="F290" s="161">
        <v>5000</v>
      </c>
      <c r="G290" s="158">
        <v>6000</v>
      </c>
      <c r="H290" s="158">
        <v>6000</v>
      </c>
      <c r="I290" s="41">
        <f>E290/D290*100</f>
        <v>117.64711096534577</v>
      </c>
      <c r="J290" s="41">
        <f>F290/E290*100</f>
        <v>188.36222809912374</v>
      </c>
      <c r="K290" s="41">
        <f t="shared" si="55"/>
        <v>120</v>
      </c>
      <c r="L290" s="41">
        <f t="shared" si="47"/>
        <v>100</v>
      </c>
    </row>
    <row r="291" spans="1:12" s="154" customFormat="1" ht="13.5" customHeight="1" x14ac:dyDescent="0.2">
      <c r="A291" s="675" t="s">
        <v>420</v>
      </c>
      <c r="B291" s="675"/>
      <c r="C291" s="676"/>
      <c r="D291" s="146">
        <f>D292</f>
        <v>13874.079999999998</v>
      </c>
      <c r="E291" s="146">
        <f>E292</f>
        <v>18581.189999999999</v>
      </c>
      <c r="F291" s="160">
        <f>F292</f>
        <v>20500</v>
      </c>
      <c r="G291" s="146">
        <f>G292</f>
        <v>13500</v>
      </c>
      <c r="H291" s="146">
        <f>H292</f>
        <v>13500</v>
      </c>
      <c r="I291" s="153">
        <v>0</v>
      </c>
      <c r="J291" s="153">
        <v>0</v>
      </c>
      <c r="K291" s="153">
        <v>0</v>
      </c>
      <c r="L291" s="153">
        <v>0</v>
      </c>
    </row>
    <row r="292" spans="1:12" ht="21.95" customHeight="1" x14ac:dyDescent="0.2">
      <c r="A292" s="593" t="s">
        <v>104</v>
      </c>
      <c r="B292" s="594"/>
      <c r="C292" s="595"/>
      <c r="D292" s="287">
        <f>SUM(D293,D299,D305,D310,D316)</f>
        <v>13874.079999999998</v>
      </c>
      <c r="E292" s="162">
        <f>SUM(E293,E299,E305,E310,E316)</f>
        <v>18581.189999999999</v>
      </c>
      <c r="F292" s="185">
        <f>SUM(F293,F299,F305,F310,F316)</f>
        <v>20500</v>
      </c>
      <c r="G292" s="162">
        <f>SUM(G293,G299,G305,G310,G316)</f>
        <v>13500</v>
      </c>
      <c r="H292" s="162">
        <f>SUM(H293,H299,H305,H310,H316)</f>
        <v>13500</v>
      </c>
      <c r="I292" s="163">
        <f t="shared" ref="I292:K293" si="57">E292/D292*100</f>
        <v>133.92736671548673</v>
      </c>
      <c r="J292" s="163">
        <f t="shared" si="57"/>
        <v>110.32662601265044</v>
      </c>
      <c r="K292" s="163">
        <f t="shared" si="57"/>
        <v>65.853658536585371</v>
      </c>
      <c r="L292" s="163">
        <f t="shared" si="47"/>
        <v>100</v>
      </c>
    </row>
    <row r="293" spans="1:12" ht="13.5" customHeight="1" x14ac:dyDescent="0.2">
      <c r="A293" s="522" t="s">
        <v>105</v>
      </c>
      <c r="B293" s="523"/>
      <c r="C293" s="524"/>
      <c r="D293" s="286">
        <f>D297</f>
        <v>3981.68</v>
      </c>
      <c r="E293" s="33">
        <f>E297</f>
        <v>1990.84</v>
      </c>
      <c r="F293" s="194">
        <f>F297</f>
        <v>4500</v>
      </c>
      <c r="G293" s="33">
        <f>G297</f>
        <v>4000</v>
      </c>
      <c r="H293" s="33">
        <f>H297</f>
        <v>4000</v>
      </c>
      <c r="I293" s="22">
        <f t="shared" si="57"/>
        <v>50</v>
      </c>
      <c r="J293" s="22">
        <f t="shared" si="57"/>
        <v>226.03524140563783</v>
      </c>
      <c r="K293" s="22">
        <f t="shared" si="57"/>
        <v>88.888888888888886</v>
      </c>
      <c r="L293" s="22">
        <f t="shared" si="47"/>
        <v>100</v>
      </c>
    </row>
    <row r="294" spans="1:12" ht="13.5" customHeight="1" x14ac:dyDescent="0.2">
      <c r="A294" s="500" t="s">
        <v>106</v>
      </c>
      <c r="B294" s="501"/>
      <c r="C294" s="502"/>
      <c r="D294" s="285">
        <f>D297</f>
        <v>3981.68</v>
      </c>
      <c r="E294" s="23">
        <f>E295</f>
        <v>1990.84</v>
      </c>
      <c r="F294" s="187">
        <f>F297</f>
        <v>4500</v>
      </c>
      <c r="G294" s="23">
        <f>G295</f>
        <v>4000</v>
      </c>
      <c r="H294" s="23">
        <f>H295</f>
        <v>4000</v>
      </c>
      <c r="I294" s="24">
        <v>0</v>
      </c>
      <c r="J294" s="24">
        <v>0</v>
      </c>
      <c r="K294" s="24">
        <f>G294/F294*100</f>
        <v>88.888888888888886</v>
      </c>
      <c r="L294" s="24">
        <f t="shared" si="47"/>
        <v>100</v>
      </c>
    </row>
    <row r="295" spans="1:12" ht="13.5" customHeight="1" x14ac:dyDescent="0.2">
      <c r="A295" s="503" t="s">
        <v>403</v>
      </c>
      <c r="B295" s="504"/>
      <c r="C295" s="505"/>
      <c r="D295" s="282">
        <v>0</v>
      </c>
      <c r="E295" s="25">
        <f>E297</f>
        <v>1990.84</v>
      </c>
      <c r="F295" s="188">
        <v>4500</v>
      </c>
      <c r="G295" s="25">
        <f>G297</f>
        <v>4000</v>
      </c>
      <c r="H295" s="25">
        <f>H297</f>
        <v>4000</v>
      </c>
      <c r="I295" s="26">
        <v>0</v>
      </c>
      <c r="J295" s="26">
        <v>0</v>
      </c>
      <c r="K295" s="26">
        <f>G295/F295*100</f>
        <v>88.888888888888886</v>
      </c>
      <c r="L295" s="26">
        <f t="shared" si="47"/>
        <v>100</v>
      </c>
    </row>
    <row r="296" spans="1:12" ht="13.5" customHeight="1" x14ac:dyDescent="0.2">
      <c r="A296" s="516" t="s">
        <v>498</v>
      </c>
      <c r="B296" s="517"/>
      <c r="C296" s="518"/>
      <c r="D296" s="282">
        <v>3981.68</v>
      </c>
      <c r="E296" s="25">
        <v>0</v>
      </c>
      <c r="F296" s="188">
        <v>0</v>
      </c>
      <c r="G296" s="25">
        <v>0</v>
      </c>
      <c r="H296" s="25">
        <v>0</v>
      </c>
      <c r="I296" s="26">
        <v>0</v>
      </c>
      <c r="J296" s="26">
        <v>0</v>
      </c>
      <c r="K296" s="26">
        <v>0</v>
      </c>
      <c r="L296" s="26">
        <v>0</v>
      </c>
    </row>
    <row r="297" spans="1:12" ht="13.5" customHeight="1" x14ac:dyDescent="0.2">
      <c r="B297" s="283">
        <v>3</v>
      </c>
      <c r="C297" s="284" t="s">
        <v>57</v>
      </c>
      <c r="D297" s="27">
        <f>D298</f>
        <v>3981.68</v>
      </c>
      <c r="E297" s="27">
        <f>E298</f>
        <v>1990.84</v>
      </c>
      <c r="F297" s="192">
        <f>F298</f>
        <v>4500</v>
      </c>
      <c r="G297" s="27">
        <f>G298</f>
        <v>4000</v>
      </c>
      <c r="H297" s="27">
        <f>H298</f>
        <v>4000</v>
      </c>
      <c r="I297" s="41">
        <f t="shared" ref="I297:K298" si="58">E297/D297*100</f>
        <v>50</v>
      </c>
      <c r="J297" s="41">
        <f t="shared" si="58"/>
        <v>226.03524140563783</v>
      </c>
      <c r="K297" s="41">
        <f t="shared" si="58"/>
        <v>88.888888888888886</v>
      </c>
      <c r="L297" s="41">
        <f t="shared" si="47"/>
        <v>100</v>
      </c>
    </row>
    <row r="298" spans="1:12" ht="13.5" customHeight="1" x14ac:dyDescent="0.2">
      <c r="B298" s="30">
        <v>38</v>
      </c>
      <c r="C298" s="48" t="s">
        <v>60</v>
      </c>
      <c r="D298" s="158">
        <v>3981.68</v>
      </c>
      <c r="E298" s="158">
        <v>1990.84</v>
      </c>
      <c r="F298" s="161">
        <v>4500</v>
      </c>
      <c r="G298" s="158">
        <v>4000</v>
      </c>
      <c r="H298" s="158">
        <v>4000</v>
      </c>
      <c r="I298" s="41">
        <f t="shared" si="58"/>
        <v>50</v>
      </c>
      <c r="J298" s="41">
        <f t="shared" si="58"/>
        <v>226.03524140563783</v>
      </c>
      <c r="K298" s="41">
        <f t="shared" si="58"/>
        <v>88.888888888888886</v>
      </c>
      <c r="L298" s="41">
        <f t="shared" si="47"/>
        <v>100</v>
      </c>
    </row>
    <row r="299" spans="1:12" ht="27" customHeight="1" x14ac:dyDescent="0.2">
      <c r="A299" s="522" t="s">
        <v>107</v>
      </c>
      <c r="B299" s="523"/>
      <c r="C299" s="524"/>
      <c r="D299" s="293">
        <f>D303</f>
        <v>3052.62</v>
      </c>
      <c r="E299" s="223">
        <f>E303</f>
        <v>3716.24</v>
      </c>
      <c r="F299" s="194">
        <f>F303</f>
        <v>3500</v>
      </c>
      <c r="G299" s="223">
        <f>G303</f>
        <v>3000</v>
      </c>
      <c r="H299" s="223">
        <f>H303</f>
        <v>3000</v>
      </c>
      <c r="I299" s="208">
        <f>E299/D299*100</f>
        <v>121.73935832170397</v>
      </c>
      <c r="J299" s="208">
        <f t="shared" ref="J299:J329" si="59">F299/E299*100</f>
        <v>94.181215422039486</v>
      </c>
      <c r="K299" s="208">
        <f t="shared" ref="K299:K335" si="60">G299/F299*100</f>
        <v>85.714285714285708</v>
      </c>
      <c r="L299" s="208">
        <f t="shared" ref="L299:L335" si="61">H299/G299*100</f>
        <v>100</v>
      </c>
    </row>
    <row r="300" spans="1:12" ht="13.5" customHeight="1" x14ac:dyDescent="0.2">
      <c r="A300" s="500" t="s">
        <v>106</v>
      </c>
      <c r="B300" s="501"/>
      <c r="C300" s="502"/>
      <c r="D300" s="285">
        <f>D303</f>
        <v>3052.62</v>
      </c>
      <c r="E300" s="23">
        <f>E301</f>
        <v>3716.24</v>
      </c>
      <c r="F300" s="187">
        <f>F303</f>
        <v>3500</v>
      </c>
      <c r="G300" s="23">
        <f>G301</f>
        <v>3000</v>
      </c>
      <c r="H300" s="23">
        <f>H301</f>
        <v>3000</v>
      </c>
      <c r="I300" s="24">
        <v>0</v>
      </c>
      <c r="J300" s="24">
        <v>0</v>
      </c>
      <c r="K300" s="24">
        <f t="shared" si="60"/>
        <v>85.714285714285708</v>
      </c>
      <c r="L300" s="24">
        <f t="shared" si="61"/>
        <v>100</v>
      </c>
    </row>
    <row r="301" spans="1:12" ht="13.5" customHeight="1" x14ac:dyDescent="0.2">
      <c r="A301" s="503" t="s">
        <v>403</v>
      </c>
      <c r="B301" s="504"/>
      <c r="C301" s="505"/>
      <c r="D301" s="282">
        <v>0</v>
      </c>
      <c r="E301" s="25">
        <f>E303</f>
        <v>3716.24</v>
      </c>
      <c r="F301" s="188">
        <v>0</v>
      </c>
      <c r="G301" s="25">
        <f>G303</f>
        <v>3000</v>
      </c>
      <c r="H301" s="25">
        <f>H303</f>
        <v>3000</v>
      </c>
      <c r="I301" s="26">
        <v>0</v>
      </c>
      <c r="J301" s="26">
        <v>0</v>
      </c>
      <c r="K301" s="26">
        <v>0</v>
      </c>
      <c r="L301" s="26">
        <f t="shared" si="61"/>
        <v>100</v>
      </c>
    </row>
    <row r="302" spans="1:12" ht="13.5" customHeight="1" x14ac:dyDescent="0.2">
      <c r="A302" s="516" t="s">
        <v>498</v>
      </c>
      <c r="B302" s="517"/>
      <c r="C302" s="518"/>
      <c r="D302" s="282">
        <v>23000</v>
      </c>
      <c r="E302" s="25">
        <v>0</v>
      </c>
      <c r="F302" s="188">
        <v>3500</v>
      </c>
      <c r="G302" s="25">
        <v>0</v>
      </c>
      <c r="H302" s="25">
        <v>0</v>
      </c>
      <c r="I302" s="26">
        <v>0</v>
      </c>
      <c r="J302" s="26">
        <v>0</v>
      </c>
      <c r="K302" s="26">
        <v>0</v>
      </c>
      <c r="L302" s="26">
        <v>0</v>
      </c>
    </row>
    <row r="303" spans="1:12" ht="13.5" customHeight="1" x14ac:dyDescent="0.2">
      <c r="B303" s="283">
        <v>3</v>
      </c>
      <c r="C303" s="284" t="s">
        <v>57</v>
      </c>
      <c r="D303" s="27">
        <f>D304</f>
        <v>3052.62</v>
      </c>
      <c r="E303" s="27">
        <f>E304</f>
        <v>3716.24</v>
      </c>
      <c r="F303" s="192">
        <f>F304</f>
        <v>3500</v>
      </c>
      <c r="G303" s="27">
        <f>G304</f>
        <v>3000</v>
      </c>
      <c r="H303" s="27">
        <f>H304</f>
        <v>3000</v>
      </c>
      <c r="I303" s="41">
        <f>E303/D303*100</f>
        <v>121.73935832170397</v>
      </c>
      <c r="J303" s="41">
        <f t="shared" si="59"/>
        <v>94.181215422039486</v>
      </c>
      <c r="K303" s="41">
        <f t="shared" si="60"/>
        <v>85.714285714285708</v>
      </c>
      <c r="L303" s="41">
        <f t="shared" si="61"/>
        <v>100</v>
      </c>
    </row>
    <row r="304" spans="1:12" ht="13.5" customHeight="1" x14ac:dyDescent="0.2">
      <c r="B304" s="30">
        <v>38</v>
      </c>
      <c r="C304" s="48" t="s">
        <v>60</v>
      </c>
      <c r="D304" s="158">
        <v>3052.62</v>
      </c>
      <c r="E304" s="158">
        <v>3716.24</v>
      </c>
      <c r="F304" s="161">
        <v>3500</v>
      </c>
      <c r="G304" s="158">
        <v>3000</v>
      </c>
      <c r="H304" s="158">
        <v>3000</v>
      </c>
      <c r="I304" s="41">
        <f>E304/D304*100</f>
        <v>121.73935832170397</v>
      </c>
      <c r="J304" s="41">
        <f t="shared" si="59"/>
        <v>94.181215422039486</v>
      </c>
      <c r="K304" s="41">
        <f t="shared" si="60"/>
        <v>85.714285714285708</v>
      </c>
      <c r="L304" s="41">
        <f t="shared" si="61"/>
        <v>100</v>
      </c>
    </row>
    <row r="305" spans="1:13" ht="27" customHeight="1" x14ac:dyDescent="0.2">
      <c r="A305" s="522" t="s">
        <v>108</v>
      </c>
      <c r="B305" s="523"/>
      <c r="C305" s="524"/>
      <c r="D305" s="311">
        <f>D308</f>
        <v>0</v>
      </c>
      <c r="E305" s="222">
        <f>E308</f>
        <v>265.45</v>
      </c>
      <c r="F305" s="194">
        <f>F308</f>
        <v>1000</v>
      </c>
      <c r="G305" s="222">
        <f>G308</f>
        <v>1000</v>
      </c>
      <c r="H305" s="222">
        <f>H308</f>
        <v>1000</v>
      </c>
      <c r="I305" s="208">
        <v>0</v>
      </c>
      <c r="J305" s="208">
        <f t="shared" si="59"/>
        <v>376.71877943115464</v>
      </c>
      <c r="K305" s="208">
        <v>0</v>
      </c>
      <c r="L305" s="208">
        <v>0</v>
      </c>
    </row>
    <row r="306" spans="1:13" ht="13.5" customHeight="1" x14ac:dyDescent="0.2">
      <c r="A306" s="500" t="s">
        <v>106</v>
      </c>
      <c r="B306" s="501"/>
      <c r="C306" s="502"/>
      <c r="D306" s="289">
        <f t="shared" ref="D306:H308" si="62">D307</f>
        <v>0</v>
      </c>
      <c r="E306" s="166">
        <f t="shared" si="62"/>
        <v>265.45</v>
      </c>
      <c r="F306" s="187">
        <f t="shared" si="62"/>
        <v>1000</v>
      </c>
      <c r="G306" s="166">
        <f t="shared" si="62"/>
        <v>1000</v>
      </c>
      <c r="H306" s="166">
        <f t="shared" si="62"/>
        <v>1000</v>
      </c>
      <c r="I306" s="24">
        <v>0</v>
      </c>
      <c r="J306" s="24">
        <v>0</v>
      </c>
      <c r="K306" s="24">
        <v>0</v>
      </c>
      <c r="L306" s="24">
        <v>0</v>
      </c>
    </row>
    <row r="307" spans="1:13" ht="13.5" customHeight="1" x14ac:dyDescent="0.2">
      <c r="A307" s="503" t="s">
        <v>403</v>
      </c>
      <c r="B307" s="504"/>
      <c r="C307" s="505"/>
      <c r="D307" s="312">
        <f t="shared" si="62"/>
        <v>0</v>
      </c>
      <c r="E307" s="167">
        <f t="shared" si="62"/>
        <v>265.45</v>
      </c>
      <c r="F307" s="188">
        <f t="shared" si="62"/>
        <v>1000</v>
      </c>
      <c r="G307" s="167">
        <f t="shared" si="62"/>
        <v>1000</v>
      </c>
      <c r="H307" s="167">
        <f t="shared" si="62"/>
        <v>1000</v>
      </c>
      <c r="I307" s="26">
        <v>0</v>
      </c>
      <c r="J307" s="26">
        <v>0</v>
      </c>
      <c r="K307" s="26">
        <v>0</v>
      </c>
      <c r="L307" s="26">
        <v>0</v>
      </c>
    </row>
    <row r="308" spans="1:13" ht="13.5" customHeight="1" x14ac:dyDescent="0.2">
      <c r="B308" s="288">
        <v>3</v>
      </c>
      <c r="C308" s="284" t="s">
        <v>57</v>
      </c>
      <c r="D308" s="168">
        <f t="shared" si="62"/>
        <v>0</v>
      </c>
      <c r="E308" s="168">
        <f t="shared" si="62"/>
        <v>265.45</v>
      </c>
      <c r="F308" s="192">
        <f t="shared" si="62"/>
        <v>1000</v>
      </c>
      <c r="G308" s="168">
        <f t="shared" si="62"/>
        <v>1000</v>
      </c>
      <c r="H308" s="168">
        <f t="shared" si="62"/>
        <v>1000</v>
      </c>
      <c r="I308" s="41">
        <v>0</v>
      </c>
      <c r="J308" s="41">
        <f t="shared" si="59"/>
        <v>376.71877943115464</v>
      </c>
      <c r="K308" s="41">
        <v>0</v>
      </c>
      <c r="L308" s="41">
        <v>0</v>
      </c>
    </row>
    <row r="309" spans="1:13" ht="13.5" customHeight="1" x14ac:dyDescent="0.2">
      <c r="B309" s="171">
        <v>38</v>
      </c>
      <c r="C309" s="48" t="s">
        <v>60</v>
      </c>
      <c r="D309" s="158">
        <v>0</v>
      </c>
      <c r="E309" s="158">
        <v>265.45</v>
      </c>
      <c r="F309" s="161">
        <v>1000</v>
      </c>
      <c r="G309" s="158">
        <v>1000</v>
      </c>
      <c r="H309" s="158">
        <v>1000</v>
      </c>
      <c r="I309" s="41">
        <v>0</v>
      </c>
      <c r="J309" s="41">
        <f t="shared" si="59"/>
        <v>376.71877943115464</v>
      </c>
      <c r="K309" s="41">
        <v>0</v>
      </c>
      <c r="L309" s="41">
        <v>0</v>
      </c>
    </row>
    <row r="310" spans="1:13" ht="19.5" customHeight="1" x14ac:dyDescent="0.2">
      <c r="A310" s="556" t="s">
        <v>109</v>
      </c>
      <c r="B310" s="556"/>
      <c r="C310" s="557"/>
      <c r="D310" s="223">
        <f>D314</f>
        <v>6839.78</v>
      </c>
      <c r="E310" s="223">
        <f>E314</f>
        <v>6636.14</v>
      </c>
      <c r="F310" s="194">
        <f>F314</f>
        <v>5500</v>
      </c>
      <c r="G310" s="223">
        <f>G314</f>
        <v>0</v>
      </c>
      <c r="H310" s="223">
        <f>H314</f>
        <v>0</v>
      </c>
      <c r="I310" s="208">
        <v>0</v>
      </c>
      <c r="J310" s="208">
        <f t="shared" si="59"/>
        <v>82.879505254560627</v>
      </c>
      <c r="K310" s="208">
        <f t="shared" si="60"/>
        <v>0</v>
      </c>
      <c r="L310" s="208">
        <v>0</v>
      </c>
    </row>
    <row r="311" spans="1:13" ht="13.5" customHeight="1" x14ac:dyDescent="0.2">
      <c r="A311" s="500" t="s">
        <v>106</v>
      </c>
      <c r="B311" s="501"/>
      <c r="C311" s="502"/>
      <c r="D311" s="285">
        <f>D314</f>
        <v>6839.78</v>
      </c>
      <c r="E311" s="23">
        <f>E314</f>
        <v>6636.14</v>
      </c>
      <c r="F311" s="187">
        <f>F314</f>
        <v>5500</v>
      </c>
      <c r="G311" s="23">
        <f>G314</f>
        <v>0</v>
      </c>
      <c r="H311" s="23">
        <f>H314</f>
        <v>0</v>
      </c>
      <c r="I311" s="24">
        <v>0</v>
      </c>
      <c r="J311" s="24">
        <v>0</v>
      </c>
      <c r="K311" s="24">
        <f t="shared" si="60"/>
        <v>0</v>
      </c>
      <c r="L311" s="24">
        <v>0</v>
      </c>
    </row>
    <row r="312" spans="1:13" ht="13.5" customHeight="1" x14ac:dyDescent="0.2">
      <c r="A312" s="503" t="s">
        <v>403</v>
      </c>
      <c r="B312" s="504"/>
      <c r="C312" s="505"/>
      <c r="D312" s="282">
        <v>0</v>
      </c>
      <c r="E312" s="25">
        <v>6636.14</v>
      </c>
      <c r="F312" s="188">
        <v>5500</v>
      </c>
      <c r="G312" s="25">
        <f>G314</f>
        <v>0</v>
      </c>
      <c r="H312" s="25">
        <f>H314</f>
        <v>0</v>
      </c>
      <c r="I312" s="26">
        <v>0</v>
      </c>
      <c r="J312" s="26">
        <v>0</v>
      </c>
      <c r="K312" s="26">
        <f t="shared" si="60"/>
        <v>0</v>
      </c>
      <c r="L312" s="26">
        <v>0</v>
      </c>
    </row>
    <row r="313" spans="1:13" ht="13.5" customHeight="1" x14ac:dyDescent="0.2">
      <c r="A313" s="516" t="s">
        <v>498</v>
      </c>
      <c r="B313" s="517"/>
      <c r="C313" s="518"/>
      <c r="D313" s="282">
        <v>6839.78</v>
      </c>
      <c r="E313" s="25">
        <v>0</v>
      </c>
      <c r="F313" s="188">
        <v>0</v>
      </c>
      <c r="G313" s="25">
        <v>0</v>
      </c>
      <c r="H313" s="25">
        <v>0</v>
      </c>
      <c r="I313" s="26">
        <v>0</v>
      </c>
      <c r="J313" s="26">
        <v>0</v>
      </c>
      <c r="K313" s="26">
        <v>0</v>
      </c>
      <c r="L313" s="26">
        <v>0</v>
      </c>
    </row>
    <row r="314" spans="1:13" ht="13.5" customHeight="1" x14ac:dyDescent="0.2">
      <c r="B314" s="288">
        <v>3</v>
      </c>
      <c r="C314" s="284" t="s">
        <v>57</v>
      </c>
      <c r="D314" s="27">
        <f>D315</f>
        <v>6839.78</v>
      </c>
      <c r="E314" s="27">
        <f>E315</f>
        <v>6636.14</v>
      </c>
      <c r="F314" s="192">
        <f>F315</f>
        <v>5500</v>
      </c>
      <c r="G314" s="27">
        <f>G315</f>
        <v>0</v>
      </c>
      <c r="H314" s="27">
        <f>H315</f>
        <v>0</v>
      </c>
      <c r="I314" s="41">
        <v>0</v>
      </c>
      <c r="J314" s="41">
        <f t="shared" si="59"/>
        <v>82.879505254560627</v>
      </c>
      <c r="K314" s="41">
        <f t="shared" si="60"/>
        <v>0</v>
      </c>
      <c r="L314" s="41">
        <v>0</v>
      </c>
    </row>
    <row r="315" spans="1:13" ht="13.5" customHeight="1" x14ac:dyDescent="0.2">
      <c r="B315" s="171">
        <v>38</v>
      </c>
      <c r="C315" s="48" t="s">
        <v>60</v>
      </c>
      <c r="D315" s="158">
        <v>6839.78</v>
      </c>
      <c r="E315" s="158">
        <v>6636.14</v>
      </c>
      <c r="F315" s="161">
        <v>5500</v>
      </c>
      <c r="G315" s="158">
        <v>0</v>
      </c>
      <c r="H315" s="158">
        <v>0</v>
      </c>
      <c r="I315" s="41">
        <v>0</v>
      </c>
      <c r="J315" s="41">
        <f t="shared" si="59"/>
        <v>82.879505254560627</v>
      </c>
      <c r="K315" s="41">
        <f t="shared" si="60"/>
        <v>0</v>
      </c>
      <c r="L315" s="41">
        <v>0</v>
      </c>
      <c r="M315" s="53"/>
    </row>
    <row r="316" spans="1:13" ht="13.5" customHeight="1" x14ac:dyDescent="0.2">
      <c r="A316" s="567" t="s">
        <v>147</v>
      </c>
      <c r="B316" s="568"/>
      <c r="C316" s="569"/>
      <c r="D316" s="297">
        <f>D319</f>
        <v>0</v>
      </c>
      <c r="E316" s="207">
        <f>E319</f>
        <v>5972.5199999999995</v>
      </c>
      <c r="F316" s="186">
        <f>F319</f>
        <v>6000</v>
      </c>
      <c r="G316" s="207">
        <f>G319</f>
        <v>5500</v>
      </c>
      <c r="H316" s="207">
        <f>H319</f>
        <v>5500</v>
      </c>
      <c r="I316" s="208">
        <v>0</v>
      </c>
      <c r="J316" s="208">
        <f t="shared" si="59"/>
        <v>100.46010729139458</v>
      </c>
      <c r="K316" s="208">
        <f t="shared" si="60"/>
        <v>91.666666666666657</v>
      </c>
      <c r="L316" s="208">
        <f t="shared" si="61"/>
        <v>100</v>
      </c>
      <c r="M316" s="42"/>
    </row>
    <row r="317" spans="1:13" ht="13.5" customHeight="1" x14ac:dyDescent="0.2">
      <c r="A317" s="500" t="s">
        <v>106</v>
      </c>
      <c r="B317" s="501"/>
      <c r="C317" s="502"/>
      <c r="D317" s="285">
        <f t="shared" ref="D317:H318" si="63">D318</f>
        <v>0</v>
      </c>
      <c r="E317" s="23">
        <f t="shared" si="63"/>
        <v>5972.5199999999995</v>
      </c>
      <c r="F317" s="187">
        <f t="shared" si="63"/>
        <v>6000</v>
      </c>
      <c r="G317" s="23">
        <f t="shared" si="63"/>
        <v>5500</v>
      </c>
      <c r="H317" s="23">
        <f t="shared" si="63"/>
        <v>5500</v>
      </c>
      <c r="I317" s="24">
        <v>0</v>
      </c>
      <c r="J317" s="24">
        <v>0</v>
      </c>
      <c r="K317" s="24">
        <f t="shared" si="60"/>
        <v>91.666666666666657</v>
      </c>
      <c r="L317" s="24">
        <f t="shared" si="61"/>
        <v>100</v>
      </c>
      <c r="M317" s="42"/>
    </row>
    <row r="318" spans="1:13" ht="13.5" customHeight="1" x14ac:dyDescent="0.2">
      <c r="A318" s="503" t="s">
        <v>403</v>
      </c>
      <c r="B318" s="504"/>
      <c r="C318" s="505"/>
      <c r="D318" s="282">
        <f t="shared" si="63"/>
        <v>0</v>
      </c>
      <c r="E318" s="25">
        <f t="shared" si="63"/>
        <v>5972.5199999999995</v>
      </c>
      <c r="F318" s="188">
        <f t="shared" si="63"/>
        <v>6000</v>
      </c>
      <c r="G318" s="25">
        <f t="shared" si="63"/>
        <v>5500</v>
      </c>
      <c r="H318" s="25">
        <f t="shared" si="63"/>
        <v>5500</v>
      </c>
      <c r="I318" s="26">
        <v>0</v>
      </c>
      <c r="J318" s="26">
        <v>0</v>
      </c>
      <c r="K318" s="26">
        <f t="shared" si="60"/>
        <v>91.666666666666657</v>
      </c>
      <c r="L318" s="26">
        <f t="shared" si="61"/>
        <v>100</v>
      </c>
      <c r="M318" s="42"/>
    </row>
    <row r="319" spans="1:13" ht="13.5" customHeight="1" x14ac:dyDescent="0.2">
      <c r="B319" s="288">
        <v>3</v>
      </c>
      <c r="C319" s="284" t="s">
        <v>57</v>
      </c>
      <c r="D319" s="27">
        <f>SUM(D321,D320)</f>
        <v>0</v>
      </c>
      <c r="E319" s="27">
        <f>SUM(E321,E320)</f>
        <v>5972.5199999999995</v>
      </c>
      <c r="F319" s="192">
        <f>SUM(F321,F320)</f>
        <v>6000</v>
      </c>
      <c r="G319" s="27">
        <f>SUM(G321,G320)</f>
        <v>5500</v>
      </c>
      <c r="H319" s="27">
        <f>SUM(H321,H320)</f>
        <v>5500</v>
      </c>
      <c r="I319" s="41">
        <v>0</v>
      </c>
      <c r="J319" s="41">
        <f t="shared" si="59"/>
        <v>100.46010729139458</v>
      </c>
      <c r="K319" s="41">
        <f t="shared" si="60"/>
        <v>91.666666666666657</v>
      </c>
      <c r="L319" s="41">
        <f t="shared" si="61"/>
        <v>100</v>
      </c>
      <c r="M319" s="42"/>
    </row>
    <row r="320" spans="1:13" ht="13.5" customHeight="1" x14ac:dyDescent="0.2">
      <c r="B320" s="171">
        <v>35</v>
      </c>
      <c r="C320" s="58" t="s">
        <v>110</v>
      </c>
      <c r="D320" s="158">
        <v>0</v>
      </c>
      <c r="E320" s="158">
        <v>3981.68</v>
      </c>
      <c r="F320" s="161">
        <v>4000</v>
      </c>
      <c r="G320" s="158">
        <v>4000</v>
      </c>
      <c r="H320" s="158">
        <v>4000</v>
      </c>
      <c r="I320" s="41">
        <v>0</v>
      </c>
      <c r="J320" s="41">
        <f t="shared" si="59"/>
        <v>100.46010729139458</v>
      </c>
      <c r="K320" s="41">
        <f t="shared" si="60"/>
        <v>100</v>
      </c>
      <c r="L320" s="41">
        <f t="shared" si="61"/>
        <v>100</v>
      </c>
      <c r="M320" s="42"/>
    </row>
    <row r="321" spans="1:13" ht="13.5" customHeight="1" x14ac:dyDescent="0.2">
      <c r="B321" s="360">
        <v>38</v>
      </c>
      <c r="C321" s="54" t="s">
        <v>131</v>
      </c>
      <c r="D321" s="158">
        <v>0</v>
      </c>
      <c r="E321" s="158">
        <v>1990.84</v>
      </c>
      <c r="F321" s="161">
        <v>2000</v>
      </c>
      <c r="G321" s="158">
        <v>1500</v>
      </c>
      <c r="H321" s="158">
        <v>1500</v>
      </c>
      <c r="I321" s="41">
        <v>0</v>
      </c>
      <c r="J321" s="41">
        <v>0</v>
      </c>
      <c r="K321" s="41">
        <f t="shared" si="60"/>
        <v>75</v>
      </c>
      <c r="L321" s="41">
        <f t="shared" si="61"/>
        <v>100</v>
      </c>
      <c r="M321" s="42"/>
    </row>
    <row r="322" spans="1:13" s="148" customFormat="1" ht="16.5" customHeight="1" x14ac:dyDescent="0.2">
      <c r="A322" s="559" t="s">
        <v>421</v>
      </c>
      <c r="B322" s="559"/>
      <c r="C322" s="560"/>
      <c r="D322" s="164">
        <f>D323</f>
        <v>4711.66</v>
      </c>
      <c r="E322" s="164">
        <f>E323</f>
        <v>9290.59</v>
      </c>
      <c r="F322" s="164">
        <f>F323</f>
        <v>5800</v>
      </c>
      <c r="G322" s="164">
        <f>G323</f>
        <v>4800</v>
      </c>
      <c r="H322" s="164">
        <f>H323</f>
        <v>4800</v>
      </c>
      <c r="I322" s="153"/>
      <c r="J322" s="153"/>
      <c r="K322" s="153"/>
      <c r="L322" s="153"/>
      <c r="M322" s="151"/>
    </row>
    <row r="323" spans="1:13" ht="21.6" customHeight="1" x14ac:dyDescent="0.2">
      <c r="A323" s="519" t="s">
        <v>111</v>
      </c>
      <c r="B323" s="520"/>
      <c r="C323" s="521"/>
      <c r="D323" s="316">
        <f>SUM(D324,D331)</f>
        <v>4711.66</v>
      </c>
      <c r="E323" s="315">
        <f>SUM(E324,E331)</f>
        <v>9290.59</v>
      </c>
      <c r="F323" s="185">
        <f>SUM(F324,F331)</f>
        <v>5800</v>
      </c>
      <c r="G323" s="162">
        <f>SUM(G331,G324)</f>
        <v>4800</v>
      </c>
      <c r="H323" s="162">
        <f>SUM(H331,H324)</f>
        <v>4800</v>
      </c>
      <c r="I323" s="163">
        <f>E323/D323*100</f>
        <v>197.18294613787924</v>
      </c>
      <c r="J323" s="163">
        <f t="shared" si="59"/>
        <v>62.4287585610817</v>
      </c>
      <c r="K323" s="163">
        <f t="shared" si="60"/>
        <v>82.758620689655174</v>
      </c>
      <c r="L323" s="163">
        <f t="shared" si="61"/>
        <v>100</v>
      </c>
    </row>
    <row r="324" spans="1:13" ht="13.5" customHeight="1" x14ac:dyDescent="0.2">
      <c r="A324" s="522" t="s">
        <v>112</v>
      </c>
      <c r="B324" s="523"/>
      <c r="C324" s="524"/>
      <c r="D324" s="286">
        <f>D328</f>
        <v>4711.66</v>
      </c>
      <c r="E324" s="33">
        <f>E328</f>
        <v>5308.91</v>
      </c>
      <c r="F324" s="194">
        <f>F328</f>
        <v>4800</v>
      </c>
      <c r="G324" s="33">
        <f>G328</f>
        <v>4800</v>
      </c>
      <c r="H324" s="33">
        <f>H328</f>
        <v>4800</v>
      </c>
      <c r="I324" s="22">
        <f>E324/D324*100</f>
        <v>112.67599954156285</v>
      </c>
      <c r="J324" s="22">
        <f t="shared" si="59"/>
        <v>90.414039793479262</v>
      </c>
      <c r="K324" s="22">
        <f t="shared" si="60"/>
        <v>100</v>
      </c>
      <c r="L324" s="22">
        <f t="shared" si="61"/>
        <v>100</v>
      </c>
    </row>
    <row r="325" spans="1:13" ht="13.5" customHeight="1" x14ac:dyDescent="0.2">
      <c r="A325" s="500" t="s">
        <v>106</v>
      </c>
      <c r="B325" s="501"/>
      <c r="C325" s="502"/>
      <c r="D325" s="285">
        <f>D328</f>
        <v>4711.66</v>
      </c>
      <c r="E325" s="23">
        <f>E328</f>
        <v>5308.91</v>
      </c>
      <c r="F325" s="187">
        <f>F328</f>
        <v>4800</v>
      </c>
      <c r="G325" s="23">
        <f>G326</f>
        <v>4800</v>
      </c>
      <c r="H325" s="23">
        <f>H328</f>
        <v>4800</v>
      </c>
      <c r="I325" s="24">
        <v>0</v>
      </c>
      <c r="J325" s="24">
        <v>0</v>
      </c>
      <c r="K325" s="24">
        <f t="shared" si="60"/>
        <v>100</v>
      </c>
      <c r="L325" s="24">
        <f t="shared" si="61"/>
        <v>100</v>
      </c>
    </row>
    <row r="326" spans="1:13" ht="13.5" customHeight="1" x14ac:dyDescent="0.2">
      <c r="A326" s="503" t="s">
        <v>403</v>
      </c>
      <c r="B326" s="504"/>
      <c r="C326" s="505"/>
      <c r="D326" s="282">
        <v>757.17</v>
      </c>
      <c r="E326" s="25">
        <f>E328</f>
        <v>5308.91</v>
      </c>
      <c r="F326" s="188">
        <v>0</v>
      </c>
      <c r="G326" s="25">
        <f>G328</f>
        <v>4800</v>
      </c>
      <c r="H326" s="25">
        <f>H328</f>
        <v>4800</v>
      </c>
      <c r="I326" s="26">
        <v>0</v>
      </c>
      <c r="J326" s="26">
        <v>0</v>
      </c>
      <c r="K326" s="26" t="e">
        <f t="shared" si="60"/>
        <v>#DIV/0!</v>
      </c>
      <c r="L326" s="26">
        <f t="shared" si="61"/>
        <v>100</v>
      </c>
    </row>
    <row r="327" spans="1:13" ht="13.5" customHeight="1" x14ac:dyDescent="0.2">
      <c r="A327" s="516" t="s">
        <v>498</v>
      </c>
      <c r="B327" s="517"/>
      <c r="C327" s="518"/>
      <c r="D327" s="282">
        <v>3954.49</v>
      </c>
      <c r="E327" s="25">
        <v>0</v>
      </c>
      <c r="F327" s="188">
        <v>4800</v>
      </c>
      <c r="G327" s="25">
        <v>0</v>
      </c>
      <c r="H327" s="25">
        <v>0</v>
      </c>
      <c r="I327" s="26">
        <v>0</v>
      </c>
      <c r="J327" s="26">
        <v>0</v>
      </c>
      <c r="K327" s="26">
        <v>0</v>
      </c>
      <c r="L327" s="26">
        <v>0</v>
      </c>
    </row>
    <row r="328" spans="1:13" ht="13.5" customHeight="1" x14ac:dyDescent="0.2">
      <c r="B328" s="288">
        <v>3</v>
      </c>
      <c r="C328" s="284" t="s">
        <v>57</v>
      </c>
      <c r="D328" s="27">
        <f>D329</f>
        <v>4711.66</v>
      </c>
      <c r="E328" s="27">
        <f>SUM(E329,E330)</f>
        <v>5308.91</v>
      </c>
      <c r="F328" s="192">
        <f>SUM(F329,F330)</f>
        <v>4800</v>
      </c>
      <c r="G328" s="248">
        <f>SUM(G329,G330)</f>
        <v>4800</v>
      </c>
      <c r="H328" s="248">
        <f>SUM(H329,H330)</f>
        <v>4800</v>
      </c>
      <c r="I328" s="41">
        <f>E328/D328*100</f>
        <v>112.67599954156285</v>
      </c>
      <c r="J328" s="41">
        <f t="shared" si="59"/>
        <v>90.414039793479262</v>
      </c>
      <c r="K328" s="41">
        <f t="shared" si="60"/>
        <v>100</v>
      </c>
      <c r="L328" s="41">
        <f t="shared" si="61"/>
        <v>100</v>
      </c>
    </row>
    <row r="329" spans="1:13" ht="13.5" customHeight="1" x14ac:dyDescent="0.2">
      <c r="B329" s="171">
        <v>38</v>
      </c>
      <c r="C329" s="48" t="s">
        <v>60</v>
      </c>
      <c r="D329" s="158">
        <v>4711.66</v>
      </c>
      <c r="E329" s="158">
        <v>4645.3</v>
      </c>
      <c r="F329" s="161">
        <v>4000</v>
      </c>
      <c r="G329" s="158">
        <v>4000</v>
      </c>
      <c r="H329" s="158">
        <v>4000</v>
      </c>
      <c r="I329" s="41">
        <f>E329/D329*100</f>
        <v>98.591579188651139</v>
      </c>
      <c r="J329" s="41">
        <f t="shared" si="59"/>
        <v>86.108539814436085</v>
      </c>
      <c r="K329" s="41">
        <f t="shared" si="60"/>
        <v>100</v>
      </c>
      <c r="L329" s="41">
        <f t="shared" si="61"/>
        <v>100</v>
      </c>
    </row>
    <row r="330" spans="1:13" ht="13.5" customHeight="1" x14ac:dyDescent="0.2">
      <c r="B330" s="171">
        <v>32</v>
      </c>
      <c r="C330" s="48" t="s">
        <v>58</v>
      </c>
      <c r="D330" s="237">
        <v>0</v>
      </c>
      <c r="E330" s="238">
        <v>663.61</v>
      </c>
      <c r="F330" s="193">
        <v>800</v>
      </c>
      <c r="G330" s="238">
        <v>800</v>
      </c>
      <c r="H330" s="238">
        <v>800</v>
      </c>
      <c r="I330" s="181"/>
      <c r="J330" s="181"/>
      <c r="K330" s="181"/>
      <c r="L330" s="181"/>
    </row>
    <row r="331" spans="1:13" ht="13.5" customHeight="1" x14ac:dyDescent="0.2">
      <c r="A331" s="561" t="s">
        <v>113</v>
      </c>
      <c r="B331" s="561"/>
      <c r="C331" s="562"/>
      <c r="D331" s="33">
        <f>D334</f>
        <v>0</v>
      </c>
      <c r="E331" s="33">
        <f>E334</f>
        <v>3981.68</v>
      </c>
      <c r="F331" s="194">
        <f>F334</f>
        <v>1000</v>
      </c>
      <c r="G331" s="33">
        <f>G334</f>
        <v>0</v>
      </c>
      <c r="H331" s="33">
        <f>H334</f>
        <v>0</v>
      </c>
      <c r="I331" s="22">
        <v>0</v>
      </c>
      <c r="J331" s="22">
        <v>0</v>
      </c>
      <c r="K331" s="22">
        <f t="shared" si="60"/>
        <v>0</v>
      </c>
      <c r="L331" s="22" t="e">
        <f t="shared" si="61"/>
        <v>#DIV/0!</v>
      </c>
    </row>
    <row r="332" spans="1:13" ht="13.5" customHeight="1" x14ac:dyDescent="0.2">
      <c r="A332" s="563" t="s">
        <v>106</v>
      </c>
      <c r="B332" s="563"/>
      <c r="C332" s="564"/>
      <c r="D332" s="23">
        <f t="shared" ref="D332:H334" si="64">D333</f>
        <v>0</v>
      </c>
      <c r="E332" s="23">
        <f t="shared" si="64"/>
        <v>3981.68</v>
      </c>
      <c r="F332" s="187">
        <f t="shared" si="64"/>
        <v>1000</v>
      </c>
      <c r="G332" s="23">
        <f t="shared" si="64"/>
        <v>0</v>
      </c>
      <c r="H332" s="23">
        <f t="shared" si="64"/>
        <v>0</v>
      </c>
      <c r="I332" s="24">
        <v>0</v>
      </c>
      <c r="J332" s="24">
        <v>0</v>
      </c>
      <c r="K332" s="24">
        <f t="shared" si="60"/>
        <v>0</v>
      </c>
      <c r="L332" s="24" t="e">
        <f t="shared" si="61"/>
        <v>#DIV/0!</v>
      </c>
    </row>
    <row r="333" spans="1:13" ht="13.5" customHeight="1" x14ac:dyDescent="0.2">
      <c r="A333" s="551" t="s">
        <v>403</v>
      </c>
      <c r="B333" s="551"/>
      <c r="C333" s="552"/>
      <c r="D333" s="25">
        <f t="shared" si="64"/>
        <v>0</v>
      </c>
      <c r="E333" s="25">
        <f t="shared" si="64"/>
        <v>3981.68</v>
      </c>
      <c r="F333" s="188">
        <f t="shared" si="64"/>
        <v>1000</v>
      </c>
      <c r="G333" s="25">
        <f t="shared" si="64"/>
        <v>0</v>
      </c>
      <c r="H333" s="25">
        <f t="shared" si="64"/>
        <v>0</v>
      </c>
      <c r="I333" s="26">
        <v>0</v>
      </c>
      <c r="J333" s="26">
        <v>0</v>
      </c>
      <c r="K333" s="26">
        <f t="shared" si="60"/>
        <v>0</v>
      </c>
      <c r="L333" s="26" t="e">
        <f t="shared" si="61"/>
        <v>#DIV/0!</v>
      </c>
    </row>
    <row r="334" spans="1:13" ht="13.5" customHeight="1" x14ac:dyDescent="0.2">
      <c r="B334" s="171">
        <v>4</v>
      </c>
      <c r="C334" s="48" t="s">
        <v>74</v>
      </c>
      <c r="D334" s="27">
        <f t="shared" si="64"/>
        <v>0</v>
      </c>
      <c r="E334" s="27">
        <f t="shared" si="64"/>
        <v>3981.68</v>
      </c>
      <c r="F334" s="192">
        <f t="shared" si="64"/>
        <v>1000</v>
      </c>
      <c r="G334" s="27">
        <f t="shared" si="64"/>
        <v>0</v>
      </c>
      <c r="H334" s="27">
        <f t="shared" si="64"/>
        <v>0</v>
      </c>
      <c r="I334" s="41">
        <v>0</v>
      </c>
      <c r="J334" s="41">
        <v>0</v>
      </c>
      <c r="K334" s="41">
        <f t="shared" si="60"/>
        <v>0</v>
      </c>
      <c r="L334" s="41" t="e">
        <f t="shared" si="61"/>
        <v>#DIV/0!</v>
      </c>
    </row>
    <row r="335" spans="1:13" ht="13.5" customHeight="1" x14ac:dyDescent="0.2">
      <c r="B335" s="171">
        <v>42</v>
      </c>
      <c r="C335" s="48" t="s">
        <v>87</v>
      </c>
      <c r="D335" s="158">
        <v>0</v>
      </c>
      <c r="E335" s="158">
        <v>3981.68</v>
      </c>
      <c r="F335" s="161">
        <v>1000</v>
      </c>
      <c r="G335" s="158">
        <v>0</v>
      </c>
      <c r="H335" s="61">
        <v>0</v>
      </c>
      <c r="I335" s="41">
        <v>0</v>
      </c>
      <c r="J335" s="41">
        <v>0</v>
      </c>
      <c r="K335" s="41">
        <f t="shared" si="60"/>
        <v>0</v>
      </c>
      <c r="L335" s="41" t="e">
        <f t="shared" si="61"/>
        <v>#DIV/0!</v>
      </c>
    </row>
    <row r="336" spans="1:13" ht="16.5" customHeight="1" x14ac:dyDescent="0.2">
      <c r="A336" s="559" t="s">
        <v>422</v>
      </c>
      <c r="B336" s="559"/>
      <c r="C336" s="560"/>
      <c r="D336" s="160">
        <f>D337</f>
        <v>27010.840000000004</v>
      </c>
      <c r="E336" s="160">
        <f>E337</f>
        <v>44229.87</v>
      </c>
      <c r="F336" s="160">
        <f>F337</f>
        <v>38312</v>
      </c>
      <c r="G336" s="160">
        <f>G337</f>
        <v>35200</v>
      </c>
      <c r="H336" s="160">
        <f>H337</f>
        <v>20200</v>
      </c>
      <c r="I336" s="156">
        <v>0</v>
      </c>
      <c r="J336" s="156">
        <v>0</v>
      </c>
      <c r="K336" s="156">
        <v>0</v>
      </c>
      <c r="L336" s="156">
        <v>0</v>
      </c>
    </row>
    <row r="337" spans="1:14" ht="24" customHeight="1" x14ac:dyDescent="0.2">
      <c r="A337" s="519" t="s">
        <v>114</v>
      </c>
      <c r="B337" s="520"/>
      <c r="C337" s="521"/>
      <c r="D337" s="287">
        <f>SUM(D338,D344,D349,D355,D361)</f>
        <v>27010.840000000004</v>
      </c>
      <c r="E337" s="162">
        <f>SUM(E338,E344,E349,E355,E361)</f>
        <v>44229.87</v>
      </c>
      <c r="F337" s="185">
        <f>SUM(F338,F344,F349,F355,F361)</f>
        <v>38312</v>
      </c>
      <c r="G337" s="162">
        <f>SUM(G338,G344,G349,G355,G361)</f>
        <v>35200</v>
      </c>
      <c r="H337" s="162">
        <f>SUM(H338,H344,H349,H355,H361)</f>
        <v>20200</v>
      </c>
      <c r="I337" s="163">
        <f t="shared" ref="I337:I395" si="65">E337/D337*100</f>
        <v>163.74859130630517</v>
      </c>
      <c r="J337" s="163">
        <f t="shared" ref="J337:J395" si="66">F337/E337*100</f>
        <v>86.62019580885044</v>
      </c>
      <c r="K337" s="163">
        <f t="shared" ref="K337:K395" si="67">G337/F337*100</f>
        <v>91.87721862601795</v>
      </c>
      <c r="L337" s="163">
        <f t="shared" ref="L337:L395" si="68">H337/G337*100</f>
        <v>57.386363636363633</v>
      </c>
      <c r="M337" s="42"/>
    </row>
    <row r="338" spans="1:14" ht="16.5" customHeight="1" x14ac:dyDescent="0.2">
      <c r="A338" s="522" t="s">
        <v>115</v>
      </c>
      <c r="B338" s="523"/>
      <c r="C338" s="524"/>
      <c r="D338" s="286">
        <f>D341</f>
        <v>2654.46</v>
      </c>
      <c r="E338" s="33">
        <f>E341</f>
        <v>6901.59</v>
      </c>
      <c r="F338" s="194">
        <f>F341</f>
        <v>2000</v>
      </c>
      <c r="G338" s="33">
        <f>G341</f>
        <v>2000</v>
      </c>
      <c r="H338" s="33">
        <f>H341</f>
        <v>2000</v>
      </c>
      <c r="I338" s="22">
        <f t="shared" si="65"/>
        <v>259.99977396532626</v>
      </c>
      <c r="J338" s="22">
        <f t="shared" si="66"/>
        <v>28.978829516097015</v>
      </c>
      <c r="K338" s="22">
        <f t="shared" si="67"/>
        <v>100</v>
      </c>
      <c r="L338" s="22">
        <f t="shared" si="68"/>
        <v>100</v>
      </c>
      <c r="M338" s="42"/>
    </row>
    <row r="339" spans="1:14" ht="13.5" customHeight="1" x14ac:dyDescent="0.2">
      <c r="A339" s="500" t="s">
        <v>116</v>
      </c>
      <c r="B339" s="501"/>
      <c r="C339" s="502"/>
      <c r="D339" s="285">
        <f t="shared" ref="D339:H341" si="69">D340</f>
        <v>2654.46</v>
      </c>
      <c r="E339" s="23">
        <f>E341</f>
        <v>6901.59</v>
      </c>
      <c r="F339" s="187">
        <f>F341</f>
        <v>2000</v>
      </c>
      <c r="G339" s="23">
        <f t="shared" si="69"/>
        <v>2000</v>
      </c>
      <c r="H339" s="23">
        <f t="shared" si="69"/>
        <v>2000</v>
      </c>
      <c r="I339" s="24">
        <v>0</v>
      </c>
      <c r="J339" s="24">
        <f t="shared" si="66"/>
        <v>28.978829516097015</v>
      </c>
      <c r="K339" s="24">
        <f t="shared" si="67"/>
        <v>100</v>
      </c>
      <c r="L339" s="24">
        <f t="shared" si="68"/>
        <v>100</v>
      </c>
      <c r="M339" s="42"/>
    </row>
    <row r="340" spans="1:14" ht="13.5" customHeight="1" x14ac:dyDescent="0.2">
      <c r="A340" s="541" t="s">
        <v>539</v>
      </c>
      <c r="B340" s="542"/>
      <c r="C340" s="543"/>
      <c r="D340" s="282">
        <f t="shared" si="69"/>
        <v>2654.46</v>
      </c>
      <c r="E340" s="25">
        <f t="shared" si="69"/>
        <v>6901.59</v>
      </c>
      <c r="F340" s="188">
        <f t="shared" si="69"/>
        <v>2000</v>
      </c>
      <c r="G340" s="25">
        <f t="shared" si="69"/>
        <v>2000</v>
      </c>
      <c r="H340" s="25">
        <f t="shared" si="69"/>
        <v>2000</v>
      </c>
      <c r="I340" s="26">
        <v>0</v>
      </c>
      <c r="J340" s="26">
        <f t="shared" si="66"/>
        <v>28.978829516097015</v>
      </c>
      <c r="K340" s="26">
        <f t="shared" si="67"/>
        <v>100</v>
      </c>
      <c r="L340" s="26">
        <f t="shared" si="68"/>
        <v>100</v>
      </c>
      <c r="M340" s="42"/>
    </row>
    <row r="341" spans="1:14" ht="13.5" customHeight="1" x14ac:dyDescent="0.2">
      <c r="B341" s="288">
        <v>3</v>
      </c>
      <c r="C341" s="284" t="s">
        <v>57</v>
      </c>
      <c r="D341" s="27">
        <f t="shared" si="69"/>
        <v>2654.46</v>
      </c>
      <c r="E341" s="27">
        <f>SUM(E342,E343)</f>
        <v>6901.59</v>
      </c>
      <c r="F341" s="192">
        <f>SUM(F342,F343)</f>
        <v>2000</v>
      </c>
      <c r="G341" s="240">
        <f>SUM(G342,G343)</f>
        <v>2000</v>
      </c>
      <c r="H341" s="240">
        <f>SUM(H342,H343)</f>
        <v>2000</v>
      </c>
      <c r="I341" s="41">
        <f t="shared" si="65"/>
        <v>259.99977396532626</v>
      </c>
      <c r="J341" s="41">
        <f t="shared" si="66"/>
        <v>28.978829516097015</v>
      </c>
      <c r="K341" s="41">
        <f t="shared" si="67"/>
        <v>100</v>
      </c>
      <c r="L341" s="41">
        <f t="shared" si="68"/>
        <v>100</v>
      </c>
      <c r="M341" s="42"/>
      <c r="N341" s="715"/>
    </row>
    <row r="342" spans="1:14" ht="13.5" customHeight="1" x14ac:dyDescent="0.2">
      <c r="B342" s="171">
        <v>38</v>
      </c>
      <c r="C342" s="48" t="s">
        <v>60</v>
      </c>
      <c r="D342" s="158">
        <v>2654.46</v>
      </c>
      <c r="E342" s="158">
        <v>6636.14</v>
      </c>
      <c r="F342" s="161">
        <v>2000</v>
      </c>
      <c r="G342" s="158">
        <v>2000</v>
      </c>
      <c r="H342" s="158">
        <v>2000</v>
      </c>
      <c r="I342" s="41">
        <f t="shared" si="65"/>
        <v>249.9996232755438</v>
      </c>
      <c r="J342" s="41">
        <f t="shared" si="66"/>
        <v>30.138001910749317</v>
      </c>
      <c r="K342" s="41">
        <f t="shared" si="67"/>
        <v>100</v>
      </c>
      <c r="L342" s="41">
        <f t="shared" si="68"/>
        <v>100</v>
      </c>
      <c r="M342" s="42"/>
      <c r="N342" s="715"/>
    </row>
    <row r="343" spans="1:14" ht="13.5" customHeight="1" x14ac:dyDescent="0.2">
      <c r="B343" s="171">
        <v>32</v>
      </c>
      <c r="C343" s="48" t="s">
        <v>58</v>
      </c>
      <c r="D343" s="237">
        <v>0</v>
      </c>
      <c r="E343" s="237">
        <v>265.45</v>
      </c>
      <c r="F343" s="193">
        <v>0</v>
      </c>
      <c r="G343" s="238">
        <v>0</v>
      </c>
      <c r="H343" s="238">
        <v>0</v>
      </c>
      <c r="I343" s="181">
        <v>0</v>
      </c>
      <c r="J343" s="181">
        <v>0</v>
      </c>
      <c r="K343" s="181">
        <v>0</v>
      </c>
      <c r="L343" s="181">
        <v>0</v>
      </c>
      <c r="M343" s="42"/>
      <c r="N343" s="715"/>
    </row>
    <row r="344" spans="1:14" ht="16.5" customHeight="1" x14ac:dyDescent="0.2">
      <c r="A344" s="544" t="s">
        <v>117</v>
      </c>
      <c r="B344" s="545"/>
      <c r="C344" s="546"/>
      <c r="D344" s="293">
        <f>D347</f>
        <v>13272.28</v>
      </c>
      <c r="E344" s="223">
        <f>E347</f>
        <v>11945.05</v>
      </c>
      <c r="F344" s="194">
        <f>F347</f>
        <v>4000</v>
      </c>
      <c r="G344" s="223">
        <f>G347</f>
        <v>4000</v>
      </c>
      <c r="H344" s="223">
        <f>H347</f>
        <v>4000</v>
      </c>
      <c r="I344" s="208">
        <f t="shared" si="65"/>
        <v>89.999984930999034</v>
      </c>
      <c r="J344" s="208">
        <f t="shared" si="66"/>
        <v>33.48667439650734</v>
      </c>
      <c r="K344" s="208">
        <f t="shared" si="67"/>
        <v>100</v>
      </c>
      <c r="L344" s="208">
        <f t="shared" si="68"/>
        <v>100</v>
      </c>
      <c r="M344" s="42"/>
      <c r="N344" s="715"/>
    </row>
    <row r="345" spans="1:14" ht="13.5" customHeight="1" x14ac:dyDescent="0.2">
      <c r="A345" s="500" t="s">
        <v>118</v>
      </c>
      <c r="B345" s="501"/>
      <c r="C345" s="502"/>
      <c r="D345" s="285">
        <f t="shared" ref="D345:H347" si="70">D346</f>
        <v>13272.28</v>
      </c>
      <c r="E345" s="23">
        <f t="shared" si="70"/>
        <v>11945.05</v>
      </c>
      <c r="F345" s="187">
        <f t="shared" si="70"/>
        <v>4000</v>
      </c>
      <c r="G345" s="23">
        <f t="shared" si="70"/>
        <v>4000</v>
      </c>
      <c r="H345" s="23">
        <f t="shared" si="70"/>
        <v>4000</v>
      </c>
      <c r="I345" s="24">
        <v>0</v>
      </c>
      <c r="J345" s="24">
        <v>0</v>
      </c>
      <c r="K345" s="24">
        <f t="shared" si="67"/>
        <v>100</v>
      </c>
      <c r="L345" s="24">
        <f t="shared" si="68"/>
        <v>100</v>
      </c>
      <c r="M345" s="42"/>
    </row>
    <row r="346" spans="1:14" ht="13.5" customHeight="1" x14ac:dyDescent="0.2">
      <c r="A346" s="516" t="s">
        <v>498</v>
      </c>
      <c r="B346" s="517"/>
      <c r="C346" s="518"/>
      <c r="D346" s="282">
        <f t="shared" si="70"/>
        <v>13272.28</v>
      </c>
      <c r="E346" s="25">
        <f t="shared" si="70"/>
        <v>11945.05</v>
      </c>
      <c r="F346" s="188">
        <f t="shared" si="70"/>
        <v>4000</v>
      </c>
      <c r="G346" s="25">
        <f t="shared" si="70"/>
        <v>4000</v>
      </c>
      <c r="H346" s="25">
        <f t="shared" si="70"/>
        <v>4000</v>
      </c>
      <c r="I346" s="26">
        <v>0</v>
      </c>
      <c r="J346" s="26">
        <v>0</v>
      </c>
      <c r="K346" s="26">
        <f t="shared" si="67"/>
        <v>100</v>
      </c>
      <c r="L346" s="26">
        <f t="shared" si="68"/>
        <v>100</v>
      </c>
      <c r="M346" s="42"/>
    </row>
    <row r="347" spans="1:14" ht="13.5" customHeight="1" x14ac:dyDescent="0.2">
      <c r="B347" s="288">
        <v>3</v>
      </c>
      <c r="C347" s="284" t="s">
        <v>57</v>
      </c>
      <c r="D347" s="27">
        <f t="shared" si="70"/>
        <v>13272.28</v>
      </c>
      <c r="E347" s="27">
        <f t="shared" si="70"/>
        <v>11945.05</v>
      </c>
      <c r="F347" s="192">
        <f t="shared" si="70"/>
        <v>4000</v>
      </c>
      <c r="G347" s="27">
        <f t="shared" si="70"/>
        <v>4000</v>
      </c>
      <c r="H347" s="27">
        <f t="shared" si="70"/>
        <v>4000</v>
      </c>
      <c r="I347" s="41">
        <f t="shared" si="65"/>
        <v>89.999984930999034</v>
      </c>
      <c r="J347" s="41">
        <f t="shared" si="66"/>
        <v>33.48667439650734</v>
      </c>
      <c r="K347" s="41">
        <f t="shared" si="67"/>
        <v>100</v>
      </c>
      <c r="L347" s="41">
        <f t="shared" si="68"/>
        <v>100</v>
      </c>
      <c r="M347" s="42"/>
    </row>
    <row r="348" spans="1:14" ht="13.5" customHeight="1" x14ac:dyDescent="0.2">
      <c r="B348" s="171">
        <v>38</v>
      </c>
      <c r="C348" s="48" t="s">
        <v>60</v>
      </c>
      <c r="D348" s="158">
        <v>13272.28</v>
      </c>
      <c r="E348" s="158">
        <v>11945.05</v>
      </c>
      <c r="F348" s="161">
        <v>4000</v>
      </c>
      <c r="G348" s="158">
        <v>4000</v>
      </c>
      <c r="H348" s="158">
        <v>4000</v>
      </c>
      <c r="I348" s="41">
        <f t="shared" si="65"/>
        <v>89.999984930999034</v>
      </c>
      <c r="J348" s="41">
        <f t="shared" si="66"/>
        <v>33.48667439650734</v>
      </c>
      <c r="K348" s="41">
        <f t="shared" si="67"/>
        <v>100</v>
      </c>
      <c r="L348" s="41">
        <f t="shared" si="68"/>
        <v>100</v>
      </c>
      <c r="M348" s="42"/>
    </row>
    <row r="349" spans="1:14" ht="14.25" customHeight="1" x14ac:dyDescent="0.2">
      <c r="A349" s="561" t="s">
        <v>119</v>
      </c>
      <c r="B349" s="561"/>
      <c r="C349" s="562"/>
      <c r="D349" s="33">
        <f t="shared" ref="D349:H353" si="71">D350</f>
        <v>10088.68</v>
      </c>
      <c r="E349" s="33">
        <f t="shared" si="71"/>
        <v>18581.189999999999</v>
      </c>
      <c r="F349" s="194">
        <f t="shared" si="71"/>
        <v>26000</v>
      </c>
      <c r="G349" s="33">
        <f t="shared" si="71"/>
        <v>25000</v>
      </c>
      <c r="H349" s="33">
        <f t="shared" si="71"/>
        <v>10000</v>
      </c>
      <c r="I349" s="22">
        <f t="shared" si="65"/>
        <v>184.17860413849976</v>
      </c>
      <c r="J349" s="22">
        <f t="shared" si="66"/>
        <v>139.92645250384933</v>
      </c>
      <c r="K349" s="22">
        <f t="shared" si="67"/>
        <v>96.15384615384616</v>
      </c>
      <c r="L349" s="22">
        <f t="shared" si="68"/>
        <v>40</v>
      </c>
      <c r="M349" s="42"/>
    </row>
    <row r="350" spans="1:14" ht="13.5" customHeight="1" x14ac:dyDescent="0.2">
      <c r="A350" s="589" t="s">
        <v>118</v>
      </c>
      <c r="B350" s="589"/>
      <c r="C350" s="590"/>
      <c r="D350" s="23">
        <f t="shared" si="71"/>
        <v>10088.68</v>
      </c>
      <c r="E350" s="23">
        <f>E353</f>
        <v>18581.189999999999</v>
      </c>
      <c r="F350" s="187">
        <f t="shared" si="71"/>
        <v>26000</v>
      </c>
      <c r="G350" s="23">
        <f t="shared" si="71"/>
        <v>25000</v>
      </c>
      <c r="H350" s="23">
        <f t="shared" si="71"/>
        <v>10000</v>
      </c>
      <c r="I350" s="24">
        <v>0</v>
      </c>
      <c r="J350" s="24">
        <v>0</v>
      </c>
      <c r="K350" s="24">
        <f t="shared" si="67"/>
        <v>96.15384615384616</v>
      </c>
      <c r="L350" s="24">
        <f t="shared" si="68"/>
        <v>40</v>
      </c>
      <c r="M350" s="42"/>
    </row>
    <row r="351" spans="1:14" ht="13.5" customHeight="1" x14ac:dyDescent="0.2">
      <c r="A351" s="516" t="s">
        <v>498</v>
      </c>
      <c r="B351" s="517"/>
      <c r="C351" s="535"/>
      <c r="D351" s="25">
        <f>D353</f>
        <v>10088.68</v>
      </c>
      <c r="E351" s="25">
        <v>43308</v>
      </c>
      <c r="F351" s="188">
        <f>F353</f>
        <v>26000</v>
      </c>
      <c r="G351" s="25">
        <f>G353</f>
        <v>25000</v>
      </c>
      <c r="H351" s="25">
        <f>H353</f>
        <v>10000</v>
      </c>
      <c r="I351" s="26">
        <v>0</v>
      </c>
      <c r="J351" s="26">
        <v>0</v>
      </c>
      <c r="K351" s="26">
        <f t="shared" si="67"/>
        <v>96.15384615384616</v>
      </c>
      <c r="L351" s="26">
        <f t="shared" si="68"/>
        <v>40</v>
      </c>
      <c r="M351" s="42"/>
    </row>
    <row r="352" spans="1:14" ht="13.5" customHeight="1" x14ac:dyDescent="0.2">
      <c r="A352" s="516" t="s">
        <v>482</v>
      </c>
      <c r="B352" s="517"/>
      <c r="C352" s="518"/>
      <c r="D352" s="282">
        <v>0</v>
      </c>
      <c r="E352" s="25">
        <v>96692</v>
      </c>
      <c r="F352" s="188">
        <v>0</v>
      </c>
      <c r="G352" s="25">
        <v>0</v>
      </c>
      <c r="H352" s="25">
        <v>0</v>
      </c>
      <c r="I352" s="26">
        <v>0</v>
      </c>
      <c r="J352" s="26">
        <v>0</v>
      </c>
      <c r="K352" s="26">
        <v>0</v>
      </c>
      <c r="L352" s="26">
        <v>0</v>
      </c>
      <c r="M352" s="42"/>
    </row>
    <row r="353" spans="1:13" ht="13.5" customHeight="1" x14ac:dyDescent="0.2">
      <c r="B353" s="288">
        <v>4</v>
      </c>
      <c r="C353" s="284" t="s">
        <v>74</v>
      </c>
      <c r="D353" s="27">
        <f t="shared" si="71"/>
        <v>10088.68</v>
      </c>
      <c r="E353" s="27">
        <f t="shared" si="71"/>
        <v>18581.189999999999</v>
      </c>
      <c r="F353" s="192">
        <f t="shared" si="71"/>
        <v>26000</v>
      </c>
      <c r="G353" s="27">
        <f t="shared" si="71"/>
        <v>25000</v>
      </c>
      <c r="H353" s="27">
        <f t="shared" si="71"/>
        <v>10000</v>
      </c>
      <c r="I353" s="41">
        <f t="shared" si="65"/>
        <v>184.17860413849976</v>
      </c>
      <c r="J353" s="41">
        <f t="shared" si="66"/>
        <v>139.92645250384933</v>
      </c>
      <c r="K353" s="41">
        <f t="shared" si="67"/>
        <v>96.15384615384616</v>
      </c>
      <c r="L353" s="41">
        <f t="shared" si="68"/>
        <v>40</v>
      </c>
      <c r="M353" s="42"/>
    </row>
    <row r="354" spans="1:13" ht="13.5" customHeight="1" x14ac:dyDescent="0.2">
      <c r="B354" s="171">
        <v>42</v>
      </c>
      <c r="C354" s="48" t="s">
        <v>120</v>
      </c>
      <c r="D354" s="158">
        <v>10088.68</v>
      </c>
      <c r="E354" s="158">
        <v>18581.189999999999</v>
      </c>
      <c r="F354" s="161">
        <v>26000</v>
      </c>
      <c r="G354" s="158">
        <v>25000</v>
      </c>
      <c r="H354" s="158">
        <v>10000</v>
      </c>
      <c r="I354" s="41">
        <f t="shared" si="65"/>
        <v>184.17860413849976</v>
      </c>
      <c r="J354" s="41">
        <f t="shared" si="66"/>
        <v>139.92645250384933</v>
      </c>
      <c r="K354" s="41">
        <f t="shared" si="67"/>
        <v>96.15384615384616</v>
      </c>
      <c r="L354" s="41">
        <f t="shared" si="68"/>
        <v>40</v>
      </c>
      <c r="M354" s="42"/>
    </row>
    <row r="355" spans="1:13" ht="17.25" customHeight="1" x14ac:dyDescent="0.2">
      <c r="A355" s="591" t="s">
        <v>423</v>
      </c>
      <c r="B355" s="591"/>
      <c r="C355" s="592"/>
      <c r="D355" s="223">
        <f>D358</f>
        <v>199.08</v>
      </c>
      <c r="E355" s="223">
        <f>E358</f>
        <v>3749.42</v>
      </c>
      <c r="F355" s="194">
        <f>F358</f>
        <v>1500</v>
      </c>
      <c r="G355" s="223">
        <f>G358</f>
        <v>1000</v>
      </c>
      <c r="H355" s="223">
        <f>H358</f>
        <v>1000</v>
      </c>
      <c r="I355" s="208">
        <f t="shared" si="65"/>
        <v>1883.3735181836446</v>
      </c>
      <c r="J355" s="208">
        <f t="shared" si="66"/>
        <v>40.006187623685797</v>
      </c>
      <c r="K355" s="208">
        <f t="shared" si="67"/>
        <v>66.666666666666657</v>
      </c>
      <c r="L355" s="208">
        <f t="shared" si="68"/>
        <v>100</v>
      </c>
    </row>
    <row r="356" spans="1:13" ht="13.5" customHeight="1" x14ac:dyDescent="0.2">
      <c r="A356" s="565" t="s">
        <v>116</v>
      </c>
      <c r="B356" s="565"/>
      <c r="C356" s="566"/>
      <c r="D356" s="23">
        <f t="shared" ref="D356:H358" si="72">D357</f>
        <v>199.08</v>
      </c>
      <c r="E356" s="23">
        <f t="shared" si="72"/>
        <v>3749.42</v>
      </c>
      <c r="F356" s="187">
        <f t="shared" si="72"/>
        <v>1500</v>
      </c>
      <c r="G356" s="23">
        <f t="shared" si="72"/>
        <v>1000</v>
      </c>
      <c r="H356" s="23">
        <f t="shared" si="72"/>
        <v>1000</v>
      </c>
      <c r="I356" s="24">
        <v>0</v>
      </c>
      <c r="J356" s="24">
        <v>0</v>
      </c>
      <c r="K356" s="24">
        <f t="shared" si="67"/>
        <v>66.666666666666657</v>
      </c>
      <c r="L356" s="24">
        <f t="shared" si="68"/>
        <v>100</v>
      </c>
    </row>
    <row r="357" spans="1:13" ht="13.5" customHeight="1" x14ac:dyDescent="0.2">
      <c r="A357" s="551" t="s">
        <v>403</v>
      </c>
      <c r="B357" s="551"/>
      <c r="C357" s="552"/>
      <c r="D357" s="25">
        <f t="shared" si="72"/>
        <v>199.08</v>
      </c>
      <c r="E357" s="25">
        <f t="shared" si="72"/>
        <v>3749.42</v>
      </c>
      <c r="F357" s="188">
        <f t="shared" si="72"/>
        <v>1500</v>
      </c>
      <c r="G357" s="25">
        <f t="shared" si="72"/>
        <v>1000</v>
      </c>
      <c r="H357" s="25">
        <f t="shared" si="72"/>
        <v>1000</v>
      </c>
      <c r="I357" s="26">
        <v>0</v>
      </c>
      <c r="J357" s="26">
        <v>0</v>
      </c>
      <c r="K357" s="26">
        <f t="shared" si="67"/>
        <v>66.666666666666657</v>
      </c>
      <c r="L357" s="26">
        <f t="shared" si="68"/>
        <v>100</v>
      </c>
    </row>
    <row r="358" spans="1:13" ht="13.5" customHeight="1" x14ac:dyDescent="0.2">
      <c r="B358" s="171">
        <v>4</v>
      </c>
      <c r="C358" s="56" t="s">
        <v>121</v>
      </c>
      <c r="D358" s="27">
        <f t="shared" si="72"/>
        <v>199.08</v>
      </c>
      <c r="E358" s="27">
        <f t="shared" si="72"/>
        <v>3749.42</v>
      </c>
      <c r="F358" s="192">
        <f t="shared" si="72"/>
        <v>1500</v>
      </c>
      <c r="G358" s="27">
        <f t="shared" si="72"/>
        <v>1000</v>
      </c>
      <c r="H358" s="27">
        <f t="shared" si="72"/>
        <v>1000</v>
      </c>
      <c r="I358" s="41">
        <f t="shared" si="65"/>
        <v>1883.3735181836446</v>
      </c>
      <c r="J358" s="41">
        <f t="shared" si="66"/>
        <v>40.006187623685797</v>
      </c>
      <c r="K358" s="41">
        <f t="shared" si="67"/>
        <v>66.666666666666657</v>
      </c>
      <c r="L358" s="41">
        <f t="shared" si="68"/>
        <v>100</v>
      </c>
    </row>
    <row r="359" spans="1:13" ht="13.5" customHeight="1" x14ac:dyDescent="0.2">
      <c r="B359" s="171">
        <v>42</v>
      </c>
      <c r="C359" s="48" t="s">
        <v>122</v>
      </c>
      <c r="D359" s="158">
        <v>199.08</v>
      </c>
      <c r="E359" s="158">
        <v>3749.42</v>
      </c>
      <c r="F359" s="161">
        <v>1500</v>
      </c>
      <c r="G359" s="158">
        <v>1000</v>
      </c>
      <c r="H359" s="158">
        <v>1000</v>
      </c>
      <c r="I359" s="41">
        <f t="shared" si="65"/>
        <v>1883.3735181836446</v>
      </c>
      <c r="J359" s="41">
        <f t="shared" si="66"/>
        <v>40.006187623685797</v>
      </c>
      <c r="K359" s="41">
        <f t="shared" si="67"/>
        <v>66.666666666666657</v>
      </c>
      <c r="L359" s="41">
        <f t="shared" si="68"/>
        <v>100</v>
      </c>
    </row>
    <row r="360" spans="1:13" ht="13.5" customHeight="1" x14ac:dyDescent="0.2">
      <c r="B360" s="291">
        <v>426</v>
      </c>
      <c r="C360" s="292" t="s">
        <v>139</v>
      </c>
      <c r="D360" s="46">
        <v>199.08</v>
      </c>
      <c r="E360" s="159">
        <v>3749.42</v>
      </c>
      <c r="F360" s="318">
        <v>1500</v>
      </c>
      <c r="G360" s="159">
        <v>1000</v>
      </c>
      <c r="H360" s="159">
        <v>1000</v>
      </c>
      <c r="I360" s="41">
        <f t="shared" si="65"/>
        <v>1883.3735181836446</v>
      </c>
      <c r="J360" s="41">
        <f t="shared" si="66"/>
        <v>40.006187623685797</v>
      </c>
      <c r="K360" s="41">
        <f t="shared" si="67"/>
        <v>66.666666666666657</v>
      </c>
      <c r="L360" s="41">
        <f t="shared" si="68"/>
        <v>100</v>
      </c>
      <c r="M360" s="53"/>
    </row>
    <row r="361" spans="1:13" ht="13.5" customHeight="1" x14ac:dyDescent="0.2">
      <c r="A361" s="567" t="s">
        <v>493</v>
      </c>
      <c r="B361" s="568"/>
      <c r="C361" s="569"/>
      <c r="D361" s="290">
        <f>D365</f>
        <v>796.34</v>
      </c>
      <c r="E361" s="21">
        <f>E365</f>
        <v>3052.62</v>
      </c>
      <c r="F361" s="186">
        <f>F365</f>
        <v>4812</v>
      </c>
      <c r="G361" s="21">
        <f>G365</f>
        <v>3200</v>
      </c>
      <c r="H361" s="21">
        <f>H365</f>
        <v>3200</v>
      </c>
      <c r="I361" s="22">
        <f t="shared" si="65"/>
        <v>383.3312404249441</v>
      </c>
      <c r="J361" s="22">
        <f t="shared" si="66"/>
        <v>157.63508068478882</v>
      </c>
      <c r="K361" s="22">
        <f t="shared" si="67"/>
        <v>66.500415627597675</v>
      </c>
      <c r="L361" s="22">
        <f t="shared" si="68"/>
        <v>100</v>
      </c>
    </row>
    <row r="362" spans="1:13" ht="13.5" customHeight="1" x14ac:dyDescent="0.2">
      <c r="A362" s="500" t="s">
        <v>118</v>
      </c>
      <c r="B362" s="501"/>
      <c r="C362" s="502"/>
      <c r="D362" s="285">
        <f>D365</f>
        <v>796.34</v>
      </c>
      <c r="E362" s="23">
        <f>E365</f>
        <v>3052.62</v>
      </c>
      <c r="F362" s="187">
        <f>F365</f>
        <v>4812</v>
      </c>
      <c r="G362" s="23">
        <f>G363</f>
        <v>3200</v>
      </c>
      <c r="H362" s="23">
        <f>H363</f>
        <v>3200</v>
      </c>
      <c r="I362" s="24">
        <v>0</v>
      </c>
      <c r="J362" s="24">
        <v>0</v>
      </c>
      <c r="K362" s="24">
        <f t="shared" si="67"/>
        <v>66.500415627597675</v>
      </c>
      <c r="L362" s="24">
        <f t="shared" si="68"/>
        <v>100</v>
      </c>
    </row>
    <row r="363" spans="1:13" ht="13.5" customHeight="1" x14ac:dyDescent="0.2">
      <c r="A363" s="503" t="s">
        <v>403</v>
      </c>
      <c r="B363" s="504"/>
      <c r="C363" s="505"/>
      <c r="D363" s="282">
        <v>0</v>
      </c>
      <c r="E363" s="25">
        <f>E365</f>
        <v>3052.62</v>
      </c>
      <c r="F363" s="188">
        <v>4812</v>
      </c>
      <c r="G363" s="25">
        <f>G365</f>
        <v>3200</v>
      </c>
      <c r="H363" s="25">
        <f>H365</f>
        <v>3200</v>
      </c>
      <c r="I363" s="26">
        <v>0</v>
      </c>
      <c r="J363" s="26">
        <v>0</v>
      </c>
      <c r="K363" s="26">
        <f t="shared" si="67"/>
        <v>66.500415627597675</v>
      </c>
      <c r="L363" s="26">
        <f t="shared" si="68"/>
        <v>100</v>
      </c>
    </row>
    <row r="364" spans="1:13" ht="13.5" customHeight="1" x14ac:dyDescent="0.2">
      <c r="A364" s="516" t="s">
        <v>498</v>
      </c>
      <c r="B364" s="517"/>
      <c r="C364" s="518"/>
      <c r="D364" s="282">
        <v>796.34</v>
      </c>
      <c r="E364" s="25">
        <v>0</v>
      </c>
      <c r="F364" s="188">
        <v>0</v>
      </c>
      <c r="G364" s="25">
        <v>0</v>
      </c>
      <c r="H364" s="25">
        <v>0</v>
      </c>
      <c r="I364" s="26">
        <v>0</v>
      </c>
      <c r="J364" s="26">
        <v>0</v>
      </c>
      <c r="K364" s="26">
        <v>0</v>
      </c>
      <c r="L364" s="26">
        <v>0</v>
      </c>
    </row>
    <row r="365" spans="1:13" ht="13.5" customHeight="1" x14ac:dyDescent="0.2">
      <c r="B365" s="288">
        <v>3</v>
      </c>
      <c r="C365" s="284" t="s">
        <v>57</v>
      </c>
      <c r="D365" s="27">
        <f>SUM(D367,D366)</f>
        <v>796.34</v>
      </c>
      <c r="E365" s="27">
        <f>SUM(E367,E366)</f>
        <v>3052.62</v>
      </c>
      <c r="F365" s="192">
        <f>SUM(F367,F366)</f>
        <v>4812</v>
      </c>
      <c r="G365" s="27">
        <f>SUM(G367,G366)</f>
        <v>3200</v>
      </c>
      <c r="H365" s="27">
        <f>SUM(H367,H366)</f>
        <v>3200</v>
      </c>
      <c r="I365" s="41">
        <f t="shared" si="65"/>
        <v>383.3312404249441</v>
      </c>
      <c r="J365" s="41">
        <f t="shared" si="66"/>
        <v>157.63508068478882</v>
      </c>
      <c r="K365" s="41">
        <f t="shared" si="67"/>
        <v>66.500415627597675</v>
      </c>
      <c r="L365" s="41">
        <f t="shared" si="68"/>
        <v>100</v>
      </c>
    </row>
    <row r="366" spans="1:13" ht="13.5" customHeight="1" x14ac:dyDescent="0.2">
      <c r="B366" s="171">
        <v>32</v>
      </c>
      <c r="C366" s="48" t="s">
        <v>58</v>
      </c>
      <c r="D366" s="158">
        <v>0</v>
      </c>
      <c r="E366" s="158">
        <v>1990.84</v>
      </c>
      <c r="F366" s="161">
        <v>2750</v>
      </c>
      <c r="G366" s="158">
        <v>2000</v>
      </c>
      <c r="H366" s="340">
        <v>2000</v>
      </c>
      <c r="I366" s="41">
        <v>0</v>
      </c>
      <c r="J366" s="41">
        <f t="shared" si="66"/>
        <v>138.13264752566755</v>
      </c>
      <c r="K366" s="41">
        <f t="shared" si="67"/>
        <v>72.727272727272734</v>
      </c>
      <c r="L366" s="41">
        <f t="shared" si="68"/>
        <v>100</v>
      </c>
    </row>
    <row r="367" spans="1:13" ht="13.5" customHeight="1" x14ac:dyDescent="0.2">
      <c r="B367" s="176">
        <v>38</v>
      </c>
      <c r="C367" s="284" t="s">
        <v>60</v>
      </c>
      <c r="D367" s="337">
        <v>796.34</v>
      </c>
      <c r="E367" s="337">
        <v>1061.78</v>
      </c>
      <c r="F367" s="338">
        <v>2062</v>
      </c>
      <c r="G367" s="337">
        <v>1200</v>
      </c>
      <c r="H367" s="337">
        <v>1200</v>
      </c>
      <c r="I367" s="332">
        <f t="shared" si="65"/>
        <v>133.33249616997765</v>
      </c>
      <c r="J367" s="332">
        <f t="shared" si="66"/>
        <v>194.20218877733618</v>
      </c>
      <c r="K367" s="332">
        <f t="shared" si="67"/>
        <v>58.195926285160041</v>
      </c>
      <c r="L367" s="41">
        <f t="shared" si="68"/>
        <v>100</v>
      </c>
    </row>
    <row r="368" spans="1:13" s="154" customFormat="1" ht="17.25" customHeight="1" x14ac:dyDescent="0.2">
      <c r="A368" s="553" t="s">
        <v>424</v>
      </c>
      <c r="B368" s="553"/>
      <c r="C368" s="553"/>
      <c r="D368" s="346">
        <v>108749.08</v>
      </c>
      <c r="E368" s="160">
        <f>E369</f>
        <v>28535.41</v>
      </c>
      <c r="F368" s="160">
        <f>F369</f>
        <v>24440</v>
      </c>
      <c r="G368" s="160">
        <f>G369</f>
        <v>22950</v>
      </c>
      <c r="H368" s="160">
        <f>H369</f>
        <v>19950</v>
      </c>
      <c r="I368" s="153">
        <v>0</v>
      </c>
      <c r="J368" s="153">
        <v>0</v>
      </c>
      <c r="K368" s="153">
        <v>0</v>
      </c>
      <c r="L368" s="153">
        <v>0</v>
      </c>
    </row>
    <row r="369" spans="1:14" ht="21.95" customHeight="1" x14ac:dyDescent="0.2">
      <c r="A369" s="554" t="s">
        <v>123</v>
      </c>
      <c r="B369" s="554"/>
      <c r="C369" s="554"/>
      <c r="D369" s="287">
        <f>SUM(D370,D378,D384,D390)</f>
        <v>14433.480000000001</v>
      </c>
      <c r="E369" s="162">
        <f>SUM(E370,E378,E384,E390)</f>
        <v>28535.41</v>
      </c>
      <c r="F369" s="185">
        <f>SUM(F370,F378,F384,F390)</f>
        <v>24440</v>
      </c>
      <c r="G369" s="162">
        <f>SUM(G370,G378,G384,G390)</f>
        <v>22950</v>
      </c>
      <c r="H369" s="162">
        <f>SUM(H370,H378,H384,H390)</f>
        <v>19950</v>
      </c>
      <c r="I369" s="163">
        <f t="shared" si="65"/>
        <v>197.70291017827992</v>
      </c>
      <c r="J369" s="163">
        <f t="shared" si="66"/>
        <v>85.647972116048095</v>
      </c>
      <c r="K369" s="163">
        <f t="shared" si="67"/>
        <v>93.903436988543376</v>
      </c>
      <c r="L369" s="163">
        <f t="shared" si="68"/>
        <v>86.928104575163403</v>
      </c>
      <c r="M369" s="42"/>
      <c r="N369" s="42"/>
    </row>
    <row r="370" spans="1:14" ht="27" customHeight="1" x14ac:dyDescent="0.2">
      <c r="A370" s="549" t="s">
        <v>124</v>
      </c>
      <c r="B370" s="549"/>
      <c r="C370" s="549"/>
      <c r="D370" s="293">
        <f>D375</f>
        <v>6914.8</v>
      </c>
      <c r="E370" s="223">
        <f>E375</f>
        <v>21235.65</v>
      </c>
      <c r="F370" s="194">
        <f>F375</f>
        <v>19500</v>
      </c>
      <c r="G370" s="223">
        <f>G375</f>
        <v>18000</v>
      </c>
      <c r="H370" s="223">
        <f>H375</f>
        <v>15000</v>
      </c>
      <c r="I370" s="208">
        <f t="shared" si="65"/>
        <v>307.10432695088798</v>
      </c>
      <c r="J370" s="208">
        <f t="shared" si="66"/>
        <v>91.826715923458892</v>
      </c>
      <c r="K370" s="208">
        <f t="shared" si="67"/>
        <v>92.307692307692307</v>
      </c>
      <c r="L370" s="208">
        <f t="shared" si="68"/>
        <v>83.333333333333343</v>
      </c>
      <c r="M370" s="42"/>
      <c r="N370" s="42"/>
    </row>
    <row r="371" spans="1:14" ht="13.5" customHeight="1" x14ac:dyDescent="0.2">
      <c r="A371" s="555" t="s">
        <v>125</v>
      </c>
      <c r="B371" s="555"/>
      <c r="C371" s="555"/>
      <c r="D371" s="285">
        <f>D375</f>
        <v>6914.8</v>
      </c>
      <c r="E371" s="23">
        <f>E375</f>
        <v>21235.65</v>
      </c>
      <c r="F371" s="187">
        <f>F375</f>
        <v>19500</v>
      </c>
      <c r="G371" s="23">
        <f>G375</f>
        <v>18000</v>
      </c>
      <c r="H371" s="23">
        <f>H375</f>
        <v>15000</v>
      </c>
      <c r="I371" s="24">
        <v>0</v>
      </c>
      <c r="J371" s="24">
        <v>0</v>
      </c>
      <c r="K371" s="24">
        <f t="shared" si="67"/>
        <v>92.307692307692307</v>
      </c>
      <c r="L371" s="24">
        <f t="shared" si="68"/>
        <v>83.333333333333343</v>
      </c>
      <c r="M371" s="42"/>
      <c r="N371" s="42"/>
    </row>
    <row r="372" spans="1:14" ht="13.5" customHeight="1" x14ac:dyDescent="0.2">
      <c r="A372" s="540" t="s">
        <v>403</v>
      </c>
      <c r="B372" s="540"/>
      <c r="C372" s="540"/>
      <c r="D372" s="295">
        <v>0</v>
      </c>
      <c r="E372" s="25">
        <v>13935.89</v>
      </c>
      <c r="F372" s="188">
        <v>19500</v>
      </c>
      <c r="G372" s="25">
        <v>0</v>
      </c>
      <c r="H372" s="25">
        <v>0</v>
      </c>
      <c r="I372" s="26">
        <v>0</v>
      </c>
      <c r="J372" s="26">
        <v>0</v>
      </c>
      <c r="K372" s="26">
        <f t="shared" si="67"/>
        <v>0</v>
      </c>
      <c r="L372" s="26">
        <v>0</v>
      </c>
      <c r="M372" s="42"/>
      <c r="N372" s="42"/>
    </row>
    <row r="373" spans="1:14" ht="13.5" customHeight="1" x14ac:dyDescent="0.2">
      <c r="A373" s="674" t="s">
        <v>427</v>
      </c>
      <c r="B373" s="674"/>
      <c r="C373" s="674"/>
      <c r="D373" s="295">
        <v>5340.37</v>
      </c>
      <c r="E373" s="25">
        <v>4645.3</v>
      </c>
      <c r="F373" s="188">
        <v>0</v>
      </c>
      <c r="G373" s="25">
        <v>0</v>
      </c>
      <c r="H373" s="25">
        <v>0</v>
      </c>
      <c r="I373" s="26">
        <v>0</v>
      </c>
      <c r="J373" s="26">
        <v>0</v>
      </c>
      <c r="K373" s="26">
        <v>0</v>
      </c>
      <c r="L373" s="26">
        <v>0</v>
      </c>
      <c r="M373" s="42"/>
      <c r="N373" s="42"/>
    </row>
    <row r="374" spans="1:14" ht="13.5" customHeight="1" x14ac:dyDescent="0.2">
      <c r="A374" s="669" t="s">
        <v>498</v>
      </c>
      <c r="B374" s="596"/>
      <c r="C374" s="597"/>
      <c r="D374" s="49">
        <v>1574.43</v>
      </c>
      <c r="E374" s="25">
        <v>2654.46</v>
      </c>
      <c r="F374" s="188">
        <v>0</v>
      </c>
      <c r="G374" s="25">
        <v>18000</v>
      </c>
      <c r="H374" s="25">
        <v>15000</v>
      </c>
      <c r="I374" s="26">
        <v>0</v>
      </c>
      <c r="J374" s="26">
        <v>0</v>
      </c>
      <c r="K374" s="26">
        <v>0</v>
      </c>
      <c r="L374" s="26">
        <f>H374/G374*100</f>
        <v>83.333333333333343</v>
      </c>
      <c r="M374" s="42"/>
      <c r="N374" s="42"/>
    </row>
    <row r="375" spans="1:14" ht="13.5" customHeight="1" x14ac:dyDescent="0.2">
      <c r="B375" s="171">
        <v>3</v>
      </c>
      <c r="C375" s="48" t="s">
        <v>57</v>
      </c>
      <c r="D375" s="27">
        <f>D376</f>
        <v>6914.8</v>
      </c>
      <c r="E375" s="27">
        <f>SUM(E376,E377)</f>
        <v>21235.65</v>
      </c>
      <c r="F375" s="192">
        <f>SUM(F376,F377)</f>
        <v>19500</v>
      </c>
      <c r="G375" s="27">
        <f>SUM(G376,G377)</f>
        <v>18000</v>
      </c>
      <c r="H375" s="27">
        <f>SUM(H376,H377)</f>
        <v>15000</v>
      </c>
      <c r="I375" s="41">
        <f t="shared" si="65"/>
        <v>307.10432695088798</v>
      </c>
      <c r="J375" s="41">
        <f t="shared" si="66"/>
        <v>91.826715923458892</v>
      </c>
      <c r="K375" s="41">
        <f t="shared" si="67"/>
        <v>92.307692307692307</v>
      </c>
      <c r="L375" s="41">
        <f t="shared" si="68"/>
        <v>83.333333333333343</v>
      </c>
      <c r="M375" s="42"/>
      <c r="N375" s="42"/>
    </row>
    <row r="376" spans="1:14" ht="13.5" customHeight="1" x14ac:dyDescent="0.2">
      <c r="B376" s="171">
        <v>37</v>
      </c>
      <c r="C376" s="48" t="s">
        <v>99</v>
      </c>
      <c r="D376" s="158">
        <v>6914.8</v>
      </c>
      <c r="E376" s="158">
        <v>21235.65</v>
      </c>
      <c r="F376" s="161">
        <v>19500</v>
      </c>
      <c r="G376" s="158">
        <v>18000</v>
      </c>
      <c r="H376" s="158">
        <v>15000</v>
      </c>
      <c r="I376" s="41">
        <f t="shared" si="65"/>
        <v>307.10432695088798</v>
      </c>
      <c r="J376" s="41">
        <f t="shared" si="66"/>
        <v>91.826715923458892</v>
      </c>
      <c r="K376" s="41">
        <f t="shared" si="67"/>
        <v>92.307692307692307</v>
      </c>
      <c r="L376" s="41">
        <f t="shared" si="68"/>
        <v>83.333333333333343</v>
      </c>
      <c r="M376" s="42"/>
      <c r="N376" s="42"/>
    </row>
    <row r="377" spans="1:14" ht="13.5" customHeight="1" x14ac:dyDescent="0.2">
      <c r="B377" s="175">
        <v>38</v>
      </c>
      <c r="C377" s="48" t="s">
        <v>60</v>
      </c>
      <c r="D377" s="38">
        <v>0</v>
      </c>
      <c r="E377" s="237">
        <v>0</v>
      </c>
      <c r="F377" s="193">
        <v>0</v>
      </c>
      <c r="G377" s="238">
        <v>0</v>
      </c>
      <c r="H377" s="238">
        <v>0</v>
      </c>
      <c r="I377" s="41">
        <v>0</v>
      </c>
      <c r="J377" s="41">
        <v>0</v>
      </c>
      <c r="K377" s="41">
        <v>0</v>
      </c>
      <c r="L377" s="41">
        <v>0</v>
      </c>
      <c r="M377" s="42"/>
      <c r="N377" s="42"/>
    </row>
    <row r="378" spans="1:14" ht="14.85" customHeight="1" x14ac:dyDescent="0.2">
      <c r="A378" s="667" t="s">
        <v>126</v>
      </c>
      <c r="B378" s="667"/>
      <c r="C378" s="668"/>
      <c r="D378" s="223">
        <f>D382</f>
        <v>2389.0100000000002</v>
      </c>
      <c r="E378" s="223">
        <f>E382</f>
        <v>3185.35</v>
      </c>
      <c r="F378" s="194">
        <f>F382</f>
        <v>2500</v>
      </c>
      <c r="G378" s="223">
        <f>G382</f>
        <v>2500</v>
      </c>
      <c r="H378" s="223">
        <f>H382</f>
        <v>2500</v>
      </c>
      <c r="I378" s="208">
        <f t="shared" si="65"/>
        <v>133.33347286114329</v>
      </c>
      <c r="J378" s="208">
        <f t="shared" si="66"/>
        <v>78.484310986233851</v>
      </c>
      <c r="K378" s="208">
        <f t="shared" si="67"/>
        <v>100</v>
      </c>
      <c r="L378" s="208">
        <f t="shared" si="68"/>
        <v>100</v>
      </c>
    </row>
    <row r="379" spans="1:14" ht="13.5" customHeight="1" x14ac:dyDescent="0.2">
      <c r="A379" s="666" t="s">
        <v>543</v>
      </c>
      <c r="B379" s="501"/>
      <c r="C379" s="502"/>
      <c r="D379" s="285">
        <f>D382</f>
        <v>2389.0100000000002</v>
      </c>
      <c r="E379" s="23">
        <f>E380</f>
        <v>3185.35</v>
      </c>
      <c r="F379" s="187">
        <f>F380</f>
        <v>2500</v>
      </c>
      <c r="G379" s="23">
        <f>G380</f>
        <v>2500</v>
      </c>
      <c r="H379" s="23">
        <f>H380</f>
        <v>2500</v>
      </c>
      <c r="I379" s="24">
        <v>0</v>
      </c>
      <c r="J379" s="24">
        <v>0</v>
      </c>
      <c r="K379" s="24">
        <f t="shared" si="67"/>
        <v>100</v>
      </c>
      <c r="L379" s="24">
        <f t="shared" si="68"/>
        <v>100</v>
      </c>
    </row>
    <row r="380" spans="1:14" ht="13.5" customHeight="1" x14ac:dyDescent="0.2">
      <c r="A380" s="503" t="s">
        <v>403</v>
      </c>
      <c r="B380" s="504"/>
      <c r="C380" s="505"/>
      <c r="D380" s="282">
        <v>0</v>
      </c>
      <c r="E380" s="25">
        <f>E382</f>
        <v>3185.35</v>
      </c>
      <c r="F380" s="188">
        <f>F382</f>
        <v>2500</v>
      </c>
      <c r="G380" s="25">
        <f>G382</f>
        <v>2500</v>
      </c>
      <c r="H380" s="25">
        <f>H382</f>
        <v>2500</v>
      </c>
      <c r="I380" s="26">
        <v>0</v>
      </c>
      <c r="J380" s="26">
        <v>0</v>
      </c>
      <c r="K380" s="26">
        <f t="shared" si="67"/>
        <v>100</v>
      </c>
      <c r="L380" s="26">
        <f t="shared" si="68"/>
        <v>100</v>
      </c>
    </row>
    <row r="381" spans="1:14" ht="13.5" customHeight="1" x14ac:dyDescent="0.2">
      <c r="A381" s="516" t="s">
        <v>498</v>
      </c>
      <c r="B381" s="517"/>
      <c r="C381" s="518"/>
      <c r="D381" s="282">
        <v>2389.0100000000002</v>
      </c>
      <c r="E381" s="25">
        <v>0</v>
      </c>
      <c r="F381" s="188">
        <v>0</v>
      </c>
      <c r="G381" s="25">
        <v>0</v>
      </c>
      <c r="H381" s="25">
        <v>0</v>
      </c>
      <c r="I381" s="26">
        <v>0</v>
      </c>
      <c r="J381" s="26">
        <v>0</v>
      </c>
      <c r="K381" s="26">
        <v>0</v>
      </c>
      <c r="L381" s="26">
        <v>0</v>
      </c>
    </row>
    <row r="382" spans="1:14" ht="13.5" customHeight="1" x14ac:dyDescent="0.2">
      <c r="B382" s="288">
        <v>3</v>
      </c>
      <c r="C382" s="284" t="s">
        <v>57</v>
      </c>
      <c r="D382" s="27">
        <f>D383</f>
        <v>2389.0100000000002</v>
      </c>
      <c r="E382" s="27">
        <f>E383</f>
        <v>3185.35</v>
      </c>
      <c r="F382" s="192">
        <f>F383</f>
        <v>2500</v>
      </c>
      <c r="G382" s="27">
        <f>G383</f>
        <v>2500</v>
      </c>
      <c r="H382" s="27">
        <f>H383</f>
        <v>2500</v>
      </c>
      <c r="I382" s="41">
        <f t="shared" si="65"/>
        <v>133.33347286114329</v>
      </c>
      <c r="J382" s="41">
        <f t="shared" si="66"/>
        <v>78.484310986233851</v>
      </c>
      <c r="K382" s="41">
        <f t="shared" si="67"/>
        <v>100</v>
      </c>
      <c r="L382" s="41">
        <f t="shared" si="68"/>
        <v>100</v>
      </c>
    </row>
    <row r="383" spans="1:14" ht="13.5" customHeight="1" x14ac:dyDescent="0.2">
      <c r="B383" s="171">
        <v>37</v>
      </c>
      <c r="C383" s="48" t="s">
        <v>99</v>
      </c>
      <c r="D383" s="158">
        <v>2389.0100000000002</v>
      </c>
      <c r="E383" s="158">
        <v>3185.35</v>
      </c>
      <c r="F383" s="161">
        <v>2500</v>
      </c>
      <c r="G383" s="158">
        <v>2500</v>
      </c>
      <c r="H383" s="158">
        <v>2500</v>
      </c>
      <c r="I383" s="41">
        <f t="shared" si="65"/>
        <v>133.33347286114329</v>
      </c>
      <c r="J383" s="41">
        <f t="shared" si="66"/>
        <v>78.484310986233851</v>
      </c>
      <c r="K383" s="41">
        <f t="shared" si="67"/>
        <v>100</v>
      </c>
      <c r="L383" s="41">
        <f t="shared" si="68"/>
        <v>100</v>
      </c>
    </row>
    <row r="384" spans="1:14" ht="14.1" customHeight="1" x14ac:dyDescent="0.2">
      <c r="A384" s="522" t="s">
        <v>127</v>
      </c>
      <c r="B384" s="523"/>
      <c r="C384" s="524"/>
      <c r="D384" s="293">
        <f>D388</f>
        <v>4111.45</v>
      </c>
      <c r="E384" s="223">
        <f>E388</f>
        <v>2787.18</v>
      </c>
      <c r="F384" s="194">
        <f>F388</f>
        <v>840</v>
      </c>
      <c r="G384" s="223">
        <f>G388</f>
        <v>850</v>
      </c>
      <c r="H384" s="223">
        <f>H388</f>
        <v>850</v>
      </c>
      <c r="I384" s="208">
        <f t="shared" si="65"/>
        <v>67.790682119446913</v>
      </c>
      <c r="J384" s="208">
        <f t="shared" si="66"/>
        <v>30.137988935052633</v>
      </c>
      <c r="K384" s="208">
        <f t="shared" si="67"/>
        <v>101.19047619047619</v>
      </c>
      <c r="L384" s="208">
        <f t="shared" si="68"/>
        <v>100</v>
      </c>
      <c r="M384" s="42"/>
    </row>
    <row r="385" spans="1:14" ht="13.5" customHeight="1" x14ac:dyDescent="0.2">
      <c r="A385" s="500" t="s">
        <v>125</v>
      </c>
      <c r="B385" s="501"/>
      <c r="C385" s="502"/>
      <c r="D385" s="285">
        <f>D388</f>
        <v>4111.45</v>
      </c>
      <c r="E385" s="23">
        <f>E386</f>
        <v>2787.18</v>
      </c>
      <c r="F385" s="187">
        <f>F386</f>
        <v>840</v>
      </c>
      <c r="G385" s="23">
        <f>G386</f>
        <v>850</v>
      </c>
      <c r="H385" s="23">
        <f>H386</f>
        <v>850</v>
      </c>
      <c r="I385" s="24">
        <v>0</v>
      </c>
      <c r="J385" s="24">
        <v>0</v>
      </c>
      <c r="K385" s="24">
        <f t="shared" si="67"/>
        <v>101.19047619047619</v>
      </c>
      <c r="L385" s="24">
        <f t="shared" si="68"/>
        <v>100</v>
      </c>
      <c r="M385" s="42"/>
    </row>
    <row r="386" spans="1:14" ht="13.5" customHeight="1" x14ac:dyDescent="0.2">
      <c r="A386" s="503" t="s">
        <v>403</v>
      </c>
      <c r="B386" s="504"/>
      <c r="C386" s="505"/>
      <c r="D386" s="282">
        <v>0</v>
      </c>
      <c r="E386" s="25">
        <f>E388</f>
        <v>2787.18</v>
      </c>
      <c r="F386" s="188">
        <f>F388</f>
        <v>840</v>
      </c>
      <c r="G386" s="25">
        <f>G388</f>
        <v>850</v>
      </c>
      <c r="H386" s="25">
        <f>H388</f>
        <v>850</v>
      </c>
      <c r="I386" s="26">
        <v>0</v>
      </c>
      <c r="J386" s="26">
        <v>0</v>
      </c>
      <c r="K386" s="26">
        <f t="shared" si="67"/>
        <v>101.19047619047619</v>
      </c>
      <c r="L386" s="26">
        <f t="shared" si="68"/>
        <v>100</v>
      </c>
      <c r="M386" s="42"/>
    </row>
    <row r="387" spans="1:14" ht="13.5" customHeight="1" x14ac:dyDescent="0.2">
      <c r="A387" s="516" t="s">
        <v>498</v>
      </c>
      <c r="B387" s="517"/>
      <c r="C387" s="518"/>
      <c r="D387" s="282">
        <v>4111.45</v>
      </c>
      <c r="E387" s="25">
        <v>0</v>
      </c>
      <c r="F387" s="188">
        <v>0</v>
      </c>
      <c r="G387" s="25">
        <v>0</v>
      </c>
      <c r="H387" s="25">
        <v>0</v>
      </c>
      <c r="I387" s="26">
        <v>0</v>
      </c>
      <c r="J387" s="26">
        <v>0</v>
      </c>
      <c r="K387" s="26">
        <v>0</v>
      </c>
      <c r="L387" s="26">
        <v>0</v>
      </c>
      <c r="M387" s="42"/>
    </row>
    <row r="388" spans="1:14" ht="13.5" customHeight="1" x14ac:dyDescent="0.2">
      <c r="B388" s="288">
        <v>3</v>
      </c>
      <c r="C388" s="284" t="s">
        <v>57</v>
      </c>
      <c r="D388" s="27">
        <f>D389</f>
        <v>4111.45</v>
      </c>
      <c r="E388" s="27">
        <f>E389</f>
        <v>2787.18</v>
      </c>
      <c r="F388" s="192">
        <f>F389</f>
        <v>840</v>
      </c>
      <c r="G388" s="27">
        <f>G389</f>
        <v>850</v>
      </c>
      <c r="H388" s="27">
        <f>H389</f>
        <v>850</v>
      </c>
      <c r="I388" s="41">
        <f t="shared" si="65"/>
        <v>67.790682119446913</v>
      </c>
      <c r="J388" s="41">
        <f t="shared" si="66"/>
        <v>30.137988935052633</v>
      </c>
      <c r="K388" s="41">
        <f t="shared" si="67"/>
        <v>101.19047619047619</v>
      </c>
      <c r="L388" s="41">
        <f t="shared" si="68"/>
        <v>100</v>
      </c>
      <c r="M388" s="42"/>
      <c r="N388" s="715"/>
    </row>
    <row r="389" spans="1:14" ht="13.5" customHeight="1" x14ac:dyDescent="0.2">
      <c r="B389" s="171">
        <v>38</v>
      </c>
      <c r="C389" s="48" t="s">
        <v>60</v>
      </c>
      <c r="D389" s="158">
        <v>4111.45</v>
      </c>
      <c r="E389" s="158">
        <v>2787.18</v>
      </c>
      <c r="F389" s="161">
        <v>840</v>
      </c>
      <c r="G389" s="158">
        <v>850</v>
      </c>
      <c r="H389" s="158">
        <v>850</v>
      </c>
      <c r="I389" s="41">
        <f t="shared" si="65"/>
        <v>67.790682119446913</v>
      </c>
      <c r="J389" s="41">
        <f t="shared" si="66"/>
        <v>30.137988935052633</v>
      </c>
      <c r="K389" s="41">
        <f t="shared" si="67"/>
        <v>101.19047619047619</v>
      </c>
      <c r="L389" s="41">
        <f t="shared" si="68"/>
        <v>100</v>
      </c>
      <c r="M389" s="42"/>
      <c r="N389" s="716"/>
    </row>
    <row r="390" spans="1:14" ht="13.5" customHeight="1" x14ac:dyDescent="0.2">
      <c r="A390" s="567" t="s">
        <v>154</v>
      </c>
      <c r="B390" s="568"/>
      <c r="C390" s="569"/>
      <c r="D390" s="286">
        <f>D394</f>
        <v>1018.22</v>
      </c>
      <c r="E390" s="33">
        <f>E394</f>
        <v>1327.23</v>
      </c>
      <c r="F390" s="194">
        <f>F394</f>
        <v>1600</v>
      </c>
      <c r="G390" s="33">
        <f>G394</f>
        <v>1600</v>
      </c>
      <c r="H390" s="33">
        <f>H394</f>
        <v>1600</v>
      </c>
      <c r="I390" s="22">
        <f t="shared" si="65"/>
        <v>130.34805837638231</v>
      </c>
      <c r="J390" s="22">
        <f t="shared" si="66"/>
        <v>120.55182598343919</v>
      </c>
      <c r="K390" s="22">
        <f t="shared" si="67"/>
        <v>100</v>
      </c>
      <c r="L390" s="22">
        <f t="shared" si="68"/>
        <v>100</v>
      </c>
      <c r="N390" s="716"/>
    </row>
    <row r="391" spans="1:14" ht="13.5" customHeight="1" x14ac:dyDescent="0.2">
      <c r="A391" s="536" t="s">
        <v>543</v>
      </c>
      <c r="B391" s="501"/>
      <c r="C391" s="537"/>
      <c r="D391" s="23">
        <f>D394</f>
        <v>1018.22</v>
      </c>
      <c r="E391" s="23">
        <f>E392</f>
        <v>1327.23</v>
      </c>
      <c r="F391" s="187">
        <f>F392</f>
        <v>1600</v>
      </c>
      <c r="G391" s="23">
        <f>G392</f>
        <v>1600</v>
      </c>
      <c r="H391" s="23">
        <f>H392</f>
        <v>1600</v>
      </c>
      <c r="I391" s="24">
        <v>0</v>
      </c>
      <c r="J391" s="24">
        <v>0</v>
      </c>
      <c r="K391" s="24">
        <f t="shared" si="67"/>
        <v>100</v>
      </c>
      <c r="L391" s="24">
        <f t="shared" si="68"/>
        <v>100</v>
      </c>
    </row>
    <row r="392" spans="1:14" ht="13.5" customHeight="1" x14ac:dyDescent="0.2">
      <c r="A392" s="503" t="s">
        <v>403</v>
      </c>
      <c r="B392" s="504"/>
      <c r="C392" s="505"/>
      <c r="D392" s="282">
        <v>0</v>
      </c>
      <c r="E392" s="25">
        <f>E394</f>
        <v>1327.23</v>
      </c>
      <c r="F392" s="188">
        <f>F394</f>
        <v>1600</v>
      </c>
      <c r="G392" s="25">
        <f>G394</f>
        <v>1600</v>
      </c>
      <c r="H392" s="25">
        <f>H394</f>
        <v>1600</v>
      </c>
      <c r="I392" s="26">
        <v>0</v>
      </c>
      <c r="J392" s="26">
        <v>0</v>
      </c>
      <c r="K392" s="26">
        <f t="shared" si="67"/>
        <v>100</v>
      </c>
      <c r="L392" s="26">
        <f t="shared" si="68"/>
        <v>100</v>
      </c>
    </row>
    <row r="393" spans="1:14" ht="13.5" customHeight="1" x14ac:dyDescent="0.2">
      <c r="A393" s="516" t="s">
        <v>498</v>
      </c>
      <c r="B393" s="517"/>
      <c r="C393" s="518"/>
      <c r="D393" s="282">
        <v>7671.8</v>
      </c>
      <c r="E393" s="25">
        <v>0</v>
      </c>
      <c r="F393" s="188">
        <v>0</v>
      </c>
      <c r="G393" s="25">
        <v>0</v>
      </c>
      <c r="H393" s="25">
        <v>0</v>
      </c>
      <c r="I393" s="26">
        <v>0</v>
      </c>
      <c r="J393" s="26">
        <v>0</v>
      </c>
      <c r="K393" s="26">
        <v>0</v>
      </c>
      <c r="L393" s="26">
        <v>0</v>
      </c>
    </row>
    <row r="394" spans="1:14" ht="13.5" customHeight="1" x14ac:dyDescent="0.2">
      <c r="B394" s="288">
        <v>3</v>
      </c>
      <c r="C394" s="284" t="s">
        <v>57</v>
      </c>
      <c r="D394" s="27">
        <f>D395</f>
        <v>1018.22</v>
      </c>
      <c r="E394" s="27">
        <f>E395</f>
        <v>1327.23</v>
      </c>
      <c r="F394" s="192">
        <f>F395</f>
        <v>1600</v>
      </c>
      <c r="G394" s="27">
        <f>G395</f>
        <v>1600</v>
      </c>
      <c r="H394" s="27">
        <f>H395</f>
        <v>1600</v>
      </c>
      <c r="I394" s="41">
        <f t="shared" si="65"/>
        <v>130.34805837638231</v>
      </c>
      <c r="J394" s="41">
        <f t="shared" si="66"/>
        <v>120.55182598343919</v>
      </c>
      <c r="K394" s="41">
        <f t="shared" si="67"/>
        <v>100</v>
      </c>
      <c r="L394" s="41">
        <f t="shared" si="68"/>
        <v>100</v>
      </c>
    </row>
    <row r="395" spans="1:14" ht="13.5" customHeight="1" x14ac:dyDescent="0.2">
      <c r="B395" s="171">
        <v>37</v>
      </c>
      <c r="C395" s="48" t="s">
        <v>99</v>
      </c>
      <c r="D395" s="246">
        <v>1018.22</v>
      </c>
      <c r="E395" s="246">
        <v>1327.23</v>
      </c>
      <c r="F395" s="161">
        <v>1600</v>
      </c>
      <c r="G395" s="340">
        <v>1600</v>
      </c>
      <c r="H395" s="340">
        <v>1600</v>
      </c>
      <c r="I395" s="41">
        <f t="shared" si="65"/>
        <v>130.34805837638231</v>
      </c>
      <c r="J395" s="41">
        <f t="shared" si="66"/>
        <v>120.55182598343919</v>
      </c>
      <c r="K395" s="41">
        <f t="shared" si="67"/>
        <v>100</v>
      </c>
      <c r="L395" s="41">
        <f t="shared" si="68"/>
        <v>100</v>
      </c>
    </row>
    <row r="396" spans="1:14" ht="16.5" customHeight="1" x14ac:dyDescent="0.2">
      <c r="A396" s="538" t="s">
        <v>425</v>
      </c>
      <c r="B396" s="538"/>
      <c r="C396" s="539"/>
      <c r="D396" s="146">
        <f>SUM(D397)</f>
        <v>7797.16</v>
      </c>
      <c r="E396" s="146">
        <f>SUM(E397)</f>
        <v>217665.41</v>
      </c>
      <c r="F396" s="160">
        <f>F397</f>
        <v>226000</v>
      </c>
      <c r="G396" s="146">
        <f>SUM(G415,G397)</f>
        <v>32000</v>
      </c>
      <c r="H396" s="146">
        <f>SUM(H415,H397)</f>
        <v>12000</v>
      </c>
      <c r="I396" s="153"/>
      <c r="J396" s="153"/>
      <c r="K396" s="153"/>
      <c r="L396" s="153"/>
    </row>
    <row r="397" spans="1:14" ht="21.75" customHeight="1" x14ac:dyDescent="0.2">
      <c r="A397" s="519" t="s">
        <v>128</v>
      </c>
      <c r="B397" s="520"/>
      <c r="C397" s="521"/>
      <c r="D397" s="287">
        <f>SUM(D398,D408)</f>
        <v>7797.16</v>
      </c>
      <c r="E397" s="162">
        <f>SUM(E398,E408)</f>
        <v>217665.41</v>
      </c>
      <c r="F397" s="185">
        <f>SUM(,F398,F408)</f>
        <v>226000</v>
      </c>
      <c r="G397" s="162">
        <f>SUM(,G398,G408)</f>
        <v>32000</v>
      </c>
      <c r="H397" s="162">
        <f>SUM(H398,H408)</f>
        <v>12000</v>
      </c>
      <c r="I397" s="163">
        <f>E397/D397*100</f>
        <v>2791.5986076981876</v>
      </c>
      <c r="J397" s="163">
        <f>F397/E397*100</f>
        <v>103.82908336239551</v>
      </c>
      <c r="K397" s="163">
        <f t="shared" ref="K397:K407" si="73">G397/F397*100</f>
        <v>14.159292035398231</v>
      </c>
      <c r="L397" s="163">
        <f t="shared" ref="L397:L407" si="74">H397/G397*100</f>
        <v>37.5</v>
      </c>
    </row>
    <row r="398" spans="1:14" ht="13.5" customHeight="1" x14ac:dyDescent="0.2">
      <c r="A398" s="567" t="s">
        <v>129</v>
      </c>
      <c r="B398" s="568"/>
      <c r="C398" s="569"/>
      <c r="D398" s="290">
        <f>SUM(D404,D406)</f>
        <v>2488.25</v>
      </c>
      <c r="E398" s="290">
        <f>SUM(E404,E406)</f>
        <v>215010.95</v>
      </c>
      <c r="F398" s="290">
        <f>SUM(F404,F406)</f>
        <v>222000</v>
      </c>
      <c r="G398" s="290">
        <f>SUM(G404,G406)</f>
        <v>32000</v>
      </c>
      <c r="H398" s="290">
        <f>SUM(H404,H406)</f>
        <v>12000</v>
      </c>
      <c r="I398" s="22">
        <v>0</v>
      </c>
      <c r="J398" s="22">
        <f>F398/E398*100</f>
        <v>103.25055537869116</v>
      </c>
      <c r="K398" s="22">
        <f t="shared" si="73"/>
        <v>14.414414414414415</v>
      </c>
      <c r="L398" s="22">
        <f t="shared" si="74"/>
        <v>37.5</v>
      </c>
    </row>
    <row r="399" spans="1:14" ht="13.5" customHeight="1" x14ac:dyDescent="0.2">
      <c r="A399" s="666" t="s">
        <v>542</v>
      </c>
      <c r="B399" s="501"/>
      <c r="C399" s="502"/>
      <c r="D399" s="285">
        <f>D400</f>
        <v>2488.25</v>
      </c>
      <c r="E399" s="23">
        <f>E406</f>
        <v>215010.95</v>
      </c>
      <c r="F399" s="187">
        <f>SUM(F404,F406)</f>
        <v>222000</v>
      </c>
      <c r="G399" s="236">
        <f>SUM(G404,G406)</f>
        <v>32000</v>
      </c>
      <c r="H399" s="236">
        <f>SUM(H404,H406)</f>
        <v>12000</v>
      </c>
      <c r="I399" s="24">
        <v>0</v>
      </c>
      <c r="J399" s="24">
        <f>F399/E399*100</f>
        <v>103.25055537869116</v>
      </c>
      <c r="K399" s="24">
        <f t="shared" si="73"/>
        <v>14.414414414414415</v>
      </c>
      <c r="L399" s="24">
        <f t="shared" si="74"/>
        <v>37.5</v>
      </c>
    </row>
    <row r="400" spans="1:14" ht="13.5" customHeight="1" x14ac:dyDescent="0.2">
      <c r="A400" s="516" t="s">
        <v>498</v>
      </c>
      <c r="B400" s="517"/>
      <c r="C400" s="518"/>
      <c r="D400" s="282">
        <f>D406</f>
        <v>2488.25</v>
      </c>
      <c r="E400" s="25">
        <v>9260.73</v>
      </c>
      <c r="F400" s="188">
        <v>0</v>
      </c>
      <c r="G400" s="25">
        <v>32000</v>
      </c>
      <c r="H400" s="25">
        <v>12000</v>
      </c>
      <c r="I400" s="26">
        <v>0</v>
      </c>
      <c r="J400" s="26">
        <f>F400/E400*100</f>
        <v>0</v>
      </c>
      <c r="K400" s="26">
        <v>0</v>
      </c>
      <c r="L400" s="26">
        <f t="shared" si="74"/>
        <v>37.5</v>
      </c>
    </row>
    <row r="401" spans="1:12" ht="13.5" customHeight="1" x14ac:dyDescent="0.2">
      <c r="A401" s="586" t="s">
        <v>499</v>
      </c>
      <c r="B401" s="587"/>
      <c r="C401" s="588"/>
      <c r="D401" s="282">
        <v>0</v>
      </c>
      <c r="E401" s="25">
        <v>46452.98</v>
      </c>
      <c r="F401" s="188">
        <v>0</v>
      </c>
      <c r="G401" s="25">
        <v>0</v>
      </c>
      <c r="H401" s="25">
        <v>0</v>
      </c>
      <c r="I401" s="26">
        <v>0</v>
      </c>
      <c r="J401" s="26">
        <v>0</v>
      </c>
      <c r="K401" s="26">
        <v>0</v>
      </c>
      <c r="L401" s="26">
        <v>0</v>
      </c>
    </row>
    <row r="402" spans="1:12" ht="13.5" customHeight="1" x14ac:dyDescent="0.2">
      <c r="A402" s="509" t="s">
        <v>477</v>
      </c>
      <c r="B402" s="510"/>
      <c r="C402" s="511"/>
      <c r="D402" s="326">
        <v>0</v>
      </c>
      <c r="E402" s="327">
        <v>0</v>
      </c>
      <c r="F402" s="328">
        <v>222000</v>
      </c>
      <c r="G402" s="327">
        <v>0</v>
      </c>
      <c r="H402" s="327">
        <v>0</v>
      </c>
      <c r="I402" s="329">
        <v>0</v>
      </c>
      <c r="J402" s="329">
        <v>0</v>
      </c>
      <c r="K402" s="329">
        <v>0</v>
      </c>
      <c r="L402" s="329">
        <v>0</v>
      </c>
    </row>
    <row r="403" spans="1:12" ht="13.5" customHeight="1" x14ac:dyDescent="0.2">
      <c r="A403" s="669" t="s">
        <v>482</v>
      </c>
      <c r="B403" s="596"/>
      <c r="C403" s="670"/>
      <c r="D403" s="326">
        <v>0</v>
      </c>
      <c r="E403" s="327">
        <v>159297.24</v>
      </c>
      <c r="F403" s="328">
        <v>0</v>
      </c>
      <c r="G403" s="327">
        <v>0</v>
      </c>
      <c r="H403" s="327">
        <v>0</v>
      </c>
      <c r="I403" s="329">
        <v>0</v>
      </c>
      <c r="J403" s="329">
        <v>0</v>
      </c>
      <c r="K403" s="329">
        <v>0</v>
      </c>
      <c r="L403" s="329">
        <v>0</v>
      </c>
    </row>
    <row r="404" spans="1:12" ht="13.5" customHeight="1" x14ac:dyDescent="0.2">
      <c r="A404" s="325"/>
      <c r="B404" s="283">
        <v>3</v>
      </c>
      <c r="C404" s="284" t="s">
        <v>57</v>
      </c>
      <c r="D404" s="333">
        <v>0</v>
      </c>
      <c r="E404" s="333">
        <v>0</v>
      </c>
      <c r="F404" s="334">
        <f>F405</f>
        <v>2000</v>
      </c>
      <c r="G404" s="333">
        <f>G405</f>
        <v>2000</v>
      </c>
      <c r="H404" s="333">
        <f>H405</f>
        <v>2000</v>
      </c>
      <c r="I404" s="332">
        <v>0</v>
      </c>
      <c r="J404" s="332">
        <v>0</v>
      </c>
      <c r="K404" s="332">
        <f>G404/F404*100</f>
        <v>100</v>
      </c>
      <c r="L404" s="332">
        <f>H404/G404*100</f>
        <v>100</v>
      </c>
    </row>
    <row r="405" spans="1:12" ht="13.5" customHeight="1" x14ac:dyDescent="0.2">
      <c r="A405" s="325"/>
      <c r="B405" s="30">
        <v>32</v>
      </c>
      <c r="C405" s="48" t="s">
        <v>58</v>
      </c>
      <c r="D405" s="333">
        <v>0</v>
      </c>
      <c r="E405" s="333">
        <v>0</v>
      </c>
      <c r="F405" s="334">
        <v>2000</v>
      </c>
      <c r="G405" s="333">
        <v>2000</v>
      </c>
      <c r="H405" s="333">
        <v>2000</v>
      </c>
      <c r="I405" s="332">
        <v>0</v>
      </c>
      <c r="J405" s="332">
        <v>0</v>
      </c>
      <c r="K405" s="332">
        <f>G405/F405*100</f>
        <v>100</v>
      </c>
      <c r="L405" s="332">
        <f>H405/G405*100</f>
        <v>100</v>
      </c>
    </row>
    <row r="406" spans="1:12" ht="13.5" customHeight="1" x14ac:dyDescent="0.2">
      <c r="B406" s="323">
        <v>4</v>
      </c>
      <c r="C406" s="324" t="s">
        <v>121</v>
      </c>
      <c r="D406" s="335">
        <f>D407</f>
        <v>2488.25</v>
      </c>
      <c r="E406" s="330">
        <f>SUM(E407:E407)</f>
        <v>215010.95</v>
      </c>
      <c r="F406" s="331">
        <f>F407</f>
        <v>220000</v>
      </c>
      <c r="G406" s="330">
        <f>G407</f>
        <v>30000</v>
      </c>
      <c r="H406" s="330">
        <f>H407</f>
        <v>10000</v>
      </c>
      <c r="I406" s="332">
        <f>E406/D406*100</f>
        <v>8641.0509394152523</v>
      </c>
      <c r="J406" s="332">
        <f>F406/E406*100</f>
        <v>102.32037019509936</v>
      </c>
      <c r="K406" s="332">
        <f t="shared" si="73"/>
        <v>13.636363636363635</v>
      </c>
      <c r="L406" s="332">
        <f t="shared" si="74"/>
        <v>33.333333333333329</v>
      </c>
    </row>
    <row r="407" spans="1:12" ht="13.5" customHeight="1" x14ac:dyDescent="0.2">
      <c r="B407" s="283">
        <v>42</v>
      </c>
      <c r="C407" s="284" t="s">
        <v>122</v>
      </c>
      <c r="D407" s="158">
        <v>2488.25</v>
      </c>
      <c r="E407" s="158">
        <v>215010.95</v>
      </c>
      <c r="F407" s="161">
        <v>220000</v>
      </c>
      <c r="G407" s="158">
        <v>30000</v>
      </c>
      <c r="H407" s="158">
        <v>10000</v>
      </c>
      <c r="I407" s="332">
        <f>E407/D407*100</f>
        <v>8641.0509394152523</v>
      </c>
      <c r="J407" s="41">
        <f>F407/E407*100</f>
        <v>102.32037019509936</v>
      </c>
      <c r="K407" s="41">
        <f t="shared" si="73"/>
        <v>13.636363636363635</v>
      </c>
      <c r="L407" s="41">
        <f t="shared" si="74"/>
        <v>33.333333333333329</v>
      </c>
    </row>
    <row r="408" spans="1:12" ht="23.25" customHeight="1" x14ac:dyDescent="0.2">
      <c r="A408" s="664" t="s">
        <v>533</v>
      </c>
      <c r="B408" s="664"/>
      <c r="C408" s="665"/>
      <c r="D408" s="207">
        <f>D412</f>
        <v>5308.91</v>
      </c>
      <c r="E408" s="207">
        <f>E412</f>
        <v>2654.46</v>
      </c>
      <c r="F408" s="186">
        <f>F412</f>
        <v>4000</v>
      </c>
      <c r="G408" s="207">
        <f>G412</f>
        <v>0</v>
      </c>
      <c r="H408" s="207">
        <f>H412</f>
        <v>0</v>
      </c>
      <c r="I408" s="208">
        <v>0</v>
      </c>
      <c r="J408" s="208">
        <v>0</v>
      </c>
      <c r="K408" s="208">
        <v>0</v>
      </c>
      <c r="L408" s="208">
        <v>0</v>
      </c>
    </row>
    <row r="409" spans="1:12" ht="13.5" customHeight="1" x14ac:dyDescent="0.2">
      <c r="A409" s="663" t="s">
        <v>542</v>
      </c>
      <c r="B409" s="589"/>
      <c r="C409" s="590"/>
      <c r="D409" s="23">
        <f>D410</f>
        <v>5308.91</v>
      </c>
      <c r="E409" s="23">
        <f>E412</f>
        <v>2654.46</v>
      </c>
      <c r="F409" s="187">
        <f>F412</f>
        <v>4000</v>
      </c>
      <c r="G409" s="23">
        <f>G410</f>
        <v>0</v>
      </c>
      <c r="H409" s="23">
        <f>H410</f>
        <v>0</v>
      </c>
      <c r="I409" s="24">
        <v>0</v>
      </c>
      <c r="J409" s="24">
        <v>0</v>
      </c>
      <c r="K409" s="24">
        <v>0</v>
      </c>
      <c r="L409" s="24">
        <v>0</v>
      </c>
    </row>
    <row r="410" spans="1:12" ht="13.5" customHeight="1" x14ac:dyDescent="0.2">
      <c r="A410" s="516" t="s">
        <v>498</v>
      </c>
      <c r="B410" s="517"/>
      <c r="C410" s="535"/>
      <c r="D410" s="25">
        <f>D412</f>
        <v>5308.91</v>
      </c>
      <c r="E410" s="25">
        <v>0</v>
      </c>
      <c r="F410" s="188">
        <v>0</v>
      </c>
      <c r="G410" s="25">
        <f>G412</f>
        <v>0</v>
      </c>
      <c r="H410" s="25">
        <f>H412</f>
        <v>0</v>
      </c>
      <c r="I410" s="26">
        <v>0</v>
      </c>
      <c r="J410" s="26">
        <v>0</v>
      </c>
      <c r="K410" s="26">
        <v>0</v>
      </c>
      <c r="L410" s="26">
        <v>0</v>
      </c>
    </row>
    <row r="411" spans="1:12" ht="13.5" customHeight="1" x14ac:dyDescent="0.2">
      <c r="A411" s="503" t="s">
        <v>403</v>
      </c>
      <c r="B411" s="504"/>
      <c r="C411" s="505"/>
      <c r="D411" s="282">
        <v>0</v>
      </c>
      <c r="E411" s="25">
        <v>20000</v>
      </c>
      <c r="F411" s="188">
        <v>4000</v>
      </c>
      <c r="G411" s="25">
        <v>0</v>
      </c>
      <c r="H411" s="25">
        <v>0</v>
      </c>
      <c r="I411" s="26">
        <v>0</v>
      </c>
      <c r="J411" s="26">
        <v>0</v>
      </c>
      <c r="K411" s="26">
        <v>0</v>
      </c>
      <c r="L411" s="26">
        <v>0</v>
      </c>
    </row>
    <row r="412" spans="1:12" ht="13.5" customHeight="1" x14ac:dyDescent="0.2">
      <c r="B412" s="288">
        <v>3</v>
      </c>
      <c r="C412" s="284" t="s">
        <v>57</v>
      </c>
      <c r="D412" s="27">
        <f>D413</f>
        <v>5308.91</v>
      </c>
      <c r="E412" s="27">
        <f>E413</f>
        <v>2654.46</v>
      </c>
      <c r="F412" s="192">
        <f>F413</f>
        <v>4000</v>
      </c>
      <c r="G412" s="27">
        <f>G413</f>
        <v>0</v>
      </c>
      <c r="H412" s="27">
        <f>H413</f>
        <v>0</v>
      </c>
      <c r="I412" s="41">
        <v>0</v>
      </c>
      <c r="J412" s="41">
        <f>F412/E412*100</f>
        <v>150.68978247929897</v>
      </c>
      <c r="K412" s="41">
        <v>0</v>
      </c>
      <c r="L412" s="41">
        <v>0</v>
      </c>
    </row>
    <row r="413" spans="1:12" ht="13.5" customHeight="1" x14ac:dyDescent="0.2">
      <c r="B413" s="171">
        <v>36</v>
      </c>
      <c r="C413" s="48" t="s">
        <v>86</v>
      </c>
      <c r="D413" s="340">
        <v>5308.91</v>
      </c>
      <c r="E413" s="246">
        <v>2654.46</v>
      </c>
      <c r="F413" s="161">
        <v>4000</v>
      </c>
      <c r="G413" s="61">
        <v>0</v>
      </c>
      <c r="H413" s="61">
        <v>0</v>
      </c>
      <c r="I413" s="41">
        <v>0</v>
      </c>
      <c r="J413" s="41">
        <f>F413/E413*100</f>
        <v>150.68978247929897</v>
      </c>
      <c r="K413" s="41">
        <v>0</v>
      </c>
      <c r="L413" s="41">
        <v>0</v>
      </c>
    </row>
    <row r="414" spans="1:12" s="154" customFormat="1" ht="13.5" customHeight="1" x14ac:dyDescent="0.2">
      <c r="A414" s="525" t="s">
        <v>426</v>
      </c>
      <c r="B414" s="525"/>
      <c r="C414" s="526"/>
      <c r="D414" s="157">
        <v>5308.91</v>
      </c>
      <c r="E414" s="146">
        <v>2654.46</v>
      </c>
      <c r="F414" s="192">
        <v>15000</v>
      </c>
      <c r="G414" s="152">
        <v>0</v>
      </c>
      <c r="H414" s="152">
        <v>0</v>
      </c>
      <c r="I414" s="153">
        <v>0</v>
      </c>
      <c r="J414" s="153">
        <v>0</v>
      </c>
      <c r="K414" s="153">
        <v>0</v>
      </c>
      <c r="L414" s="153">
        <v>0</v>
      </c>
    </row>
    <row r="415" spans="1:12" ht="18" customHeight="1" x14ac:dyDescent="0.2">
      <c r="A415" s="527" t="s">
        <v>153</v>
      </c>
      <c r="B415" s="527"/>
      <c r="C415" s="528"/>
      <c r="D415" s="162">
        <f>D416</f>
        <v>5308.91</v>
      </c>
      <c r="E415" s="162">
        <f>E416</f>
        <v>2654.46</v>
      </c>
      <c r="F415" s="185">
        <f>F416</f>
        <v>15000</v>
      </c>
      <c r="G415" s="162">
        <f>G416</f>
        <v>0</v>
      </c>
      <c r="H415" s="162">
        <f>H416</f>
        <v>0</v>
      </c>
      <c r="I415" s="163">
        <v>0</v>
      </c>
      <c r="J415" s="163">
        <f>F415/E415*100</f>
        <v>565.08668429737122</v>
      </c>
      <c r="K415" s="163">
        <v>0</v>
      </c>
      <c r="L415" s="163">
        <v>0</v>
      </c>
    </row>
    <row r="416" spans="1:12" ht="13.5" customHeight="1" x14ac:dyDescent="0.2">
      <c r="A416" s="529" t="s">
        <v>141</v>
      </c>
      <c r="B416" s="529"/>
      <c r="C416" s="530"/>
      <c r="D416" s="21">
        <f>D420</f>
        <v>5308.91</v>
      </c>
      <c r="E416" s="21">
        <f>E420</f>
        <v>2654.46</v>
      </c>
      <c r="F416" s="186">
        <f>F420</f>
        <v>15000</v>
      </c>
      <c r="G416" s="21">
        <f>G420</f>
        <v>0</v>
      </c>
      <c r="H416" s="21">
        <f>H420</f>
        <v>0</v>
      </c>
      <c r="I416" s="22">
        <v>0</v>
      </c>
      <c r="J416" s="22">
        <f>F416/E416*100</f>
        <v>565.08668429737122</v>
      </c>
      <c r="K416" s="22">
        <v>0</v>
      </c>
      <c r="L416" s="22">
        <v>0</v>
      </c>
    </row>
    <row r="417" spans="1:12" ht="13.5" customHeight="1" x14ac:dyDescent="0.2">
      <c r="A417" s="531" t="s">
        <v>140</v>
      </c>
      <c r="B417" s="531"/>
      <c r="C417" s="532"/>
      <c r="D417" s="23">
        <f>D418</f>
        <v>5308.91</v>
      </c>
      <c r="E417" s="23">
        <f>E420</f>
        <v>2654.46</v>
      </c>
      <c r="F417" s="187">
        <f>F420</f>
        <v>15000</v>
      </c>
      <c r="G417" s="23">
        <f>G418</f>
        <v>0</v>
      </c>
      <c r="H417" s="23">
        <f>H418</f>
        <v>0</v>
      </c>
      <c r="I417" s="24">
        <v>0</v>
      </c>
      <c r="J417" s="24">
        <v>0</v>
      </c>
      <c r="K417" s="24">
        <v>0</v>
      </c>
      <c r="L417" s="24">
        <v>0</v>
      </c>
    </row>
    <row r="418" spans="1:12" ht="13.5" customHeight="1" x14ac:dyDescent="0.2">
      <c r="A418" s="516" t="s">
        <v>498</v>
      </c>
      <c r="B418" s="517"/>
      <c r="C418" s="535"/>
      <c r="D418" s="25">
        <f>D420</f>
        <v>5308.91</v>
      </c>
      <c r="E418" s="25">
        <v>0</v>
      </c>
      <c r="F418" s="188">
        <v>10999</v>
      </c>
      <c r="G418" s="25">
        <f>G420</f>
        <v>0</v>
      </c>
      <c r="H418" s="25">
        <f>H420</f>
        <v>0</v>
      </c>
      <c r="I418" s="26">
        <v>0</v>
      </c>
      <c r="J418" s="26">
        <v>0</v>
      </c>
      <c r="K418" s="26">
        <v>0</v>
      </c>
      <c r="L418" s="26">
        <v>0</v>
      </c>
    </row>
    <row r="419" spans="1:12" ht="13.5" customHeight="1" x14ac:dyDescent="0.2">
      <c r="A419" s="503" t="s">
        <v>403</v>
      </c>
      <c r="B419" s="504"/>
      <c r="C419" s="505"/>
      <c r="D419" s="282">
        <v>0</v>
      </c>
      <c r="E419" s="25">
        <v>20000</v>
      </c>
      <c r="F419" s="188">
        <v>4001</v>
      </c>
      <c r="G419" s="25">
        <v>0</v>
      </c>
      <c r="H419" s="25">
        <v>0</v>
      </c>
      <c r="I419" s="26">
        <v>0</v>
      </c>
      <c r="J419" s="26">
        <v>0</v>
      </c>
      <c r="K419" s="26">
        <v>0</v>
      </c>
      <c r="L419" s="26">
        <v>0</v>
      </c>
    </row>
    <row r="420" spans="1:12" ht="13.5" customHeight="1" x14ac:dyDescent="0.2">
      <c r="B420" s="288">
        <v>4</v>
      </c>
      <c r="C420" s="284" t="s">
        <v>121</v>
      </c>
      <c r="D420" s="27">
        <f>D421</f>
        <v>5308.91</v>
      </c>
      <c r="E420" s="27">
        <f>E421</f>
        <v>2654.46</v>
      </c>
      <c r="F420" s="192">
        <f>F421</f>
        <v>15000</v>
      </c>
      <c r="G420" s="27">
        <f>G421</f>
        <v>0</v>
      </c>
      <c r="H420" s="27">
        <f>H421</f>
        <v>0</v>
      </c>
      <c r="I420" s="41">
        <v>0</v>
      </c>
      <c r="J420" s="41">
        <f>F420/E420*100</f>
        <v>565.08668429737122</v>
      </c>
      <c r="K420" s="41">
        <v>0</v>
      </c>
      <c r="L420" s="41">
        <v>0</v>
      </c>
    </row>
    <row r="421" spans="1:12" s="42" customFormat="1" ht="13.5" customHeight="1" x14ac:dyDescent="0.2">
      <c r="B421" s="177">
        <v>42</v>
      </c>
      <c r="C421" s="57" t="s">
        <v>122</v>
      </c>
      <c r="D421" s="158">
        <v>5308.91</v>
      </c>
      <c r="E421" s="158">
        <v>2654.46</v>
      </c>
      <c r="F421" s="161">
        <v>15000</v>
      </c>
      <c r="G421" s="158">
        <v>0</v>
      </c>
      <c r="H421" s="158">
        <v>0</v>
      </c>
      <c r="I421" s="41">
        <v>0</v>
      </c>
      <c r="J421" s="41">
        <f>F421/E421*100</f>
        <v>565.08668429737122</v>
      </c>
      <c r="K421" s="41">
        <v>0</v>
      </c>
      <c r="L421" s="41">
        <v>0</v>
      </c>
    </row>
    <row r="422" spans="1:12" ht="13.5" customHeight="1" x14ac:dyDescent="0.2">
      <c r="B422" s="231"/>
      <c r="C422" s="232"/>
      <c r="D422" s="233"/>
      <c r="E422" s="234"/>
      <c r="F422" s="196"/>
      <c r="G422" s="234"/>
      <c r="H422" s="234"/>
      <c r="I422" s="235"/>
      <c r="J422" s="235"/>
      <c r="K422" s="235"/>
      <c r="L422" s="235"/>
    </row>
    <row r="423" spans="1:12" ht="13.5" customHeight="1" x14ac:dyDescent="0.2">
      <c r="B423" s="231"/>
      <c r="C423" s="232"/>
      <c r="D423" s="233"/>
      <c r="E423" s="234"/>
      <c r="F423" s="196"/>
      <c r="G423" s="234"/>
      <c r="H423" s="234"/>
      <c r="I423" s="235"/>
      <c r="J423" s="235"/>
      <c r="K423" s="235"/>
      <c r="L423" s="235"/>
    </row>
    <row r="424" spans="1:12" ht="13.5" customHeight="1" x14ac:dyDescent="0.2">
      <c r="B424" s="231"/>
      <c r="C424" s="495" t="s">
        <v>544</v>
      </c>
      <c r="D424" s="495"/>
      <c r="E424" s="495"/>
      <c r="F424" s="495"/>
      <c r="G424" s="495"/>
      <c r="H424" s="495"/>
      <c r="I424" s="235"/>
      <c r="J424" s="235"/>
      <c r="K424" s="235"/>
      <c r="L424" s="235"/>
    </row>
    <row r="425" spans="1:12" ht="15.75" customHeight="1" x14ac:dyDescent="0.2">
      <c r="A425" s="659" t="s">
        <v>400</v>
      </c>
      <c r="B425" s="659"/>
      <c r="C425" s="659"/>
      <c r="D425" s="659"/>
      <c r="E425" s="659"/>
      <c r="F425" s="659"/>
      <c r="G425" s="659"/>
      <c r="H425" s="659"/>
      <c r="I425" s="659"/>
      <c r="J425" s="659"/>
      <c r="K425" s="659"/>
      <c r="L425" s="659"/>
    </row>
    <row r="426" spans="1:12" ht="13.5" customHeight="1" x14ac:dyDescent="0.2">
      <c r="A426" s="263"/>
      <c r="B426" s="263"/>
      <c r="C426" s="263"/>
      <c r="D426" s="263"/>
      <c r="E426" s="197"/>
      <c r="F426" s="263"/>
      <c r="G426" s="263"/>
      <c r="H426" s="263"/>
      <c r="I426" s="263"/>
      <c r="J426" s="263"/>
      <c r="K426" s="263"/>
      <c r="L426" s="235"/>
    </row>
    <row r="427" spans="1:12" ht="13.5" customHeight="1" x14ac:dyDescent="0.2">
      <c r="A427" s="263"/>
      <c r="B427" s="263"/>
      <c r="C427" s="263"/>
      <c r="D427" s="263"/>
      <c r="E427" s="197"/>
      <c r="F427" s="263"/>
      <c r="G427" s="263"/>
      <c r="H427" s="263"/>
      <c r="I427" s="263"/>
      <c r="J427" s="263"/>
      <c r="K427" s="263"/>
      <c r="L427" s="235"/>
    </row>
    <row r="428" spans="1:12" ht="13.5" customHeight="1" x14ac:dyDescent="0.2">
      <c r="A428" s="533" t="s">
        <v>485</v>
      </c>
      <c r="B428" s="533"/>
      <c r="C428" s="533"/>
      <c r="D428" s="533"/>
      <c r="E428" s="533"/>
      <c r="F428" s="533"/>
      <c r="G428" s="533"/>
      <c r="H428" s="533"/>
      <c r="I428" s="533"/>
      <c r="J428" s="533"/>
      <c r="K428" s="533"/>
      <c r="L428" s="235"/>
    </row>
    <row r="429" spans="1:12" ht="13.5" customHeight="1" x14ac:dyDescent="0.2">
      <c r="A429" s="533" t="s">
        <v>545</v>
      </c>
      <c r="B429" s="533"/>
      <c r="C429" s="533"/>
      <c r="D429" s="533"/>
      <c r="E429" s="533"/>
      <c r="F429" s="533"/>
      <c r="G429" s="533"/>
      <c r="H429" s="533"/>
      <c r="I429" s="533"/>
      <c r="J429" s="533"/>
      <c r="L429" s="235"/>
    </row>
    <row r="430" spans="1:12" ht="13.5" customHeight="1" x14ac:dyDescent="0.2">
      <c r="A430" s="534"/>
      <c r="B430" s="534"/>
      <c r="C430" s="534"/>
      <c r="E430" s="182"/>
      <c r="F430"/>
      <c r="L430" s="235"/>
    </row>
    <row r="431" spans="1:12" ht="13.5" customHeight="1" x14ac:dyDescent="0.2">
      <c r="A431" s="266"/>
      <c r="B431" s="266"/>
      <c r="C431" s="266"/>
      <c r="E431" s="182"/>
      <c r="F431"/>
      <c r="L431" s="235"/>
    </row>
    <row r="432" spans="1:12" ht="13.5" customHeight="1" x14ac:dyDescent="0.2">
      <c r="A432" s="266"/>
      <c r="B432" s="266"/>
      <c r="C432" s="266"/>
      <c r="E432" s="182"/>
      <c r="F432"/>
      <c r="L432" s="235"/>
    </row>
    <row r="433" spans="1:12" ht="13.5" customHeight="1" x14ac:dyDescent="0.2">
      <c r="A433" s="266"/>
      <c r="B433" s="266"/>
      <c r="C433" s="266"/>
      <c r="E433" s="182"/>
      <c r="F433"/>
      <c r="L433" s="235"/>
    </row>
    <row r="434" spans="1:12" ht="13.5" customHeight="1" x14ac:dyDescent="0.2">
      <c r="A434" s="657" t="s">
        <v>486</v>
      </c>
      <c r="B434" s="657"/>
      <c r="C434" s="657"/>
      <c r="D434" s="657"/>
      <c r="E434" s="657"/>
      <c r="F434" s="657"/>
      <c r="G434" s="657"/>
      <c r="H434" s="657"/>
      <c r="I434" s="657"/>
      <c r="J434" s="657"/>
      <c r="K434" s="657"/>
      <c r="L434" s="657"/>
    </row>
    <row r="435" spans="1:12" ht="13.5" customHeight="1" x14ac:dyDescent="0.2">
      <c r="A435" s="658" t="s">
        <v>487</v>
      </c>
      <c r="B435" s="658"/>
      <c r="C435" s="658"/>
      <c r="D435" s="658"/>
      <c r="E435" s="658"/>
      <c r="F435" s="658"/>
      <c r="G435" s="658"/>
      <c r="H435" s="658"/>
      <c r="I435" s="658"/>
      <c r="J435" s="658"/>
      <c r="K435" s="658"/>
      <c r="L435" s="658"/>
    </row>
    <row r="436" spans="1:12" ht="13.5" customHeight="1" x14ac:dyDescent="0.2">
      <c r="A436" s="496" t="s">
        <v>192</v>
      </c>
      <c r="B436" s="496"/>
      <c r="C436" s="496"/>
      <c r="D436" s="496"/>
      <c r="E436" s="496"/>
      <c r="F436" s="496"/>
      <c r="G436" s="496"/>
      <c r="H436" s="496"/>
      <c r="I436" s="496"/>
      <c r="J436" s="496"/>
      <c r="K436" s="496"/>
      <c r="L436" s="496"/>
    </row>
    <row r="437" spans="1:12" ht="13.5" customHeight="1" x14ac:dyDescent="0.2">
      <c r="A437" s="268"/>
      <c r="B437" s="268"/>
      <c r="C437" s="268"/>
      <c r="D437" s="496" t="s">
        <v>546</v>
      </c>
      <c r="E437" s="496"/>
      <c r="F437" s="268"/>
      <c r="G437" s="268"/>
      <c r="H437" s="268"/>
      <c r="I437" s="268"/>
      <c r="J437" s="268"/>
      <c r="K437" s="268"/>
      <c r="L437" s="268"/>
    </row>
    <row r="438" spans="1:12" ht="13.5" customHeight="1" x14ac:dyDescent="0.2">
      <c r="A438" s="268"/>
      <c r="B438" s="268"/>
      <c r="C438" s="268"/>
      <c r="D438" s="268"/>
      <c r="E438" s="268"/>
      <c r="F438" s="268"/>
      <c r="G438" s="268"/>
      <c r="H438" s="268"/>
      <c r="I438" s="268"/>
      <c r="J438" s="268"/>
      <c r="K438" s="268"/>
      <c r="L438" s="268"/>
    </row>
    <row r="439" spans="1:12" ht="13.5" customHeight="1" x14ac:dyDescent="0.2">
      <c r="B439" s="656" t="s">
        <v>547</v>
      </c>
      <c r="C439" s="656"/>
      <c r="E439" s="182"/>
      <c r="F439"/>
      <c r="L439" s="235"/>
    </row>
    <row r="440" spans="1:12" ht="13.5" customHeight="1" x14ac:dyDescent="0.2">
      <c r="B440" s="654" t="s">
        <v>548</v>
      </c>
      <c r="C440" s="654"/>
      <c r="E440" s="182"/>
      <c r="F440"/>
      <c r="L440" s="235"/>
    </row>
    <row r="441" spans="1:12" ht="13.5" customHeight="1" x14ac:dyDescent="0.2">
      <c r="B441" s="655" t="s">
        <v>549</v>
      </c>
      <c r="C441" s="655"/>
      <c r="E441" s="182"/>
      <c r="F441"/>
      <c r="L441" s="235"/>
    </row>
    <row r="442" spans="1:12" ht="13.5" customHeight="1" x14ac:dyDescent="0.2">
      <c r="B442" s="267"/>
      <c r="E442" s="182"/>
      <c r="F442"/>
      <c r="L442" s="235"/>
    </row>
    <row r="443" spans="1:12" ht="13.5" customHeight="1" x14ac:dyDescent="0.2">
      <c r="A443" s="662" t="s">
        <v>488</v>
      </c>
      <c r="B443" s="662"/>
      <c r="C443" s="662"/>
      <c r="D443" s="662"/>
      <c r="E443" s="662"/>
      <c r="F443" s="662"/>
      <c r="G443" s="662"/>
      <c r="H443" s="662"/>
      <c r="I443" s="662"/>
      <c r="J443" s="662"/>
      <c r="K443" s="662"/>
      <c r="L443" s="662"/>
    </row>
    <row r="444" spans="1:12" ht="13.5" customHeight="1" x14ac:dyDescent="0.2">
      <c r="A444" s="653" t="s">
        <v>550</v>
      </c>
      <c r="B444" s="653"/>
      <c r="C444" s="653"/>
      <c r="D444" s="653"/>
      <c r="E444" s="653"/>
      <c r="F444" s="653"/>
      <c r="G444" s="653"/>
      <c r="H444" s="653"/>
      <c r="I444" s="653"/>
      <c r="J444" s="653"/>
      <c r="K444" s="653"/>
      <c r="L444" s="653"/>
    </row>
    <row r="445" spans="1:12" ht="13.5" customHeight="1" x14ac:dyDescent="0.2">
      <c r="A445" s="269"/>
      <c r="B445" s="269"/>
      <c r="C445" s="269"/>
      <c r="D445" s="269"/>
      <c r="E445" s="269"/>
      <c r="F445" s="269"/>
      <c r="G445" s="269"/>
      <c r="H445" s="269"/>
      <c r="I445" s="269"/>
      <c r="J445" s="269"/>
      <c r="K445" s="269"/>
      <c r="L445" s="269"/>
    </row>
    <row r="446" spans="1:12" ht="12" customHeight="1" x14ac:dyDescent="0.2">
      <c r="A446" s="269"/>
      <c r="B446" s="269"/>
      <c r="C446" s="269"/>
      <c r="D446" s="269"/>
      <c r="E446" s="269"/>
      <c r="F446" s="269"/>
      <c r="G446" s="269"/>
      <c r="H446" s="269"/>
      <c r="I446" s="269"/>
      <c r="J446" s="269"/>
      <c r="K446" s="269"/>
      <c r="L446" s="269"/>
    </row>
    <row r="447" spans="1:12" ht="12" customHeight="1" x14ac:dyDescent="0.2">
      <c r="A447" s="269"/>
      <c r="B447" s="269"/>
      <c r="C447" s="269"/>
      <c r="D447" s="269"/>
      <c r="E447" s="269"/>
      <c r="F447" s="269"/>
      <c r="G447" s="269"/>
      <c r="H447" s="269"/>
      <c r="I447" s="269"/>
      <c r="J447" s="269"/>
      <c r="K447" s="269"/>
      <c r="L447" s="269"/>
    </row>
    <row r="448" spans="1:12" ht="12" customHeight="1" x14ac:dyDescent="0.2">
      <c r="A448" s="269"/>
      <c r="B448" s="269"/>
      <c r="C448" s="269"/>
      <c r="D448" s="269"/>
      <c r="E448" s="269"/>
      <c r="F448" s="269"/>
      <c r="G448" s="269"/>
      <c r="H448" s="269"/>
      <c r="I448" s="269"/>
      <c r="J448" s="269"/>
      <c r="K448" s="269"/>
      <c r="L448" s="269"/>
    </row>
    <row r="449" spans="1:12" ht="12" customHeight="1" x14ac:dyDescent="0.2">
      <c r="A449" s="269"/>
      <c r="B449" s="269"/>
      <c r="C449" s="269"/>
      <c r="D449" s="269"/>
      <c r="E449" s="269"/>
      <c r="F449" s="269"/>
      <c r="G449" s="269"/>
      <c r="H449" s="269"/>
      <c r="I449" s="269"/>
      <c r="J449" s="269"/>
      <c r="K449" s="269"/>
      <c r="L449" s="269"/>
    </row>
    <row r="450" spans="1:12" ht="12" customHeight="1" x14ac:dyDescent="0.2">
      <c r="A450" s="269"/>
      <c r="B450" s="269"/>
      <c r="C450" s="269"/>
      <c r="D450" s="269"/>
      <c r="E450" s="269"/>
      <c r="F450" s="269"/>
      <c r="G450" s="269"/>
      <c r="H450" s="269"/>
      <c r="I450" s="269"/>
      <c r="J450" s="269"/>
      <c r="K450" s="269"/>
      <c r="L450" s="269"/>
    </row>
    <row r="451" spans="1:12" ht="12" customHeight="1" x14ac:dyDescent="0.2">
      <c r="A451" s="269"/>
      <c r="B451" s="269"/>
      <c r="C451" s="269"/>
      <c r="D451" s="269"/>
      <c r="E451" s="269"/>
      <c r="F451" s="269"/>
      <c r="G451" s="269"/>
      <c r="H451" s="269"/>
      <c r="I451" s="269"/>
      <c r="J451" s="269"/>
      <c r="K451" s="269"/>
      <c r="L451" s="269"/>
    </row>
    <row r="452" spans="1:12" ht="12" customHeight="1" x14ac:dyDescent="0.2">
      <c r="A452" s="269"/>
      <c r="B452" s="269"/>
      <c r="C452" s="269"/>
      <c r="D452" s="269"/>
      <c r="E452" s="269"/>
      <c r="F452" s="269"/>
      <c r="G452" s="269"/>
      <c r="H452" s="269"/>
      <c r="I452" s="269"/>
      <c r="J452" s="269"/>
      <c r="K452" s="269"/>
      <c r="L452" s="269"/>
    </row>
    <row r="453" spans="1:12" ht="12" customHeight="1" x14ac:dyDescent="0.2">
      <c r="A453" s="269"/>
      <c r="B453" s="269"/>
      <c r="C453" s="269"/>
      <c r="D453" s="269"/>
      <c r="E453" s="269"/>
      <c r="F453" s="269"/>
      <c r="G453" s="269"/>
      <c r="H453" s="269"/>
      <c r="I453" s="269"/>
      <c r="J453" s="269"/>
      <c r="K453" s="269"/>
      <c r="L453" s="269"/>
    </row>
    <row r="454" spans="1:12" ht="12" customHeight="1" x14ac:dyDescent="0.2">
      <c r="A454" s="269"/>
      <c r="B454" s="269"/>
      <c r="C454" s="269"/>
      <c r="D454" s="269"/>
      <c r="E454" s="269"/>
      <c r="F454" s="269"/>
      <c r="G454" s="269"/>
      <c r="H454" s="269"/>
      <c r="I454" s="269"/>
      <c r="J454" s="269"/>
      <c r="K454" s="269"/>
      <c r="L454" s="269"/>
    </row>
    <row r="455" spans="1:12" ht="12" customHeight="1" x14ac:dyDescent="0.2">
      <c r="A455" s="269"/>
      <c r="B455" s="269"/>
      <c r="C455" s="269"/>
      <c r="D455" s="269"/>
      <c r="E455" s="269"/>
      <c r="F455" s="269"/>
      <c r="G455" s="269"/>
      <c r="H455" s="269"/>
      <c r="I455" s="269"/>
      <c r="J455" s="269"/>
      <c r="K455" s="269"/>
      <c r="L455" s="269"/>
    </row>
    <row r="456" spans="1:12" ht="12" customHeight="1" x14ac:dyDescent="0.2">
      <c r="A456" s="269"/>
      <c r="B456" s="269"/>
      <c r="C456" s="269"/>
      <c r="D456" s="269"/>
      <c r="E456" s="269"/>
      <c r="F456" s="269"/>
      <c r="G456" s="269"/>
      <c r="H456" s="269"/>
      <c r="I456" s="269"/>
      <c r="J456" s="269"/>
      <c r="K456" s="269"/>
      <c r="L456" s="269"/>
    </row>
    <row r="457" spans="1:12" ht="13.5" customHeight="1" x14ac:dyDescent="0.2">
      <c r="A457" s="269"/>
      <c r="B457" s="269"/>
      <c r="C457" s="269"/>
      <c r="D457" s="269"/>
      <c r="E457" s="269"/>
      <c r="F457" s="269"/>
      <c r="G457" s="269"/>
      <c r="H457" s="269"/>
      <c r="I457" s="269"/>
      <c r="J457" s="269"/>
      <c r="K457" s="269"/>
      <c r="L457" s="269"/>
    </row>
    <row r="458" spans="1:12" ht="21.75" customHeight="1" x14ac:dyDescent="0.2">
      <c r="B458" s="620" t="s">
        <v>454</v>
      </c>
      <c r="C458" s="620"/>
      <c r="D458" s="224" t="s">
        <v>453</v>
      </c>
      <c r="E458" s="225" t="s">
        <v>480</v>
      </c>
      <c r="F458" s="226" t="s">
        <v>513</v>
      </c>
    </row>
    <row r="459" spans="1:12" ht="11.45" customHeight="1" x14ac:dyDescent="0.2">
      <c r="B459" s="616" t="s">
        <v>393</v>
      </c>
      <c r="C459" s="616"/>
      <c r="D459" s="201">
        <f>SUM(F13,F17,F22,F30,F44,F50,F55,F60,F65,F76,F92,F99,F106,F112,F118,F123,F128,F133,F142,F149,F162,F184,F194,F237,F251,F261,F267,F272,F288,F295,F301,F307,F312,F318,POS.DIO!F326,F333,F340,F357,F363,F372,F380,F386,F392,F411,F419)</f>
        <v>165219</v>
      </c>
      <c r="E459" s="349">
        <f>SUM(G13,G17,G22,G30,G44,G50,G55,G60,G65,G76,G92,G99,G106,G112,G118,G123,G128,G133,G142,G149,G162,G184,G194,G237,G251,G261,G267,G272,G288,G295,G301,G307,G312,G318,G326,G333,G340,G357,G363,G372,G380,G386,G392,G411,G419)</f>
        <v>131520</v>
      </c>
      <c r="F459" s="354">
        <f>SUM(H13,H17,H22,H30,H44,H50,H55,H60,H65,H76,H92,H99,H106,H112,H118,H123,H128,H133,H142,H149,H162,H184,H194,H237,H251,H261,H267,H272,H288,H295,H301,H307,H312,H318,H326,H333,H340,H357,H363,H372,H380,H386,H392,H411,H419)</f>
        <v>127520</v>
      </c>
    </row>
    <row r="460" spans="1:12" ht="11.45" customHeight="1" x14ac:dyDescent="0.2">
      <c r="B460" s="139" t="s">
        <v>394</v>
      </c>
      <c r="C460" s="139"/>
      <c r="D460" s="201">
        <f>SUM(D461,D462,D463)</f>
        <v>622729</v>
      </c>
      <c r="E460" s="349">
        <f>SUM(E461,E462,E463)</f>
        <v>32100</v>
      </c>
      <c r="F460" s="354">
        <f>SUM(F461,F462,F463)</f>
        <v>32100</v>
      </c>
    </row>
    <row r="461" spans="1:12" ht="11.45" customHeight="1" x14ac:dyDescent="0.2">
      <c r="B461" s="139"/>
      <c r="C461" s="200" t="s">
        <v>437</v>
      </c>
      <c r="D461" s="199">
        <f>F32</f>
        <v>32100</v>
      </c>
      <c r="E461" s="350">
        <f>G32</f>
        <v>32100</v>
      </c>
      <c r="F461" s="355">
        <f>H32</f>
        <v>32100</v>
      </c>
    </row>
    <row r="462" spans="1:12" ht="11.45" customHeight="1" x14ac:dyDescent="0.2">
      <c r="B462" s="139"/>
      <c r="C462" s="200" t="s">
        <v>442</v>
      </c>
      <c r="D462" s="199">
        <f>SUM(F178,F214,F222,F230)</f>
        <v>0</v>
      </c>
      <c r="E462" s="350">
        <f>SUM(G178,G214,G222,G230)</f>
        <v>0</v>
      </c>
      <c r="F462" s="355">
        <f>SUM(H178,H214,H222,H230)</f>
        <v>0</v>
      </c>
    </row>
    <row r="463" spans="1:12" ht="11.45" customHeight="1" x14ac:dyDescent="0.2">
      <c r="B463" s="139"/>
      <c r="C463" s="200" t="s">
        <v>458</v>
      </c>
      <c r="D463" s="199">
        <f>SUM(F156,F66,F82,F177,F213,F220,F229,F252,F273,F281,F402)</f>
        <v>590629</v>
      </c>
      <c r="E463" s="350">
        <f>SUM(G66,G82,G177,G213,G220,G229,G252,G273,G281,G402)</f>
        <v>0</v>
      </c>
      <c r="F463" s="355">
        <f>SUM(H66,H82,H177,H213,H220,H229,H252,H273,H281,H402)</f>
        <v>0</v>
      </c>
    </row>
    <row r="464" spans="1:12" ht="11.45" customHeight="1" x14ac:dyDescent="0.2">
      <c r="B464" s="616" t="s">
        <v>395</v>
      </c>
      <c r="C464" s="616"/>
      <c r="D464" s="201">
        <f>SUM(D465,D466,D467,D468,D469,D470,D471)</f>
        <v>156250</v>
      </c>
      <c r="E464" s="349">
        <f>SUM(E465,E466,E467,E468,E469,E470,E471)</f>
        <v>111000</v>
      </c>
      <c r="F464" s="354">
        <f>SUM(F465,F466,F467,F468,F469,F470,F471)</f>
        <v>112000</v>
      </c>
    </row>
    <row r="465" spans="2:6" ht="11.45" customHeight="1" x14ac:dyDescent="0.2">
      <c r="B465" s="139"/>
      <c r="C465" s="200" t="s">
        <v>435</v>
      </c>
      <c r="D465" s="199">
        <f>SUM(F143,F150,F164,F176,F186)</f>
        <v>55000</v>
      </c>
      <c r="E465" s="350">
        <f>SUM(G143,G150,G164,G176,G186)</f>
        <v>1000</v>
      </c>
      <c r="F465" s="355">
        <f>SUM(H143,H150,H164,H176,H186)</f>
        <v>1000</v>
      </c>
    </row>
    <row r="466" spans="2:6" ht="12.75" customHeight="1" x14ac:dyDescent="0.2">
      <c r="B466" s="139"/>
      <c r="C466" s="200" t="s">
        <v>436</v>
      </c>
      <c r="D466" s="198">
        <f t="shared" ref="D466:F467" si="75">F165</f>
        <v>150</v>
      </c>
      <c r="E466" s="351">
        <f t="shared" si="75"/>
        <v>0</v>
      </c>
      <c r="F466" s="356">
        <f t="shared" si="75"/>
        <v>0</v>
      </c>
    </row>
    <row r="467" spans="2:6" ht="11.45" customHeight="1" x14ac:dyDescent="0.2">
      <c r="B467" s="139"/>
      <c r="C467" s="200" t="s">
        <v>438</v>
      </c>
      <c r="D467" s="199">
        <f t="shared" si="75"/>
        <v>500</v>
      </c>
      <c r="E467" s="350">
        <f t="shared" si="75"/>
        <v>0</v>
      </c>
      <c r="F467" s="355">
        <f t="shared" si="75"/>
        <v>0</v>
      </c>
    </row>
    <row r="468" spans="2:6" ht="11.45" customHeight="1" x14ac:dyDescent="0.2">
      <c r="B468" s="139"/>
      <c r="C468" s="200" t="s">
        <v>439</v>
      </c>
      <c r="D468" s="199">
        <f>SUM(F101,F111)</f>
        <v>14600</v>
      </c>
      <c r="E468" s="350">
        <f>SUM(G101,G111)</f>
        <v>20000</v>
      </c>
      <c r="F468" s="355">
        <f>SUM(H101,H111)</f>
        <v>20000</v>
      </c>
    </row>
    <row r="469" spans="2:6" ht="11.45" customHeight="1" x14ac:dyDescent="0.2">
      <c r="B469" s="139"/>
      <c r="C469" s="200" t="s">
        <v>443</v>
      </c>
      <c r="D469" s="199">
        <f>SUM(F205,F206,F212,F220,F228)</f>
        <v>81000</v>
      </c>
      <c r="E469" s="350">
        <f>SUM(G205,G206,G212,G220,G228)</f>
        <v>85000</v>
      </c>
      <c r="F469" s="355">
        <f>SUM(H205,H206,H212,H220,H228)</f>
        <v>86000</v>
      </c>
    </row>
    <row r="470" spans="2:6" ht="11.45" customHeight="1" x14ac:dyDescent="0.2">
      <c r="B470" s="139"/>
      <c r="C470" s="200" t="s">
        <v>440</v>
      </c>
      <c r="D470" s="199">
        <v>0</v>
      </c>
      <c r="E470" s="350">
        <f>G142</f>
        <v>0</v>
      </c>
      <c r="F470" s="355">
        <f>H222</f>
        <v>0</v>
      </c>
    </row>
    <row r="471" spans="2:6" ht="14.25" customHeight="1" x14ac:dyDescent="0.2">
      <c r="B471" s="139"/>
      <c r="C471" s="200" t="s">
        <v>515</v>
      </c>
      <c r="D471" s="199">
        <f>F223</f>
        <v>5000</v>
      </c>
      <c r="E471" s="350">
        <f>G223</f>
        <v>5000</v>
      </c>
      <c r="F471" s="350">
        <f>H223</f>
        <v>5000</v>
      </c>
    </row>
    <row r="472" spans="2:6" ht="13.5" customHeight="1" x14ac:dyDescent="0.2">
      <c r="B472" s="616" t="s">
        <v>396</v>
      </c>
      <c r="C472" s="616"/>
      <c r="D472" s="201">
        <f>SUM(D473,D474,D475,D476)</f>
        <v>786000</v>
      </c>
      <c r="E472" s="349">
        <f>SUM(E473,E474,E475,E476)</f>
        <v>721280</v>
      </c>
      <c r="F472" s="354">
        <f>SUM(F473,F474,F475,F476)</f>
        <v>374280</v>
      </c>
    </row>
    <row r="473" spans="2:6" ht="11.45" customHeight="1" x14ac:dyDescent="0.2">
      <c r="B473" s="139"/>
      <c r="C473" s="200" t="s">
        <v>433</v>
      </c>
      <c r="D473" s="199">
        <f>F68</f>
        <v>6000</v>
      </c>
      <c r="E473" s="350">
        <f>G68</f>
        <v>6000</v>
      </c>
      <c r="F473" s="350">
        <f>H68</f>
        <v>6000</v>
      </c>
    </row>
    <row r="474" spans="2:6" ht="11.45" customHeight="1" x14ac:dyDescent="0.2">
      <c r="B474" s="139"/>
      <c r="C474" s="200" t="s">
        <v>434</v>
      </c>
      <c r="D474" s="199">
        <f>SUM(F84,F139,F163,F174,F243,F183,F249,F279)</f>
        <v>515000</v>
      </c>
      <c r="E474" s="350">
        <f>SUM(G84,G139,G163,G174,G243,G183,G249,G279)</f>
        <v>465000</v>
      </c>
      <c r="F474" s="350">
        <f>SUM(H84,H139,H163,H174,H243,H183,H249,H279)</f>
        <v>156000</v>
      </c>
    </row>
    <row r="475" spans="2:6" ht="11.45" customHeight="1" x14ac:dyDescent="0.2">
      <c r="B475" s="139"/>
      <c r="C475" s="200" t="s">
        <v>432</v>
      </c>
      <c r="D475" s="199">
        <f>F373</f>
        <v>0</v>
      </c>
      <c r="E475" s="350">
        <f>G373</f>
        <v>0</v>
      </c>
      <c r="F475" s="350">
        <f>H373</f>
        <v>0</v>
      </c>
    </row>
    <row r="476" spans="2:6" ht="12.75" customHeight="1" x14ac:dyDescent="0.2">
      <c r="B476" s="139"/>
      <c r="C476" s="200" t="s">
        <v>520</v>
      </c>
      <c r="D476" s="199">
        <f>SUM(F31,F81,F100,F140,F175,F185,F242,F250,F262,F280,F302,F313,F327,F296,F346,F351,F364,F374,F381,F387,F393,F400,F410,F418)</f>
        <v>265000</v>
      </c>
      <c r="E476" s="350">
        <f>SUM(G31,G81,G100,G140,G175,G185,G242,G250,G262,G280,G302,G313,G327,G296,G346,G351,G364,G374,G381,G387,G393,G400,G410,G418)</f>
        <v>250280</v>
      </c>
      <c r="F476" s="350">
        <f>SUM(H31,H81,H100,H140,H175,H185,H242,H250,H262,H280,H302,H313,H327,H296,H346,H351,H364,H374,H381,H387,H393,H400,H410,H418)</f>
        <v>212280</v>
      </c>
    </row>
    <row r="477" spans="2:6" ht="13.5" customHeight="1" x14ac:dyDescent="0.2">
      <c r="B477" s="616" t="s">
        <v>397</v>
      </c>
      <c r="C477" s="616"/>
      <c r="D477" s="180"/>
      <c r="E477" s="352"/>
      <c r="F477" s="357"/>
    </row>
    <row r="478" spans="2:6" ht="12" customHeight="1" x14ac:dyDescent="0.2">
      <c r="B478" s="616" t="s">
        <v>398</v>
      </c>
      <c r="C478" s="616"/>
      <c r="D478" s="198">
        <v>0</v>
      </c>
      <c r="E478" s="352"/>
      <c r="F478" s="357"/>
    </row>
    <row r="479" spans="2:6" ht="11.45" customHeight="1" x14ac:dyDescent="0.2">
      <c r="B479" s="616" t="s">
        <v>399</v>
      </c>
      <c r="C479" s="616"/>
      <c r="D479" s="227"/>
      <c r="E479" s="352"/>
      <c r="F479" s="357"/>
    </row>
    <row r="480" spans="2:6" ht="11.45" customHeight="1" x14ac:dyDescent="0.2">
      <c r="B480" s="512" t="s">
        <v>481</v>
      </c>
      <c r="C480" s="512"/>
      <c r="D480" s="227"/>
      <c r="E480" s="352"/>
      <c r="F480" s="357"/>
    </row>
    <row r="481" spans="2:6" ht="11.45" customHeight="1" x14ac:dyDescent="0.2">
      <c r="B481" s="252"/>
      <c r="C481" s="253" t="s">
        <v>482</v>
      </c>
      <c r="D481" s="254">
        <v>0</v>
      </c>
      <c r="E481" s="352"/>
      <c r="F481" s="357"/>
    </row>
    <row r="482" spans="2:6" ht="11.45" customHeight="1" x14ac:dyDescent="0.2">
      <c r="B482" s="619" t="s">
        <v>444</v>
      </c>
      <c r="C482" s="619"/>
      <c r="D482" s="228">
        <f>SUM(D459,D460,D464,D472,D478)</f>
        <v>1730198</v>
      </c>
      <c r="E482" s="353">
        <f>SUM(E459,E460,E464,E472,E478)</f>
        <v>995900</v>
      </c>
      <c r="F482" s="358">
        <f>SUM(F459,F460,F464,F472,F478)</f>
        <v>645900</v>
      </c>
    </row>
    <row r="483" spans="2:6" ht="11.45" customHeight="1" x14ac:dyDescent="0.2"/>
  </sheetData>
  <mergeCells count="301">
    <mergeCell ref="A402:C402"/>
    <mergeCell ref="A213:C213"/>
    <mergeCell ref="A221:C221"/>
    <mergeCell ref="A229:C229"/>
    <mergeCell ref="A294:C294"/>
    <mergeCell ref="A374:C374"/>
    <mergeCell ref="A373:C373"/>
    <mergeCell ref="A211:C211"/>
    <mergeCell ref="A236:C236"/>
    <mergeCell ref="A291:C291"/>
    <mergeCell ref="A292:C292"/>
    <mergeCell ref="A293:C293"/>
    <mergeCell ref="A237:C237"/>
    <mergeCell ref="A240:C240"/>
    <mergeCell ref="A241:C241"/>
    <mergeCell ref="A233:C233"/>
    <mergeCell ref="A380:C380"/>
    <mergeCell ref="A384:C384"/>
    <mergeCell ref="A385:C385"/>
    <mergeCell ref="A386:C386"/>
    <mergeCell ref="A390:C390"/>
    <mergeCell ref="A381:C381"/>
    <mergeCell ref="A387:C387"/>
    <mergeCell ref="A401:C401"/>
    <mergeCell ref="N146:P147"/>
    <mergeCell ref="N163:O163"/>
    <mergeCell ref="A273:C273"/>
    <mergeCell ref="A252:C252"/>
    <mergeCell ref="A202:C202"/>
    <mergeCell ref="A203:C203"/>
    <mergeCell ref="A99:C99"/>
    <mergeCell ref="A96:C96"/>
    <mergeCell ref="A443:L443"/>
    <mergeCell ref="A410:C410"/>
    <mergeCell ref="A409:C409"/>
    <mergeCell ref="A408:C408"/>
    <mergeCell ref="A400:C400"/>
    <mergeCell ref="A399:C399"/>
    <mergeCell ref="A398:C398"/>
    <mergeCell ref="A393:C393"/>
    <mergeCell ref="A378:C378"/>
    <mergeCell ref="A411:C411"/>
    <mergeCell ref="A419:C419"/>
    <mergeCell ref="A403:C403"/>
    <mergeCell ref="A379:C379"/>
    <mergeCell ref="A140:C140"/>
    <mergeCell ref="A141:C141"/>
    <mergeCell ref="A142:C142"/>
    <mergeCell ref="A444:L444"/>
    <mergeCell ref="B440:C440"/>
    <mergeCell ref="B441:C441"/>
    <mergeCell ref="B439:C439"/>
    <mergeCell ref="A434:L434"/>
    <mergeCell ref="A435:L435"/>
    <mergeCell ref="A436:L436"/>
    <mergeCell ref="A429:J429"/>
    <mergeCell ref="A425:L425"/>
    <mergeCell ref="A28:C28"/>
    <mergeCell ref="A29:C29"/>
    <mergeCell ref="A30:C30"/>
    <mergeCell ref="A92:C92"/>
    <mergeCell ref="A8:C8"/>
    <mergeCell ref="A9:C9"/>
    <mergeCell ref="A10:C10"/>
    <mergeCell ref="A11:C11"/>
    <mergeCell ref="A12:C12"/>
    <mergeCell ref="A50:C50"/>
    <mergeCell ref="A53:C53"/>
    <mergeCell ref="A54:C54"/>
    <mergeCell ref="A44:C44"/>
    <mergeCell ref="A48:C48"/>
    <mergeCell ref="A49:C49"/>
    <mergeCell ref="A32:C32"/>
    <mergeCell ref="A42:C42"/>
    <mergeCell ref="A43:C43"/>
    <mergeCell ref="A82:C82"/>
    <mergeCell ref="A66:C66"/>
    <mergeCell ref="A55:C55"/>
    <mergeCell ref="A58:C58"/>
    <mergeCell ref="A59:C59"/>
    <mergeCell ref="A60:C60"/>
    <mergeCell ref="B1:C1"/>
    <mergeCell ref="B3:C3"/>
    <mergeCell ref="B2:G2"/>
    <mergeCell ref="B5:L5"/>
    <mergeCell ref="A22:C22"/>
    <mergeCell ref="A25:C25"/>
    <mergeCell ref="A26:C26"/>
    <mergeCell ref="A27:C27"/>
    <mergeCell ref="A13:C13"/>
    <mergeCell ref="A16:C16"/>
    <mergeCell ref="A17:C17"/>
    <mergeCell ref="A20:C20"/>
    <mergeCell ref="A21:C21"/>
    <mergeCell ref="A7:C7"/>
    <mergeCell ref="A4:D4"/>
    <mergeCell ref="B479:C479"/>
    <mergeCell ref="B482:C482"/>
    <mergeCell ref="B459:C459"/>
    <mergeCell ref="B477:C477"/>
    <mergeCell ref="B478:C478"/>
    <mergeCell ref="B458:C458"/>
    <mergeCell ref="B201:C201"/>
    <mergeCell ref="A206:C206"/>
    <mergeCell ref="A207:C207"/>
    <mergeCell ref="A212:C212"/>
    <mergeCell ref="A214:C214"/>
    <mergeCell ref="A218:C218"/>
    <mergeCell ref="A219:C219"/>
    <mergeCell ref="A228:C228"/>
    <mergeCell ref="A230:C230"/>
    <mergeCell ref="A220:C220"/>
    <mergeCell ref="A222:C222"/>
    <mergeCell ref="A226:C226"/>
    <mergeCell ref="A227:C227"/>
    <mergeCell ref="A253:C253"/>
    <mergeCell ref="A262:C262"/>
    <mergeCell ref="A270:C270"/>
    <mergeCell ref="A267:C267"/>
    <mergeCell ref="A234:C234"/>
    <mergeCell ref="A63:C63"/>
    <mergeCell ref="A64:C64"/>
    <mergeCell ref="A65:C65"/>
    <mergeCell ref="B464:C464"/>
    <mergeCell ref="B472:C472"/>
    <mergeCell ref="A181:C181"/>
    <mergeCell ref="A235:C235"/>
    <mergeCell ref="A177:C177"/>
    <mergeCell ref="A175:C175"/>
    <mergeCell ref="A176:C176"/>
    <mergeCell ref="A204:C204"/>
    <mergeCell ref="A205:C205"/>
    <mergeCell ref="A210:C210"/>
    <mergeCell ref="A182:C182"/>
    <mergeCell ref="A183:C183"/>
    <mergeCell ref="A184:C184"/>
    <mergeCell ref="A185:C185"/>
    <mergeCell ref="A186:C186"/>
    <mergeCell ref="A191:C191"/>
    <mergeCell ref="A192:C192"/>
    <mergeCell ref="A150:C150"/>
    <mergeCell ref="A160:C160"/>
    <mergeCell ref="A161:C161"/>
    <mergeCell ref="A139:C139"/>
    <mergeCell ref="A149:C149"/>
    <mergeCell ref="A126:C126"/>
    <mergeCell ref="A127:C127"/>
    <mergeCell ref="A128:C128"/>
    <mergeCell ref="A136:C136"/>
    <mergeCell ref="A137:C137"/>
    <mergeCell ref="A138:C138"/>
    <mergeCell ref="A116:C116"/>
    <mergeCell ref="A117:C117"/>
    <mergeCell ref="A118:C118"/>
    <mergeCell ref="A121:C121"/>
    <mergeCell ref="A122:C122"/>
    <mergeCell ref="A123:C123"/>
    <mergeCell ref="A355:C355"/>
    <mergeCell ref="A242:C242"/>
    <mergeCell ref="A247:C247"/>
    <mergeCell ref="A248:C248"/>
    <mergeCell ref="A249:C249"/>
    <mergeCell ref="A251:C251"/>
    <mergeCell ref="A258:C258"/>
    <mergeCell ref="A259:C259"/>
    <mergeCell ref="A260:C260"/>
    <mergeCell ref="A261:C261"/>
    <mergeCell ref="A243:C243"/>
    <mergeCell ref="A271:C271"/>
    <mergeCell ref="A272:C272"/>
    <mergeCell ref="A277:C277"/>
    <mergeCell ref="A278:C278"/>
    <mergeCell ref="A279:C279"/>
    <mergeCell ref="A280:C280"/>
    <mergeCell ref="A296:C296"/>
    <mergeCell ref="A265:C265"/>
    <mergeCell ref="A266:C266"/>
    <mergeCell ref="A295:C295"/>
    <mergeCell ref="A281:C281"/>
    <mergeCell ref="A288:C288"/>
    <mergeCell ref="A282:C282"/>
    <mergeCell ref="A98:C98"/>
    <mergeCell ref="A83:C83"/>
    <mergeCell ref="A317:C317"/>
    <mergeCell ref="A316:C316"/>
    <mergeCell ref="A345:C345"/>
    <mergeCell ref="A346:C346"/>
    <mergeCell ref="A349:C349"/>
    <mergeCell ref="A350:C350"/>
    <mergeCell ref="A351:C351"/>
    <mergeCell ref="A162:C162"/>
    <mergeCell ref="A164:C164"/>
    <mergeCell ref="A165:C165"/>
    <mergeCell ref="A166:C166"/>
    <mergeCell ref="A171:C171"/>
    <mergeCell ref="A172:C172"/>
    <mergeCell ref="A173:C173"/>
    <mergeCell ref="A174:C174"/>
    <mergeCell ref="A163:C163"/>
    <mergeCell ref="A193:C193"/>
    <mergeCell ref="A194:C194"/>
    <mergeCell ref="A111:C111"/>
    <mergeCell ref="A112:C112"/>
    <mergeCell ref="A147:C147"/>
    <mergeCell ref="A148:C148"/>
    <mergeCell ref="A357:C357"/>
    <mergeCell ref="A361:C361"/>
    <mergeCell ref="A31:C31"/>
    <mergeCell ref="A33:C33"/>
    <mergeCell ref="A113:C113"/>
    <mergeCell ref="A131:C131"/>
    <mergeCell ref="A132:C132"/>
    <mergeCell ref="A133:C133"/>
    <mergeCell ref="A109:C109"/>
    <mergeCell ref="A110:C110"/>
    <mergeCell ref="A68:C68"/>
    <mergeCell ref="A74:C74"/>
    <mergeCell ref="A75:C75"/>
    <mergeCell ref="A76:C76"/>
    <mergeCell ref="A79:C79"/>
    <mergeCell ref="A80:C80"/>
    <mergeCell ref="A81:C81"/>
    <mergeCell ref="A90:C90"/>
    <mergeCell ref="A91:C91"/>
    <mergeCell ref="A95:C95"/>
    <mergeCell ref="A84:C84"/>
    <mergeCell ref="A67:C67"/>
    <mergeCell ref="A100:C100"/>
    <mergeCell ref="A97:C97"/>
    <mergeCell ref="A312:C312"/>
    <mergeCell ref="A302:C302"/>
    <mergeCell ref="N341:N344"/>
    <mergeCell ref="N388:N390"/>
    <mergeCell ref="N169:N170"/>
    <mergeCell ref="A143:C143"/>
    <mergeCell ref="A178:C178"/>
    <mergeCell ref="A318:C318"/>
    <mergeCell ref="A322:C322"/>
    <mergeCell ref="A323:C323"/>
    <mergeCell ref="A324:C324"/>
    <mergeCell ref="A299:C299"/>
    <mergeCell ref="A325:C325"/>
    <mergeCell ref="A326:C326"/>
    <mergeCell ref="A331:C331"/>
    <mergeCell ref="A332:C332"/>
    <mergeCell ref="A333:C333"/>
    <mergeCell ref="A336:C336"/>
    <mergeCell ref="A337:C337"/>
    <mergeCell ref="A338:C338"/>
    <mergeCell ref="A339:C339"/>
    <mergeCell ref="A327:C327"/>
    <mergeCell ref="A356:C356"/>
    <mergeCell ref="A352:C352"/>
    <mergeCell ref="A392:C392"/>
    <mergeCell ref="A396:C396"/>
    <mergeCell ref="A397:C397"/>
    <mergeCell ref="A372:C372"/>
    <mergeCell ref="A364:C364"/>
    <mergeCell ref="A340:C340"/>
    <mergeCell ref="A344:C344"/>
    <mergeCell ref="A101:C101"/>
    <mergeCell ref="A104:C104"/>
    <mergeCell ref="A105:C105"/>
    <mergeCell ref="A106:C106"/>
    <mergeCell ref="A362:C362"/>
    <mergeCell ref="A363:C363"/>
    <mergeCell ref="A368:C368"/>
    <mergeCell ref="A369:C369"/>
    <mergeCell ref="A370:C370"/>
    <mergeCell ref="A371:C371"/>
    <mergeCell ref="A300:C300"/>
    <mergeCell ref="A301:C301"/>
    <mergeCell ref="A305:C305"/>
    <mergeCell ref="A306:C306"/>
    <mergeCell ref="A307:C307"/>
    <mergeCell ref="A310:C310"/>
    <mergeCell ref="A311:C311"/>
    <mergeCell ref="C424:H424"/>
    <mergeCell ref="D437:E437"/>
    <mergeCell ref="A153:C153"/>
    <mergeCell ref="A154:C154"/>
    <mergeCell ref="A155:C155"/>
    <mergeCell ref="A157:C157"/>
    <mergeCell ref="A156:C156"/>
    <mergeCell ref="B480:C480"/>
    <mergeCell ref="A274:C274"/>
    <mergeCell ref="A195:C195"/>
    <mergeCell ref="A223:C223"/>
    <mergeCell ref="A313:C313"/>
    <mergeCell ref="A250:C250"/>
    <mergeCell ref="A285:C285"/>
    <mergeCell ref="A286:C286"/>
    <mergeCell ref="A287:C287"/>
    <mergeCell ref="A414:C414"/>
    <mergeCell ref="A415:C415"/>
    <mergeCell ref="A416:C416"/>
    <mergeCell ref="A417:C417"/>
    <mergeCell ref="A428:K428"/>
    <mergeCell ref="A430:C430"/>
    <mergeCell ref="A418:C418"/>
    <mergeCell ref="A391:C39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29"/>
  <sheetViews>
    <sheetView topLeftCell="A124" workbookViewId="0">
      <selection activeCell="K55" sqref="K55"/>
    </sheetView>
  </sheetViews>
  <sheetFormatPr defaultRowHeight="12.75" x14ac:dyDescent="0.2"/>
  <cols>
    <col min="1" max="1" width="48.1640625" customWidth="1"/>
    <col min="2" max="2" width="45.33203125" customWidth="1"/>
    <col min="3" max="3" width="26.1640625" customWidth="1"/>
    <col min="4" max="5" width="18.33203125" customWidth="1"/>
    <col min="6" max="6" width="17.5" customWidth="1"/>
    <col min="7" max="7" width="18.1640625" customWidth="1"/>
    <col min="8" max="8" width="14.6640625" customWidth="1"/>
    <col min="9" max="9" width="7.33203125" customWidth="1"/>
    <col min="10" max="10" width="12" customWidth="1"/>
    <col min="11" max="12" width="5.5" customWidth="1"/>
  </cols>
  <sheetData>
    <row r="2" spans="1:10" ht="18" x14ac:dyDescent="0.2">
      <c r="A2" s="221" t="s">
        <v>413</v>
      </c>
      <c r="B2" s="221"/>
      <c r="C2" s="221"/>
      <c r="D2" s="65"/>
      <c r="E2" s="65"/>
      <c r="F2" s="65"/>
    </row>
    <row r="3" spans="1:10" x14ac:dyDescent="0.2">
      <c r="A3" s="65"/>
      <c r="B3" s="65"/>
      <c r="C3" s="65"/>
      <c r="D3" s="65"/>
      <c r="E3" s="65"/>
      <c r="F3" s="65"/>
    </row>
    <row r="4" spans="1:10" ht="18.75" x14ac:dyDescent="0.2">
      <c r="A4" s="220" t="s">
        <v>191</v>
      </c>
      <c r="B4" s="219" t="s">
        <v>157</v>
      </c>
      <c r="C4" s="219">
        <v>2023</v>
      </c>
      <c r="D4" s="219"/>
      <c r="E4" s="219"/>
      <c r="F4" s="219"/>
      <c r="G4" s="219"/>
    </row>
    <row r="5" spans="1:10" x14ac:dyDescent="0.2">
      <c r="A5" s="82"/>
      <c r="B5" s="74"/>
      <c r="C5" s="74"/>
      <c r="D5" s="74"/>
      <c r="E5" s="74"/>
      <c r="F5" s="74"/>
      <c r="G5" s="74"/>
    </row>
    <row r="6" spans="1:10" ht="15.75" x14ac:dyDescent="0.25">
      <c r="A6" s="142" t="s">
        <v>409</v>
      </c>
      <c r="B6" s="143"/>
      <c r="C6" s="216">
        <f>SUM(C10,C17,C19,C29,C49,C54)</f>
        <v>1732148</v>
      </c>
      <c r="D6" s="216"/>
      <c r="E6" s="216"/>
      <c r="F6" s="216"/>
      <c r="G6" s="216"/>
    </row>
    <row r="7" spans="1:10" x14ac:dyDescent="0.2">
      <c r="A7" s="82"/>
      <c r="B7" s="74"/>
      <c r="C7" s="74"/>
      <c r="D7" s="74"/>
      <c r="E7" s="74"/>
      <c r="F7" s="74"/>
      <c r="G7" s="74"/>
    </row>
    <row r="8" spans="1:10" ht="15" x14ac:dyDescent="0.2">
      <c r="A8" s="214" t="s">
        <v>450</v>
      </c>
      <c r="B8" s="182"/>
      <c r="C8" s="215">
        <f>SUM(C10,C17,C29,C49)</f>
        <v>1140519</v>
      </c>
      <c r="D8" s="215"/>
      <c r="E8" s="215"/>
      <c r="F8" s="215"/>
      <c r="G8" s="215"/>
    </row>
    <row r="9" spans="1:10" x14ac:dyDescent="0.2">
      <c r="A9" s="141"/>
      <c r="B9" s="81"/>
      <c r="C9" s="67"/>
      <c r="D9" s="67"/>
      <c r="E9" s="67"/>
      <c r="F9" s="67"/>
      <c r="G9" s="67"/>
    </row>
    <row r="10" spans="1:10" x14ac:dyDescent="0.2">
      <c r="A10" s="79" t="s">
        <v>407</v>
      </c>
      <c r="B10" s="75" t="s">
        <v>408</v>
      </c>
      <c r="C10" s="76">
        <v>166169</v>
      </c>
      <c r="D10" s="78"/>
      <c r="E10" s="78"/>
      <c r="F10" s="78"/>
      <c r="G10" s="78"/>
    </row>
    <row r="11" spans="1:10" x14ac:dyDescent="0.2">
      <c r="A11" s="141"/>
      <c r="B11" s="77"/>
      <c r="C11" s="78"/>
      <c r="D11" s="78"/>
      <c r="E11" s="78"/>
      <c r="F11" s="78"/>
      <c r="G11" s="78"/>
    </row>
    <row r="12" spans="1:10" x14ac:dyDescent="0.2">
      <c r="A12" s="140"/>
      <c r="B12" s="66"/>
      <c r="C12" s="66"/>
      <c r="D12" s="66"/>
      <c r="E12" s="66"/>
      <c r="F12" s="66"/>
      <c r="G12" s="66"/>
    </row>
    <row r="13" spans="1:10" x14ac:dyDescent="0.2">
      <c r="A13" s="77" t="s">
        <v>188</v>
      </c>
      <c r="B13" s="81" t="s">
        <v>390</v>
      </c>
      <c r="C13" s="67">
        <v>515000</v>
      </c>
      <c r="D13" s="67"/>
      <c r="E13" s="67"/>
      <c r="F13" s="67"/>
      <c r="G13" s="67"/>
    </row>
    <row r="14" spans="1:10" x14ac:dyDescent="0.2">
      <c r="A14" s="77"/>
      <c r="B14" s="81" t="s">
        <v>535</v>
      </c>
      <c r="C14" s="67">
        <v>265000</v>
      </c>
      <c r="D14" s="67"/>
      <c r="E14" s="67"/>
      <c r="F14" s="67"/>
      <c r="G14" s="67"/>
    </row>
    <row r="15" spans="1:10" x14ac:dyDescent="0.2">
      <c r="A15" s="77" t="s">
        <v>187</v>
      </c>
      <c r="B15" s="81" t="s">
        <v>391</v>
      </c>
      <c r="C15" s="67">
        <v>0</v>
      </c>
      <c r="D15" s="67"/>
      <c r="E15" s="67"/>
      <c r="F15" s="67"/>
      <c r="G15" s="67"/>
      <c r="J15" s="53"/>
    </row>
    <row r="16" spans="1:10" x14ac:dyDescent="0.2">
      <c r="A16" s="212" t="s">
        <v>449</v>
      </c>
      <c r="B16" s="81" t="s">
        <v>190</v>
      </c>
      <c r="C16" s="67">
        <v>6000</v>
      </c>
      <c r="D16" s="67"/>
      <c r="E16" s="67"/>
      <c r="F16" s="67"/>
      <c r="G16" s="67"/>
      <c r="J16" s="53"/>
    </row>
    <row r="17" spans="1:10" x14ac:dyDescent="0.2">
      <c r="A17" s="79" t="s">
        <v>406</v>
      </c>
      <c r="B17" s="75"/>
      <c r="C17" s="76">
        <f>SUM(C13:C16)</f>
        <v>786000</v>
      </c>
      <c r="D17" s="78"/>
      <c r="E17" s="78"/>
      <c r="F17" s="78"/>
      <c r="G17" s="78"/>
      <c r="J17" s="53"/>
    </row>
    <row r="18" spans="1:10" x14ac:dyDescent="0.2">
      <c r="A18" s="65"/>
      <c r="B18" s="65"/>
      <c r="C18" s="67"/>
      <c r="D18" s="67"/>
      <c r="E18" s="67"/>
      <c r="F18" s="67"/>
      <c r="G18" s="67"/>
      <c r="J18" s="53"/>
    </row>
    <row r="19" spans="1:10" x14ac:dyDescent="0.2">
      <c r="A19" s="212" t="s">
        <v>189</v>
      </c>
      <c r="B19" s="65"/>
      <c r="C19" s="229">
        <v>0</v>
      </c>
      <c r="D19" s="209"/>
      <c r="E19" s="209"/>
      <c r="F19" s="209"/>
      <c r="G19" s="209"/>
      <c r="J19" s="53"/>
    </row>
    <row r="20" spans="1:10" x14ac:dyDescent="0.2">
      <c r="A20" s="212" t="s">
        <v>158</v>
      </c>
      <c r="B20" s="65"/>
      <c r="C20" s="67"/>
      <c r="D20" s="67"/>
      <c r="E20" s="67"/>
      <c r="F20" s="67"/>
      <c r="G20" s="67"/>
    </row>
    <row r="21" spans="1:10" x14ac:dyDescent="0.2">
      <c r="A21" s="65" t="s">
        <v>159</v>
      </c>
      <c r="B21" s="65"/>
      <c r="C21" s="67">
        <v>5000</v>
      </c>
      <c r="D21" s="67"/>
      <c r="E21" s="67"/>
      <c r="F21" s="67"/>
      <c r="G21" s="67"/>
      <c r="J21" s="53"/>
    </row>
    <row r="22" spans="1:10" x14ac:dyDescent="0.2">
      <c r="A22" s="81" t="s">
        <v>455</v>
      </c>
      <c r="B22" s="65"/>
      <c r="C22" s="67">
        <v>81000</v>
      </c>
      <c r="D22" s="67"/>
      <c r="E22" s="67"/>
      <c r="F22" s="67"/>
      <c r="G22" s="67"/>
      <c r="J22" s="53"/>
    </row>
    <row r="23" spans="1:10" x14ac:dyDescent="0.2">
      <c r="A23" s="81" t="s">
        <v>526</v>
      </c>
      <c r="B23" s="65"/>
      <c r="C23" s="67">
        <v>32100</v>
      </c>
      <c r="D23" s="67"/>
      <c r="E23" s="67"/>
      <c r="F23" s="67"/>
      <c r="G23" s="67"/>
      <c r="J23" s="53"/>
    </row>
    <row r="24" spans="1:10" x14ac:dyDescent="0.2">
      <c r="A24" s="65" t="s">
        <v>161</v>
      </c>
      <c r="B24" s="65"/>
      <c r="C24" s="67">
        <v>0</v>
      </c>
      <c r="D24" s="67"/>
      <c r="E24" s="67"/>
      <c r="F24" s="67"/>
      <c r="G24" s="67"/>
      <c r="J24" s="53"/>
    </row>
    <row r="25" spans="1:10" x14ac:dyDescent="0.2">
      <c r="A25" s="65" t="s">
        <v>162</v>
      </c>
      <c r="B25" s="65"/>
      <c r="C25" s="67">
        <v>0</v>
      </c>
      <c r="D25" s="67"/>
      <c r="E25" s="67"/>
      <c r="F25" s="67"/>
      <c r="G25" s="67"/>
      <c r="J25" s="53"/>
    </row>
    <row r="26" spans="1:10" x14ac:dyDescent="0.2">
      <c r="A26" s="65" t="s">
        <v>164</v>
      </c>
      <c r="B26" s="65"/>
      <c r="C26" s="67">
        <v>500</v>
      </c>
      <c r="D26" s="67"/>
      <c r="E26" s="67"/>
      <c r="F26" s="67"/>
      <c r="G26" s="67"/>
    </row>
    <row r="27" spans="1:10" x14ac:dyDescent="0.2">
      <c r="A27" s="65"/>
      <c r="B27" s="65"/>
      <c r="C27" s="67"/>
      <c r="D27" s="67"/>
      <c r="E27" s="67"/>
      <c r="F27" s="67"/>
      <c r="G27" s="67"/>
    </row>
    <row r="28" spans="1:10" x14ac:dyDescent="0.2">
      <c r="A28" s="68" t="s">
        <v>165</v>
      </c>
      <c r="B28" s="68"/>
      <c r="C28" s="69">
        <f>SUM(C20:C27)</f>
        <v>118600</v>
      </c>
      <c r="D28" s="67"/>
      <c r="E28" s="67"/>
      <c r="F28" s="67"/>
      <c r="G28" s="67"/>
      <c r="J28" s="53"/>
    </row>
    <row r="29" spans="1:10" x14ac:dyDescent="0.2">
      <c r="A29" s="71" t="s">
        <v>166</v>
      </c>
      <c r="B29" s="71"/>
      <c r="C29" s="72">
        <f>SUM(C28,C19)</f>
        <v>118600</v>
      </c>
      <c r="D29" s="72"/>
      <c r="E29" s="72"/>
      <c r="F29" s="72"/>
      <c r="G29" s="72"/>
      <c r="J29" s="53"/>
    </row>
    <row r="30" spans="1:10" x14ac:dyDescent="0.2">
      <c r="A30" s="71"/>
      <c r="B30" s="71"/>
      <c r="C30" s="72"/>
      <c r="D30" s="72"/>
      <c r="E30" s="72"/>
      <c r="F30" s="72"/>
      <c r="G30" s="72"/>
      <c r="J30" s="53"/>
    </row>
    <row r="31" spans="1:10" x14ac:dyDescent="0.2">
      <c r="A31" s="213" t="s">
        <v>167</v>
      </c>
      <c r="B31" s="65"/>
      <c r="C31" s="67"/>
      <c r="D31" s="67"/>
      <c r="E31" s="67"/>
      <c r="F31" s="67"/>
      <c r="G31" s="67"/>
      <c r="J31" s="53"/>
    </row>
    <row r="32" spans="1:10" x14ac:dyDescent="0.2">
      <c r="A32" s="65" t="s">
        <v>168</v>
      </c>
      <c r="B32" s="65"/>
      <c r="C32" s="73">
        <v>0</v>
      </c>
      <c r="D32" s="73"/>
      <c r="E32" s="73"/>
      <c r="F32" s="73"/>
      <c r="G32" s="73"/>
      <c r="J32" s="53"/>
    </row>
    <row r="33" spans="1:10" x14ac:dyDescent="0.2">
      <c r="A33" s="65" t="s">
        <v>169</v>
      </c>
      <c r="B33" s="65"/>
      <c r="C33" s="73">
        <v>0</v>
      </c>
      <c r="D33" s="73"/>
      <c r="E33" s="73"/>
      <c r="F33" s="73"/>
      <c r="G33" s="73"/>
      <c r="J33" s="53"/>
    </row>
    <row r="34" spans="1:10" x14ac:dyDescent="0.2">
      <c r="A34" s="65" t="s">
        <v>170</v>
      </c>
      <c r="B34" s="65"/>
      <c r="C34" s="73">
        <v>0</v>
      </c>
      <c r="D34" s="73"/>
      <c r="E34" s="73"/>
      <c r="F34" s="73"/>
      <c r="G34" s="73"/>
    </row>
    <row r="35" spans="1:10" x14ac:dyDescent="0.2">
      <c r="A35" s="211" t="s">
        <v>171</v>
      </c>
      <c r="B35" s="211"/>
      <c r="C35" s="210">
        <f>SUM(C32:C34)</f>
        <v>0</v>
      </c>
      <c r="D35" s="209"/>
      <c r="E35" s="209"/>
      <c r="F35" s="209"/>
      <c r="G35" s="209"/>
    </row>
    <row r="36" spans="1:10" x14ac:dyDescent="0.2">
      <c r="A36" s="77"/>
      <c r="B36" s="77"/>
      <c r="C36" s="78"/>
      <c r="D36" s="78"/>
      <c r="E36" s="78"/>
      <c r="F36" s="78"/>
      <c r="G36" s="78"/>
    </row>
    <row r="37" spans="1:10" x14ac:dyDescent="0.2">
      <c r="A37" s="212" t="s">
        <v>172</v>
      </c>
      <c r="B37" s="65"/>
      <c r="C37" s="67"/>
      <c r="D37" s="67"/>
      <c r="E37" s="67"/>
      <c r="F37" s="67"/>
      <c r="G37" s="67"/>
      <c r="J37" s="53"/>
    </row>
    <row r="38" spans="1:10" x14ac:dyDescent="0.2">
      <c r="A38" s="65" t="s">
        <v>173</v>
      </c>
      <c r="B38" s="65"/>
      <c r="C38" s="73">
        <v>0</v>
      </c>
      <c r="D38" s="73"/>
      <c r="E38" s="73"/>
      <c r="F38" s="73"/>
      <c r="G38" s="73"/>
      <c r="J38" s="53"/>
    </row>
    <row r="39" spans="1:10" x14ac:dyDescent="0.2">
      <c r="A39" s="65" t="s">
        <v>174</v>
      </c>
      <c r="B39" s="65"/>
      <c r="C39" s="73">
        <v>55000</v>
      </c>
      <c r="D39" s="73"/>
      <c r="E39" s="73"/>
      <c r="F39" s="73"/>
      <c r="G39" s="73"/>
      <c r="J39" s="53"/>
    </row>
    <row r="40" spans="1:10" x14ac:dyDescent="0.2">
      <c r="A40" s="65" t="s">
        <v>175</v>
      </c>
      <c r="B40" s="65"/>
      <c r="C40" s="73">
        <v>0</v>
      </c>
      <c r="D40" s="73"/>
      <c r="E40" s="73"/>
      <c r="F40" s="73"/>
      <c r="G40" s="73"/>
      <c r="J40" s="53"/>
    </row>
    <row r="41" spans="1:10" x14ac:dyDescent="0.2">
      <c r="A41" s="65" t="s">
        <v>176</v>
      </c>
      <c r="B41" s="65"/>
      <c r="C41" s="67">
        <v>0</v>
      </c>
      <c r="D41" s="67"/>
      <c r="E41" s="67"/>
      <c r="F41" s="67"/>
      <c r="G41" s="67"/>
      <c r="J41" s="53"/>
    </row>
    <row r="42" spans="1:10" x14ac:dyDescent="0.2">
      <c r="A42" s="65" t="s">
        <v>177</v>
      </c>
      <c r="B42" s="65"/>
      <c r="C42" s="67">
        <v>0</v>
      </c>
      <c r="D42" s="67"/>
      <c r="E42" s="67"/>
      <c r="F42" s="67"/>
      <c r="G42" s="67"/>
    </row>
    <row r="43" spans="1:10" x14ac:dyDescent="0.2">
      <c r="A43" s="211" t="s">
        <v>178</v>
      </c>
      <c r="B43" s="211"/>
      <c r="C43" s="210">
        <f>SUM(C38:C42)</f>
        <v>55000</v>
      </c>
      <c r="D43" s="209"/>
      <c r="E43" s="209"/>
      <c r="F43" s="209"/>
      <c r="G43" s="209"/>
    </row>
    <row r="44" spans="1:10" x14ac:dyDescent="0.2">
      <c r="A44" s="77"/>
      <c r="B44" s="77"/>
      <c r="C44" s="78"/>
      <c r="D44" s="78"/>
      <c r="E44" s="78"/>
      <c r="F44" s="78"/>
      <c r="G44" s="78"/>
    </row>
    <row r="45" spans="1:10" x14ac:dyDescent="0.2">
      <c r="A45" s="212" t="s">
        <v>179</v>
      </c>
      <c r="B45" s="65"/>
      <c r="C45" s="67"/>
      <c r="D45" s="67"/>
      <c r="E45" s="67"/>
      <c r="F45" s="67"/>
      <c r="G45" s="67"/>
    </row>
    <row r="46" spans="1:10" x14ac:dyDescent="0.2">
      <c r="A46" s="65" t="s">
        <v>180</v>
      </c>
      <c r="B46" s="65"/>
      <c r="C46" s="67">
        <v>150</v>
      </c>
      <c r="D46" s="67"/>
      <c r="E46" s="67"/>
      <c r="F46" s="67"/>
      <c r="G46" s="67"/>
    </row>
    <row r="47" spans="1:10" x14ac:dyDescent="0.2">
      <c r="A47" s="65" t="s">
        <v>181</v>
      </c>
      <c r="B47" s="65"/>
      <c r="C47" s="67">
        <v>14600</v>
      </c>
      <c r="D47" s="67"/>
      <c r="E47" s="67"/>
      <c r="F47" s="67"/>
      <c r="G47" s="67"/>
    </row>
    <row r="48" spans="1:10" x14ac:dyDescent="0.2">
      <c r="A48" s="68" t="s">
        <v>182</v>
      </c>
      <c r="B48" s="68"/>
      <c r="C48" s="210">
        <f>SUM(C46:C47)</f>
        <v>14750</v>
      </c>
      <c r="D48" s="209"/>
      <c r="E48" s="209"/>
      <c r="F48" s="209"/>
      <c r="G48" s="209"/>
    </row>
    <row r="49" spans="1:13" x14ac:dyDescent="0.2">
      <c r="A49" s="71" t="s">
        <v>183</v>
      </c>
      <c r="B49" s="71"/>
      <c r="C49" s="72">
        <f>SUM(C35,C43,C48)</f>
        <v>69750</v>
      </c>
      <c r="D49" s="72"/>
      <c r="E49" s="72"/>
      <c r="F49" s="72"/>
      <c r="G49" s="72"/>
    </row>
    <row r="50" spans="1:13" x14ac:dyDescent="0.2">
      <c r="A50" s="71"/>
      <c r="B50" s="71"/>
      <c r="C50" s="72"/>
      <c r="D50" s="72"/>
      <c r="E50" s="72"/>
      <c r="F50" s="72"/>
      <c r="G50" s="72"/>
    </row>
    <row r="51" spans="1:13" x14ac:dyDescent="0.2">
      <c r="A51" s="71" t="s">
        <v>184</v>
      </c>
      <c r="B51" s="65"/>
      <c r="C51" s="65"/>
      <c r="D51" s="65"/>
      <c r="E51" s="65"/>
      <c r="F51" s="65"/>
      <c r="G51" s="65"/>
    </row>
    <row r="52" spans="1:13" x14ac:dyDescent="0.2">
      <c r="A52" s="81" t="s">
        <v>527</v>
      </c>
      <c r="B52" s="65"/>
      <c r="C52" s="67">
        <v>591629</v>
      </c>
      <c r="D52" s="67"/>
      <c r="E52" s="67"/>
      <c r="F52" s="67"/>
      <c r="G52" s="67"/>
    </row>
    <row r="53" spans="1:13" x14ac:dyDescent="0.2">
      <c r="A53" s="65" t="s">
        <v>411</v>
      </c>
      <c r="B53" s="65"/>
      <c r="C53" s="67">
        <v>0</v>
      </c>
      <c r="D53" s="67"/>
      <c r="E53" s="67"/>
      <c r="F53" s="67"/>
      <c r="G53" s="67"/>
    </row>
    <row r="54" spans="1:13" ht="15" x14ac:dyDescent="0.25">
      <c r="A54" s="217" t="s">
        <v>451</v>
      </c>
      <c r="B54" s="217"/>
      <c r="C54" s="218">
        <f>SUM(C52:C52)</f>
        <v>591629</v>
      </c>
      <c r="D54" s="364"/>
      <c r="E54" s="364"/>
      <c r="F54" s="364"/>
      <c r="G54" s="364"/>
      <c r="H54" s="148"/>
      <c r="I54" s="148"/>
      <c r="J54" s="148"/>
      <c r="K54" s="148"/>
      <c r="L54" s="148"/>
      <c r="M54" s="148"/>
    </row>
    <row r="57" spans="1:13" ht="15" x14ac:dyDescent="0.25">
      <c r="A57" s="217" t="s">
        <v>452</v>
      </c>
      <c r="B57" s="217"/>
      <c r="C57" s="218">
        <v>0</v>
      </c>
      <c r="D57" s="364"/>
      <c r="E57" s="364"/>
      <c r="F57" s="364"/>
      <c r="G57" s="364"/>
      <c r="H57" s="148"/>
      <c r="I57" s="148"/>
      <c r="J57" s="148"/>
      <c r="K57" s="148"/>
      <c r="L57" s="148"/>
      <c r="M57" s="148"/>
    </row>
    <row r="62" spans="1:13" ht="11.45" customHeight="1" x14ac:dyDescent="0.2">
      <c r="A62" s="221" t="s">
        <v>413</v>
      </c>
      <c r="B62" s="221"/>
      <c r="C62" s="221"/>
      <c r="D62" s="65"/>
      <c r="E62" s="65"/>
      <c r="F62" s="65"/>
    </row>
    <row r="63" spans="1:13" ht="11.45" customHeight="1" x14ac:dyDescent="0.2">
      <c r="A63" s="65"/>
      <c r="B63" s="65"/>
      <c r="C63" s="65"/>
      <c r="D63" s="65"/>
      <c r="E63" s="65"/>
      <c r="F63" s="65"/>
    </row>
    <row r="64" spans="1:13" ht="17.25" customHeight="1" x14ac:dyDescent="0.2">
      <c r="A64" s="220" t="s">
        <v>191</v>
      </c>
      <c r="B64" s="219" t="s">
        <v>157</v>
      </c>
      <c r="C64" s="219">
        <v>2019</v>
      </c>
      <c r="D64" s="219"/>
      <c r="E64" s="219"/>
      <c r="F64" s="219"/>
      <c r="G64" s="219"/>
    </row>
    <row r="65" spans="1:10" ht="11.45" customHeight="1" x14ac:dyDescent="0.2">
      <c r="A65" s="82"/>
      <c r="B65" s="74"/>
      <c r="C65" s="74"/>
      <c r="D65" s="74"/>
      <c r="E65" s="74"/>
      <c r="F65" s="74"/>
      <c r="G65" s="74"/>
    </row>
    <row r="66" spans="1:10" ht="15.75" customHeight="1" x14ac:dyDescent="0.25">
      <c r="A66" s="142" t="s">
        <v>409</v>
      </c>
      <c r="B66" s="143"/>
      <c r="C66" s="216">
        <f>SUM(C70,C77,C80,C84,C96,C119,C126)</f>
        <v>10829098.239999998</v>
      </c>
      <c r="D66" s="216"/>
      <c r="E66" s="216"/>
      <c r="F66" s="216"/>
      <c r="G66" s="216"/>
    </row>
    <row r="67" spans="1:10" ht="8.25" customHeight="1" x14ac:dyDescent="0.2">
      <c r="A67" s="82"/>
      <c r="B67" s="74"/>
      <c r="C67" s="74"/>
      <c r="D67" s="74"/>
      <c r="E67" s="74"/>
      <c r="F67" s="74"/>
      <c r="G67" s="74"/>
    </row>
    <row r="68" spans="1:10" ht="12.75" customHeight="1" x14ac:dyDescent="0.2">
      <c r="A68" s="214" t="s">
        <v>450</v>
      </c>
      <c r="B68" s="182"/>
      <c r="C68" s="215">
        <f>SUM(C70,C77,C96,C119)</f>
        <v>10803874.119999999</v>
      </c>
      <c r="D68" s="215"/>
      <c r="E68" s="215"/>
      <c r="F68" s="215"/>
      <c r="G68" s="215"/>
    </row>
    <row r="69" spans="1:10" ht="11.45" customHeight="1" x14ac:dyDescent="0.2">
      <c r="A69" s="141"/>
      <c r="B69" s="81"/>
      <c r="C69" s="67"/>
      <c r="D69" s="67"/>
      <c r="E69" s="67"/>
      <c r="F69" s="67"/>
      <c r="G69" s="67"/>
    </row>
    <row r="70" spans="1:10" ht="11.45" customHeight="1" x14ac:dyDescent="0.2">
      <c r="A70" s="79" t="s">
        <v>407</v>
      </c>
      <c r="B70" s="75" t="s">
        <v>408</v>
      </c>
      <c r="C70" s="76">
        <v>2703000</v>
      </c>
      <c r="D70" s="76"/>
      <c r="E70" s="76"/>
      <c r="F70" s="76"/>
      <c r="G70" s="76"/>
    </row>
    <row r="71" spans="1:10" ht="11.45" customHeight="1" x14ac:dyDescent="0.2">
      <c r="A71" s="141"/>
      <c r="B71" s="77"/>
      <c r="C71" s="78"/>
      <c r="D71" s="78"/>
      <c r="E71" s="78"/>
      <c r="F71" s="78"/>
      <c r="G71" s="78"/>
    </row>
    <row r="72" spans="1:10" ht="11.45" customHeight="1" x14ac:dyDescent="0.2">
      <c r="A72" s="140"/>
      <c r="B72" s="66"/>
      <c r="C72" s="66"/>
      <c r="D72" s="66"/>
      <c r="E72" s="66"/>
      <c r="F72" s="66"/>
      <c r="G72" s="66"/>
    </row>
    <row r="73" spans="1:10" x14ac:dyDescent="0.2">
      <c r="A73" s="77" t="s">
        <v>188</v>
      </c>
      <c r="B73" s="81" t="s">
        <v>390</v>
      </c>
      <c r="C73" s="67">
        <v>6900000</v>
      </c>
      <c r="D73" s="67"/>
      <c r="E73" s="67"/>
      <c r="F73" s="67"/>
      <c r="G73" s="67"/>
    </row>
    <row r="74" spans="1:10" x14ac:dyDescent="0.2">
      <c r="A74" s="77"/>
      <c r="B74" s="81" t="s">
        <v>484</v>
      </c>
      <c r="C74" s="67">
        <v>0</v>
      </c>
      <c r="D74" s="67"/>
      <c r="E74" s="67"/>
      <c r="F74" s="67"/>
      <c r="G74" s="67"/>
    </row>
    <row r="75" spans="1:10" x14ac:dyDescent="0.2">
      <c r="A75" s="77" t="s">
        <v>187</v>
      </c>
      <c r="B75" s="81" t="s">
        <v>391</v>
      </c>
      <c r="C75" s="67">
        <v>28500</v>
      </c>
      <c r="D75" s="67"/>
      <c r="E75" s="67"/>
      <c r="F75" s="67"/>
      <c r="G75" s="67"/>
      <c r="J75" s="53"/>
    </row>
    <row r="76" spans="1:10" x14ac:dyDescent="0.2">
      <c r="A76" s="212" t="s">
        <v>449</v>
      </c>
      <c r="B76" s="81" t="s">
        <v>190</v>
      </c>
      <c r="C76" s="67">
        <v>217300</v>
      </c>
      <c r="D76" s="67"/>
      <c r="E76" s="67"/>
      <c r="F76" s="67"/>
      <c r="G76" s="67"/>
      <c r="J76" s="53"/>
    </row>
    <row r="77" spans="1:10" x14ac:dyDescent="0.2">
      <c r="A77" s="79" t="s">
        <v>406</v>
      </c>
      <c r="B77" s="75"/>
      <c r="C77" s="76">
        <f>SUM(C73:C75)</f>
        <v>6928500</v>
      </c>
      <c r="D77" s="76"/>
      <c r="E77" s="76"/>
      <c r="F77" s="76"/>
      <c r="G77" s="76"/>
      <c r="J77" s="53"/>
    </row>
    <row r="78" spans="1:10" x14ac:dyDescent="0.2">
      <c r="A78" s="141"/>
      <c r="B78" s="77"/>
      <c r="C78" s="78"/>
      <c r="D78" s="78"/>
      <c r="E78" s="78"/>
      <c r="F78" s="78"/>
      <c r="G78" s="78"/>
      <c r="J78" s="53"/>
    </row>
    <row r="79" spans="1:10" x14ac:dyDescent="0.2">
      <c r="A79" s="70"/>
      <c r="B79" s="65"/>
      <c r="C79" s="67"/>
      <c r="D79" s="67"/>
      <c r="E79" s="67"/>
      <c r="F79" s="67"/>
      <c r="G79" s="67"/>
      <c r="J79" s="53"/>
    </row>
    <row r="80" spans="1:10" x14ac:dyDescent="0.2">
      <c r="A80" s="80"/>
      <c r="B80" s="81"/>
      <c r="C80" s="78"/>
      <c r="D80" s="78"/>
      <c r="E80" s="78"/>
      <c r="F80" s="78"/>
      <c r="G80" s="78"/>
      <c r="J80" s="53"/>
    </row>
    <row r="81" spans="1:10" x14ac:dyDescent="0.2">
      <c r="A81" s="80"/>
      <c r="B81" s="81"/>
      <c r="C81" s="78"/>
      <c r="D81" s="78"/>
      <c r="E81" s="78"/>
      <c r="F81" s="78"/>
      <c r="G81" s="78"/>
      <c r="J81" s="53"/>
    </row>
    <row r="82" spans="1:10" x14ac:dyDescent="0.2">
      <c r="A82" s="80"/>
      <c r="B82" s="81"/>
      <c r="C82" s="78"/>
      <c r="D82" s="78"/>
      <c r="E82" s="78"/>
      <c r="F82" s="78"/>
      <c r="G82" s="78"/>
      <c r="J82" s="53"/>
    </row>
    <row r="83" spans="1:10" x14ac:dyDescent="0.2">
      <c r="A83" s="65"/>
      <c r="B83" s="65"/>
      <c r="C83" s="67"/>
      <c r="D83" s="67"/>
      <c r="E83" s="67"/>
      <c r="F83" s="67"/>
      <c r="G83" s="67"/>
      <c r="J83" s="53"/>
    </row>
    <row r="84" spans="1:10" x14ac:dyDescent="0.2">
      <c r="A84" s="212" t="s">
        <v>189</v>
      </c>
      <c r="B84" s="65"/>
      <c r="C84" s="229">
        <v>14224.12</v>
      </c>
      <c r="D84" s="209">
        <v>8000</v>
      </c>
      <c r="E84" s="209">
        <v>10000</v>
      </c>
      <c r="F84" s="209">
        <v>8000</v>
      </c>
      <c r="G84" s="209">
        <v>8000</v>
      </c>
      <c r="J84" s="53"/>
    </row>
    <row r="85" spans="1:10" x14ac:dyDescent="0.2">
      <c r="A85" s="65"/>
      <c r="B85" s="65"/>
      <c r="C85" s="67"/>
      <c r="D85" s="67"/>
      <c r="E85" s="67"/>
      <c r="F85" s="67"/>
      <c r="G85" s="67"/>
    </row>
    <row r="86" spans="1:10" x14ac:dyDescent="0.2">
      <c r="A86" s="212" t="s">
        <v>158</v>
      </c>
      <c r="B86" s="65"/>
      <c r="C86" s="67"/>
      <c r="D86" s="67"/>
      <c r="E86" s="67"/>
      <c r="F86" s="67"/>
      <c r="G86" s="67"/>
    </row>
    <row r="87" spans="1:10" x14ac:dyDescent="0.2">
      <c r="A87" s="65" t="s">
        <v>159</v>
      </c>
      <c r="B87" s="65"/>
      <c r="C87" s="67">
        <v>31000</v>
      </c>
      <c r="D87" s="67">
        <v>37000</v>
      </c>
      <c r="E87" s="67">
        <v>30000</v>
      </c>
      <c r="F87" s="67">
        <v>36500</v>
      </c>
      <c r="G87" s="67">
        <v>36500</v>
      </c>
      <c r="J87" s="53"/>
    </row>
    <row r="88" spans="1:10" x14ac:dyDescent="0.2">
      <c r="A88" s="81" t="s">
        <v>455</v>
      </c>
      <c r="B88" s="65"/>
      <c r="C88" s="67">
        <v>550000</v>
      </c>
      <c r="D88" s="67">
        <v>600000</v>
      </c>
      <c r="E88" s="67">
        <v>600000</v>
      </c>
      <c r="F88" s="67">
        <v>555000</v>
      </c>
      <c r="G88" s="67">
        <v>555000</v>
      </c>
      <c r="J88" s="53"/>
    </row>
    <row r="89" spans="1:10" x14ac:dyDescent="0.2">
      <c r="A89" s="65" t="s">
        <v>160</v>
      </c>
      <c r="B89" s="65"/>
      <c r="C89" s="67">
        <v>163000</v>
      </c>
      <c r="D89" s="67">
        <v>241500</v>
      </c>
      <c r="E89" s="67">
        <v>241500</v>
      </c>
      <c r="F89" s="67">
        <v>241500</v>
      </c>
      <c r="G89" s="67">
        <v>241500</v>
      </c>
      <c r="J89" s="53"/>
    </row>
    <row r="90" spans="1:10" x14ac:dyDescent="0.2">
      <c r="A90" s="65" t="s">
        <v>161</v>
      </c>
      <c r="B90" s="65"/>
      <c r="C90" s="67">
        <v>0</v>
      </c>
      <c r="D90" s="67">
        <v>0</v>
      </c>
      <c r="E90" s="67">
        <v>0</v>
      </c>
      <c r="F90" s="67">
        <v>0</v>
      </c>
      <c r="G90" s="67">
        <v>0</v>
      </c>
      <c r="J90" s="53"/>
    </row>
    <row r="91" spans="1:10" x14ac:dyDescent="0.2">
      <c r="A91" s="65" t="s">
        <v>162</v>
      </c>
      <c r="B91" s="65"/>
      <c r="C91" s="67">
        <v>1000</v>
      </c>
      <c r="D91" s="67">
        <v>1000</v>
      </c>
      <c r="E91" s="67">
        <v>1000</v>
      </c>
      <c r="F91" s="67">
        <v>1000</v>
      </c>
      <c r="G91" s="67">
        <v>1000</v>
      </c>
      <c r="J91" s="53"/>
    </row>
    <row r="92" spans="1:10" x14ac:dyDescent="0.2">
      <c r="A92" s="65" t="s">
        <v>163</v>
      </c>
      <c r="B92" s="65"/>
      <c r="C92" s="67">
        <v>40000</v>
      </c>
      <c r="D92" s="67">
        <v>40000</v>
      </c>
      <c r="E92" s="67">
        <v>0</v>
      </c>
      <c r="F92" s="67">
        <v>0</v>
      </c>
      <c r="G92" s="67">
        <v>0</v>
      </c>
      <c r="J92" s="53"/>
    </row>
    <row r="93" spans="1:10" x14ac:dyDescent="0.2">
      <c r="A93" s="65" t="s">
        <v>164</v>
      </c>
      <c r="B93" s="65"/>
      <c r="C93" s="67">
        <v>1500</v>
      </c>
      <c r="D93" s="67">
        <v>1500</v>
      </c>
      <c r="E93" s="67">
        <v>1500</v>
      </c>
      <c r="F93" s="67">
        <v>1500</v>
      </c>
      <c r="G93" s="67">
        <v>1500</v>
      </c>
    </row>
    <row r="94" spans="1:10" x14ac:dyDescent="0.2">
      <c r="A94" s="65"/>
      <c r="B94" s="65"/>
      <c r="C94" s="67"/>
      <c r="D94" s="67"/>
      <c r="E94" s="67"/>
      <c r="F94" s="67"/>
      <c r="G94" s="67"/>
    </row>
    <row r="95" spans="1:10" x14ac:dyDescent="0.2">
      <c r="A95" s="68" t="s">
        <v>165</v>
      </c>
      <c r="B95" s="68"/>
      <c r="C95" s="69">
        <v>786500</v>
      </c>
      <c r="D95" s="69">
        <f>SUM(D87:D93)</f>
        <v>921000</v>
      </c>
      <c r="E95" s="69">
        <v>874000</v>
      </c>
      <c r="F95" s="69">
        <f>SUM(F87:F93)</f>
        <v>835500</v>
      </c>
      <c r="G95" s="69">
        <f>SUM(G87:G93)</f>
        <v>835500</v>
      </c>
      <c r="J95" s="53"/>
    </row>
    <row r="96" spans="1:10" x14ac:dyDescent="0.2">
      <c r="A96" s="71" t="s">
        <v>166</v>
      </c>
      <c r="B96" s="71"/>
      <c r="C96" s="72">
        <f>SUM(C95,C84)</f>
        <v>800724.12</v>
      </c>
      <c r="D96" s="72">
        <f>SUM(D95,D84)</f>
        <v>929000</v>
      </c>
      <c r="E96" s="72">
        <v>882000</v>
      </c>
      <c r="F96" s="72">
        <f>SUM(F95,F84)</f>
        <v>843500</v>
      </c>
      <c r="G96" s="72">
        <f>SUM(G95,G84)</f>
        <v>843500</v>
      </c>
      <c r="J96" s="53"/>
    </row>
    <row r="97" spans="1:10" x14ac:dyDescent="0.2">
      <c r="A97" s="71"/>
      <c r="B97" s="71"/>
      <c r="C97" s="72"/>
      <c r="D97" s="72"/>
      <c r="E97" s="72"/>
      <c r="F97" s="72"/>
      <c r="G97" s="72"/>
      <c r="J97" s="53"/>
    </row>
    <row r="98" spans="1:10" x14ac:dyDescent="0.2">
      <c r="A98" s="65"/>
      <c r="B98" s="65"/>
      <c r="C98" s="67"/>
      <c r="D98" s="67"/>
      <c r="E98" s="67"/>
      <c r="F98" s="67"/>
      <c r="G98" s="67"/>
      <c r="J98" s="53"/>
    </row>
    <row r="99" spans="1:10" x14ac:dyDescent="0.2">
      <c r="A99" s="213" t="s">
        <v>167</v>
      </c>
      <c r="B99" s="65"/>
      <c r="C99" s="67"/>
      <c r="D99" s="67"/>
      <c r="E99" s="67"/>
      <c r="F99" s="67"/>
      <c r="G99" s="67"/>
      <c r="J99" s="53"/>
    </row>
    <row r="100" spans="1:10" x14ac:dyDescent="0.2">
      <c r="A100" s="65" t="s">
        <v>168</v>
      </c>
      <c r="B100" s="65"/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J100" s="53"/>
    </row>
    <row r="101" spans="1:10" x14ac:dyDescent="0.2">
      <c r="A101" s="65" t="s">
        <v>169</v>
      </c>
      <c r="B101" s="65"/>
      <c r="C101" s="73">
        <v>3000</v>
      </c>
      <c r="D101" s="73">
        <v>5000</v>
      </c>
      <c r="E101" s="73">
        <v>5000</v>
      </c>
      <c r="F101" s="73">
        <v>5000</v>
      </c>
      <c r="G101" s="73">
        <v>5000</v>
      </c>
      <c r="J101" s="53"/>
    </row>
    <row r="102" spans="1:10" x14ac:dyDescent="0.2">
      <c r="A102" s="65" t="s">
        <v>170</v>
      </c>
      <c r="B102" s="65"/>
      <c r="C102" s="73">
        <v>150</v>
      </c>
      <c r="D102" s="73">
        <v>150</v>
      </c>
      <c r="E102" s="73">
        <v>150</v>
      </c>
      <c r="F102" s="73">
        <v>150</v>
      </c>
      <c r="G102" s="73">
        <v>150</v>
      </c>
    </row>
    <row r="103" spans="1:10" x14ac:dyDescent="0.2">
      <c r="A103" s="211" t="s">
        <v>171</v>
      </c>
      <c r="B103" s="211"/>
      <c r="C103" s="210">
        <f>SUM(C100:C102)</f>
        <v>3150</v>
      </c>
      <c r="D103" s="210">
        <f>SUM(D100:D102)</f>
        <v>5150</v>
      </c>
      <c r="E103" s="210">
        <v>5150</v>
      </c>
      <c r="F103" s="210">
        <f>SUM(F100:F102)</f>
        <v>5150</v>
      </c>
      <c r="G103" s="210">
        <f>SUM(G100:G102)</f>
        <v>5150</v>
      </c>
    </row>
    <row r="104" spans="1:10" x14ac:dyDescent="0.2">
      <c r="A104" s="77"/>
      <c r="B104" s="77"/>
      <c r="C104" s="78"/>
      <c r="D104" s="78"/>
      <c r="E104" s="78"/>
      <c r="F104" s="78"/>
      <c r="G104" s="78"/>
    </row>
    <row r="105" spans="1:10" x14ac:dyDescent="0.2">
      <c r="A105" s="65"/>
      <c r="B105" s="65"/>
      <c r="C105" s="67"/>
      <c r="D105" s="67"/>
      <c r="E105" s="67"/>
      <c r="F105" s="67"/>
      <c r="G105" s="67"/>
      <c r="J105" s="53"/>
    </row>
    <row r="106" spans="1:10" x14ac:dyDescent="0.2">
      <c r="A106" s="212" t="s">
        <v>172</v>
      </c>
      <c r="B106" s="65"/>
      <c r="C106" s="67"/>
      <c r="D106" s="67"/>
      <c r="E106" s="67"/>
      <c r="F106" s="67"/>
      <c r="G106" s="67"/>
      <c r="J106" s="53"/>
    </row>
    <row r="107" spans="1:10" x14ac:dyDescent="0.2">
      <c r="A107" s="65" t="s">
        <v>173</v>
      </c>
      <c r="B107" s="65"/>
      <c r="C107" s="73">
        <v>1000</v>
      </c>
      <c r="D107" s="73">
        <v>1000</v>
      </c>
      <c r="E107" s="73">
        <v>1000</v>
      </c>
      <c r="F107" s="73">
        <v>1000</v>
      </c>
      <c r="G107" s="73">
        <v>1000</v>
      </c>
      <c r="J107" s="53"/>
    </row>
    <row r="108" spans="1:10" x14ac:dyDescent="0.2">
      <c r="A108" s="65" t="s">
        <v>174</v>
      </c>
      <c r="B108" s="65"/>
      <c r="C108" s="73">
        <v>270000</v>
      </c>
      <c r="D108" s="73">
        <v>250000</v>
      </c>
      <c r="E108" s="73">
        <v>250000</v>
      </c>
      <c r="F108" s="73">
        <v>250000</v>
      </c>
      <c r="G108" s="73">
        <v>250000</v>
      </c>
      <c r="J108" s="53"/>
    </row>
    <row r="109" spans="1:10" x14ac:dyDescent="0.2">
      <c r="A109" s="65" t="s">
        <v>175</v>
      </c>
      <c r="B109" s="65"/>
      <c r="C109" s="73">
        <v>2000</v>
      </c>
      <c r="D109" s="73">
        <v>2000</v>
      </c>
      <c r="E109" s="73">
        <v>2000</v>
      </c>
      <c r="F109" s="73">
        <v>2000</v>
      </c>
      <c r="G109" s="73">
        <v>2000</v>
      </c>
      <c r="J109" s="53"/>
    </row>
    <row r="110" spans="1:10" x14ac:dyDescent="0.2">
      <c r="A110" s="65" t="s">
        <v>176</v>
      </c>
      <c r="B110" s="65"/>
      <c r="C110" s="67">
        <v>2000</v>
      </c>
      <c r="D110" s="67">
        <v>2000</v>
      </c>
      <c r="E110" s="67">
        <v>2000</v>
      </c>
      <c r="F110" s="67">
        <v>2000</v>
      </c>
      <c r="G110" s="67">
        <v>2000</v>
      </c>
      <c r="J110" s="53"/>
    </row>
    <row r="111" spans="1:10" x14ac:dyDescent="0.2">
      <c r="A111" s="65" t="s">
        <v>177</v>
      </c>
      <c r="B111" s="65"/>
      <c r="C111" s="67">
        <v>0</v>
      </c>
      <c r="D111" s="67">
        <v>0</v>
      </c>
      <c r="E111" s="67">
        <v>0</v>
      </c>
      <c r="F111" s="67">
        <v>0</v>
      </c>
      <c r="G111" s="67">
        <v>0</v>
      </c>
    </row>
    <row r="112" spans="1:10" x14ac:dyDescent="0.2">
      <c r="A112" s="211" t="s">
        <v>178</v>
      </c>
      <c r="B112" s="211"/>
      <c r="C112" s="210">
        <f>SUM(C107:C111)</f>
        <v>275000</v>
      </c>
      <c r="D112" s="210">
        <f>SUM(D107:D111)</f>
        <v>255000</v>
      </c>
      <c r="E112" s="210">
        <v>255000</v>
      </c>
      <c r="F112" s="210">
        <f>SUM(F107:F111)</f>
        <v>255000</v>
      </c>
      <c r="G112" s="210">
        <f>SUM(G107:G111)</f>
        <v>255000</v>
      </c>
    </row>
    <row r="113" spans="1:7" x14ac:dyDescent="0.2">
      <c r="A113" s="77"/>
      <c r="B113" s="77"/>
      <c r="C113" s="78"/>
      <c r="D113" s="78"/>
      <c r="E113" s="78"/>
      <c r="F113" s="78"/>
      <c r="G113" s="78"/>
    </row>
    <row r="114" spans="1:7" x14ac:dyDescent="0.2">
      <c r="A114" s="65"/>
      <c r="B114" s="65"/>
      <c r="C114" s="67"/>
      <c r="D114" s="67"/>
      <c r="E114" s="67"/>
      <c r="F114" s="67"/>
      <c r="G114" s="67"/>
    </row>
    <row r="115" spans="1:7" x14ac:dyDescent="0.2">
      <c r="A115" s="212" t="s">
        <v>179</v>
      </c>
      <c r="B115" s="65"/>
      <c r="C115" s="67"/>
      <c r="D115" s="67"/>
      <c r="E115" s="67"/>
      <c r="F115" s="67"/>
      <c r="G115" s="67"/>
    </row>
    <row r="116" spans="1:7" x14ac:dyDescent="0.2">
      <c r="A116" s="65" t="s">
        <v>180</v>
      </c>
      <c r="B116" s="65"/>
      <c r="C116" s="67">
        <v>3500</v>
      </c>
      <c r="D116" s="67">
        <v>9000</v>
      </c>
      <c r="E116" s="67">
        <v>9000</v>
      </c>
      <c r="F116" s="67">
        <v>9000</v>
      </c>
      <c r="G116" s="67">
        <v>9000</v>
      </c>
    </row>
    <row r="117" spans="1:7" x14ac:dyDescent="0.2">
      <c r="A117" s="65" t="s">
        <v>181</v>
      </c>
      <c r="B117" s="65"/>
      <c r="C117" s="67">
        <v>90000</v>
      </c>
      <c r="D117" s="67">
        <v>110000</v>
      </c>
      <c r="E117" s="67">
        <v>110000</v>
      </c>
      <c r="F117" s="67">
        <v>110000</v>
      </c>
      <c r="G117" s="67">
        <v>110000</v>
      </c>
    </row>
    <row r="118" spans="1:7" x14ac:dyDescent="0.2">
      <c r="A118" s="68" t="s">
        <v>182</v>
      </c>
      <c r="B118" s="68"/>
      <c r="C118" s="210">
        <f>SUM(C116:C117)</f>
        <v>93500</v>
      </c>
      <c r="D118" s="210">
        <f>SUM(D116:D117)</f>
        <v>119000</v>
      </c>
      <c r="E118" s="210">
        <v>119000</v>
      </c>
      <c r="F118" s="210">
        <f>SUM(F116:F117)</f>
        <v>119000</v>
      </c>
      <c r="G118" s="210">
        <f>SUM(G116:G117)</f>
        <v>119000</v>
      </c>
    </row>
    <row r="119" spans="1:7" x14ac:dyDescent="0.2">
      <c r="A119" s="71" t="s">
        <v>183</v>
      </c>
      <c r="B119" s="71"/>
      <c r="C119" s="72">
        <f>SUM(C103,C112,C118)</f>
        <v>371650</v>
      </c>
      <c r="D119" s="72">
        <f>SUM(D103,D112,D118)</f>
        <v>379150</v>
      </c>
      <c r="E119" s="72">
        <v>379150</v>
      </c>
      <c r="F119" s="72">
        <f>SUM(F103,F112,F118)</f>
        <v>379150</v>
      </c>
      <c r="G119" s="72">
        <f>SUM(G103,G112,G118)</f>
        <v>379150</v>
      </c>
    </row>
    <row r="120" spans="1:7" x14ac:dyDescent="0.2">
      <c r="A120" s="71"/>
      <c r="B120" s="71"/>
      <c r="C120" s="72"/>
      <c r="D120" s="72"/>
      <c r="E120" s="72"/>
      <c r="F120" s="72"/>
      <c r="G120" s="72"/>
    </row>
    <row r="121" spans="1:7" x14ac:dyDescent="0.2">
      <c r="A121" s="65"/>
      <c r="B121" s="65"/>
      <c r="C121" s="65"/>
      <c r="D121" s="65"/>
      <c r="E121" s="65"/>
      <c r="F121" s="65"/>
      <c r="G121" s="65"/>
    </row>
    <row r="122" spans="1:7" x14ac:dyDescent="0.2">
      <c r="A122" s="71" t="s">
        <v>184</v>
      </c>
      <c r="B122" s="65"/>
      <c r="C122" s="65"/>
      <c r="D122" s="65"/>
      <c r="E122" s="65"/>
      <c r="F122" s="65"/>
      <c r="G122" s="65"/>
    </row>
    <row r="123" spans="1:7" x14ac:dyDescent="0.2">
      <c r="A123" s="65" t="s">
        <v>185</v>
      </c>
      <c r="B123" s="65"/>
      <c r="C123" s="67">
        <v>11000</v>
      </c>
      <c r="D123" s="67">
        <v>30000</v>
      </c>
      <c r="E123" s="67">
        <v>25000</v>
      </c>
      <c r="F123" s="67">
        <v>20000</v>
      </c>
      <c r="G123" s="67">
        <v>20000</v>
      </c>
    </row>
    <row r="124" spans="1:7" x14ac:dyDescent="0.2">
      <c r="A124" s="65" t="s">
        <v>186</v>
      </c>
      <c r="B124" s="65"/>
      <c r="C124" s="67">
        <v>0</v>
      </c>
      <c r="D124" s="67"/>
      <c r="E124" s="67"/>
      <c r="F124" s="67">
        <v>0</v>
      </c>
      <c r="G124" s="67">
        <v>0</v>
      </c>
    </row>
    <row r="125" spans="1:7" x14ac:dyDescent="0.2">
      <c r="A125" s="65" t="s">
        <v>411</v>
      </c>
      <c r="B125" s="65"/>
      <c r="C125" s="67">
        <v>0</v>
      </c>
      <c r="D125" s="67">
        <v>15000</v>
      </c>
      <c r="E125" s="67">
        <v>0</v>
      </c>
      <c r="F125" s="67">
        <v>0</v>
      </c>
      <c r="G125" s="67">
        <v>0</v>
      </c>
    </row>
    <row r="126" spans="1:7" s="148" customFormat="1" ht="15" x14ac:dyDescent="0.25">
      <c r="A126" s="217" t="s">
        <v>451</v>
      </c>
      <c r="B126" s="217"/>
      <c r="C126" s="218">
        <f>SUM(C123:C124)</f>
        <v>11000</v>
      </c>
      <c r="D126" s="218">
        <v>45000</v>
      </c>
      <c r="E126" s="218">
        <f>SUM(E123:E124,E125)</f>
        <v>25000</v>
      </c>
      <c r="F126" s="218">
        <f>SUM(F123:F124,F125)</f>
        <v>20000</v>
      </c>
      <c r="G126" s="218">
        <f>SUM(G123:G124:G125)</f>
        <v>20000</v>
      </c>
    </row>
    <row r="129" spans="1:7" s="148" customFormat="1" ht="15" x14ac:dyDescent="0.25">
      <c r="A129" s="217" t="s">
        <v>452</v>
      </c>
      <c r="B129" s="217"/>
      <c r="C129" s="218">
        <v>3056539.49</v>
      </c>
      <c r="D129" s="218">
        <v>1937800</v>
      </c>
      <c r="E129" s="218">
        <v>1829550</v>
      </c>
      <c r="F129" s="218">
        <f>SUM(F127:F128)</f>
        <v>0</v>
      </c>
      <c r="G129" s="218">
        <f>SUM(G127:G128)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6"/>
  <sheetViews>
    <sheetView topLeftCell="B46" workbookViewId="0">
      <selection activeCell="I41" sqref="I41"/>
    </sheetView>
  </sheetViews>
  <sheetFormatPr defaultRowHeight="12.75" x14ac:dyDescent="0.2"/>
  <cols>
    <col min="1" max="1" width="12.1640625" customWidth="1"/>
    <col min="2" max="2" width="11.33203125" customWidth="1"/>
    <col min="3" max="3" width="9.6640625" customWidth="1"/>
    <col min="4" max="4" width="23.5" customWidth="1"/>
    <col min="5" max="5" width="11.5" customWidth="1"/>
    <col min="6" max="7" width="12.6640625" customWidth="1"/>
    <col min="8" max="8" width="27.6640625" customWidth="1"/>
    <col min="9" max="9" width="23.5" customWidth="1"/>
    <col min="10" max="10" width="21.6640625" customWidth="1"/>
    <col min="11" max="11" width="21" customWidth="1"/>
    <col min="12" max="12" width="20.5" customWidth="1"/>
    <col min="13" max="13" width="15.5" customWidth="1"/>
  </cols>
  <sheetData>
    <row r="1" spans="1:13" ht="21.75" customHeight="1" x14ac:dyDescent="0.2">
      <c r="A1" s="683" t="s">
        <v>295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</row>
    <row r="2" spans="1:13" ht="54" customHeight="1" x14ac:dyDescent="0.2">
      <c r="A2" s="108" t="s">
        <v>236</v>
      </c>
      <c r="B2" s="108" t="s">
        <v>237</v>
      </c>
      <c r="C2" s="108" t="s">
        <v>238</v>
      </c>
      <c r="D2" s="108" t="s">
        <v>239</v>
      </c>
      <c r="E2" s="108" t="s">
        <v>299</v>
      </c>
      <c r="F2" s="108" t="s">
        <v>240</v>
      </c>
      <c r="G2" s="108" t="s">
        <v>300</v>
      </c>
      <c r="H2" s="113" t="s">
        <v>241</v>
      </c>
      <c r="I2" s="108" t="s">
        <v>386</v>
      </c>
      <c r="J2" s="108" t="s">
        <v>387</v>
      </c>
      <c r="K2" s="108" t="s">
        <v>242</v>
      </c>
      <c r="L2" s="108" t="s">
        <v>388</v>
      </c>
      <c r="M2" s="108" t="s">
        <v>243</v>
      </c>
    </row>
    <row r="3" spans="1:13" ht="27.75" customHeight="1" x14ac:dyDescent="0.2">
      <c r="A3" s="693" t="s">
        <v>296</v>
      </c>
      <c r="B3" s="693" t="s">
        <v>297</v>
      </c>
      <c r="C3" s="115" t="s">
        <v>244</v>
      </c>
      <c r="D3" s="115" t="s">
        <v>245</v>
      </c>
      <c r="E3" s="704"/>
      <c r="F3" s="705"/>
      <c r="G3" s="705"/>
      <c r="H3" s="705"/>
      <c r="I3" s="705"/>
      <c r="J3" s="705"/>
      <c r="K3" s="705"/>
      <c r="L3" s="705"/>
      <c r="M3" s="706"/>
    </row>
    <row r="4" spans="1:13" ht="27.75" customHeight="1" x14ac:dyDescent="0.2">
      <c r="A4" s="687"/>
      <c r="B4" s="687"/>
      <c r="C4" s="689" t="s">
        <v>246</v>
      </c>
      <c r="D4" s="689" t="s">
        <v>247</v>
      </c>
      <c r="E4" s="691">
        <v>8000000</v>
      </c>
      <c r="F4" s="691">
        <v>1000000</v>
      </c>
      <c r="G4" s="691">
        <v>1000000</v>
      </c>
      <c r="H4" s="120" t="s">
        <v>324</v>
      </c>
      <c r="I4" s="128">
        <v>0</v>
      </c>
      <c r="J4" s="128" t="s">
        <v>329</v>
      </c>
      <c r="K4" s="128" t="s">
        <v>330</v>
      </c>
      <c r="L4" s="128" t="s">
        <v>330</v>
      </c>
      <c r="M4" s="122" t="s">
        <v>326</v>
      </c>
    </row>
    <row r="5" spans="1:13" ht="27.75" customHeight="1" x14ac:dyDescent="0.2">
      <c r="A5" s="687"/>
      <c r="B5" s="687"/>
      <c r="C5" s="690"/>
      <c r="D5" s="690"/>
      <c r="E5" s="692"/>
      <c r="F5" s="692"/>
      <c r="G5" s="692"/>
      <c r="H5" s="120" t="s">
        <v>344</v>
      </c>
      <c r="I5" s="128" t="s">
        <v>328</v>
      </c>
      <c r="J5" s="130" t="s">
        <v>329</v>
      </c>
      <c r="K5" s="128" t="s">
        <v>330</v>
      </c>
      <c r="L5" s="128" t="s">
        <v>330</v>
      </c>
      <c r="M5" s="122" t="s">
        <v>326</v>
      </c>
    </row>
    <row r="6" spans="1:13" ht="27.75" customHeight="1" x14ac:dyDescent="0.2">
      <c r="A6" s="687"/>
      <c r="B6" s="687"/>
      <c r="C6" s="690"/>
      <c r="D6" s="690"/>
      <c r="E6" s="692"/>
      <c r="F6" s="692"/>
      <c r="G6" s="692"/>
      <c r="H6" s="121" t="s">
        <v>325</v>
      </c>
      <c r="I6" s="128">
        <v>0</v>
      </c>
      <c r="J6" s="131" t="s">
        <v>331</v>
      </c>
      <c r="K6" s="131" t="s">
        <v>332</v>
      </c>
      <c r="L6" s="131" t="s">
        <v>332</v>
      </c>
      <c r="M6" s="123" t="s">
        <v>326</v>
      </c>
    </row>
    <row r="7" spans="1:13" ht="42" customHeight="1" x14ac:dyDescent="0.2">
      <c r="A7" s="687"/>
      <c r="B7" s="693" t="s">
        <v>298</v>
      </c>
      <c r="C7" s="115" t="s">
        <v>309</v>
      </c>
      <c r="D7" s="115" t="s">
        <v>310</v>
      </c>
      <c r="E7" s="704"/>
      <c r="F7" s="705"/>
      <c r="G7" s="705"/>
      <c r="H7" s="705"/>
      <c r="I7" s="705"/>
      <c r="J7" s="705"/>
      <c r="K7" s="705"/>
      <c r="L7" s="705"/>
      <c r="M7" s="706"/>
    </row>
    <row r="8" spans="1:13" ht="42" customHeight="1" x14ac:dyDescent="0.2">
      <c r="A8" s="687"/>
      <c r="B8" s="687"/>
      <c r="C8" s="114" t="s">
        <v>311</v>
      </c>
      <c r="D8" s="114" t="s">
        <v>312</v>
      </c>
      <c r="E8" s="118">
        <v>30000</v>
      </c>
      <c r="F8" s="118">
        <v>30000</v>
      </c>
      <c r="G8" s="118">
        <v>30000</v>
      </c>
      <c r="H8" s="129" t="s">
        <v>327</v>
      </c>
      <c r="I8" s="128" t="s">
        <v>334</v>
      </c>
      <c r="J8" s="128" t="s">
        <v>333</v>
      </c>
      <c r="K8" s="128" t="s">
        <v>333</v>
      </c>
      <c r="L8" s="128" t="s">
        <v>333</v>
      </c>
      <c r="M8" s="123" t="s">
        <v>326</v>
      </c>
    </row>
    <row r="9" spans="1:13" ht="42" customHeight="1" x14ac:dyDescent="0.2">
      <c r="A9" s="687"/>
      <c r="B9" s="687"/>
      <c r="C9" s="115" t="s">
        <v>248</v>
      </c>
      <c r="D9" s="115" t="s">
        <v>249</v>
      </c>
      <c r="E9" s="704"/>
      <c r="F9" s="705"/>
      <c r="G9" s="705"/>
      <c r="H9" s="705"/>
      <c r="I9" s="705"/>
      <c r="J9" s="705"/>
      <c r="K9" s="705"/>
      <c r="L9" s="705"/>
      <c r="M9" s="706"/>
    </row>
    <row r="10" spans="1:13" ht="34.5" customHeight="1" x14ac:dyDescent="0.2">
      <c r="A10" s="687"/>
      <c r="B10" s="687"/>
      <c r="C10" s="109" t="s">
        <v>250</v>
      </c>
      <c r="D10" s="109" t="s">
        <v>251</v>
      </c>
      <c r="E10" s="110">
        <v>1145000</v>
      </c>
      <c r="F10" s="110">
        <v>1000000</v>
      </c>
      <c r="G10" s="110">
        <v>1000000</v>
      </c>
      <c r="H10" s="127" t="s">
        <v>252</v>
      </c>
      <c r="I10" s="128" t="s">
        <v>335</v>
      </c>
      <c r="J10" s="128" t="s">
        <v>330</v>
      </c>
      <c r="K10" s="128" t="s">
        <v>336</v>
      </c>
      <c r="L10" s="128" t="s">
        <v>337</v>
      </c>
      <c r="M10" s="123" t="s">
        <v>326</v>
      </c>
    </row>
    <row r="11" spans="1:13" ht="42" customHeight="1" x14ac:dyDescent="0.2">
      <c r="A11" s="687"/>
      <c r="B11" s="687"/>
      <c r="C11" s="109" t="s">
        <v>253</v>
      </c>
      <c r="D11" s="109" t="s">
        <v>254</v>
      </c>
      <c r="E11" s="110">
        <v>250000</v>
      </c>
      <c r="F11" s="110">
        <v>50000</v>
      </c>
      <c r="G11" s="110">
        <v>20000</v>
      </c>
      <c r="H11" s="127" t="s">
        <v>255</v>
      </c>
      <c r="I11" s="124" t="s">
        <v>338</v>
      </c>
      <c r="J11" s="124" t="s">
        <v>339</v>
      </c>
      <c r="K11" s="124" t="s">
        <v>340</v>
      </c>
      <c r="L11" s="135" t="s">
        <v>389</v>
      </c>
      <c r="M11" s="123" t="s">
        <v>326</v>
      </c>
    </row>
    <row r="12" spans="1:13" ht="29.25" customHeight="1" x14ac:dyDescent="0.2">
      <c r="A12" s="687"/>
      <c r="B12" s="687"/>
      <c r="C12" s="109" t="s">
        <v>256</v>
      </c>
      <c r="D12" s="109" t="s">
        <v>257</v>
      </c>
      <c r="E12" s="110">
        <v>45000</v>
      </c>
      <c r="F12" s="110">
        <v>30000</v>
      </c>
      <c r="G12" s="112">
        <v>30000</v>
      </c>
      <c r="H12" s="127" t="s">
        <v>258</v>
      </c>
      <c r="I12" s="124" t="s">
        <v>341</v>
      </c>
      <c r="J12" s="125" t="s">
        <v>342</v>
      </c>
      <c r="K12" s="124" t="s">
        <v>343</v>
      </c>
      <c r="L12" s="126" t="s">
        <v>343</v>
      </c>
      <c r="M12" s="123" t="s">
        <v>326</v>
      </c>
    </row>
    <row r="13" spans="1:13" ht="43.5" customHeight="1" x14ac:dyDescent="0.2">
      <c r="A13" s="687"/>
      <c r="B13" s="687"/>
      <c r="C13" s="115" t="s">
        <v>259</v>
      </c>
      <c r="D13" s="115" t="s">
        <v>260</v>
      </c>
      <c r="E13" s="698"/>
      <c r="F13" s="699"/>
      <c r="G13" s="699"/>
      <c r="H13" s="699"/>
      <c r="I13" s="699"/>
      <c r="J13" s="699"/>
      <c r="K13" s="699"/>
      <c r="L13" s="699"/>
      <c r="M13" s="700"/>
    </row>
    <row r="14" spans="1:13" ht="43.5" customHeight="1" x14ac:dyDescent="0.2">
      <c r="A14" s="687"/>
      <c r="B14" s="687"/>
      <c r="C14" s="689" t="s">
        <v>263</v>
      </c>
      <c r="D14" s="689" t="s">
        <v>313</v>
      </c>
      <c r="E14" s="691">
        <v>500000</v>
      </c>
      <c r="F14" s="696">
        <v>500000</v>
      </c>
      <c r="G14" s="696">
        <v>500000</v>
      </c>
      <c r="H14" s="707" t="s">
        <v>345</v>
      </c>
      <c r="I14" s="709" t="s">
        <v>346</v>
      </c>
      <c r="J14" s="709" t="s">
        <v>329</v>
      </c>
      <c r="K14" s="709" t="s">
        <v>347</v>
      </c>
      <c r="L14" s="709" t="s">
        <v>347</v>
      </c>
      <c r="M14" s="133" t="s">
        <v>326</v>
      </c>
    </row>
    <row r="15" spans="1:13" ht="0.75" customHeight="1" x14ac:dyDescent="0.2">
      <c r="A15" s="687"/>
      <c r="B15" s="687"/>
      <c r="C15" s="694"/>
      <c r="D15" s="694"/>
      <c r="E15" s="695"/>
      <c r="F15" s="697"/>
      <c r="G15" s="697"/>
      <c r="H15" s="708"/>
      <c r="I15" s="710"/>
      <c r="J15" s="710"/>
      <c r="K15" s="710"/>
      <c r="L15" s="710"/>
      <c r="M15" s="134"/>
    </row>
    <row r="16" spans="1:13" ht="37.5" customHeight="1" x14ac:dyDescent="0.2">
      <c r="A16" s="687"/>
      <c r="B16" s="688"/>
      <c r="C16" s="109" t="s">
        <v>261</v>
      </c>
      <c r="D16" s="109" t="s">
        <v>262</v>
      </c>
      <c r="E16" s="110">
        <v>750000</v>
      </c>
      <c r="F16" s="112">
        <v>750000</v>
      </c>
      <c r="G16" s="112">
        <v>750000</v>
      </c>
      <c r="H16" s="127" t="s">
        <v>348</v>
      </c>
      <c r="I16" s="124">
        <v>0</v>
      </c>
      <c r="J16" s="124" t="s">
        <v>347</v>
      </c>
      <c r="K16" s="124">
        <v>500</v>
      </c>
      <c r="L16" s="124">
        <v>500</v>
      </c>
      <c r="M16" s="133" t="s">
        <v>326</v>
      </c>
    </row>
    <row r="17" spans="1:13" ht="39.75" customHeight="1" x14ac:dyDescent="0.2">
      <c r="A17" s="684" t="s">
        <v>301</v>
      </c>
      <c r="B17" s="684" t="s">
        <v>317</v>
      </c>
      <c r="C17" s="115" t="s">
        <v>264</v>
      </c>
      <c r="D17" s="116" t="s">
        <v>265</v>
      </c>
      <c r="E17" s="698"/>
      <c r="F17" s="699"/>
      <c r="G17" s="699"/>
      <c r="H17" s="699"/>
      <c r="I17" s="699"/>
      <c r="J17" s="699"/>
      <c r="K17" s="699"/>
      <c r="L17" s="699"/>
      <c r="M17" s="700"/>
    </row>
    <row r="18" spans="1:13" ht="56.25" customHeight="1" x14ac:dyDescent="0.2">
      <c r="A18" s="686"/>
      <c r="B18" s="686"/>
      <c r="C18" s="114" t="s">
        <v>303</v>
      </c>
      <c r="D18" s="117" t="s">
        <v>304</v>
      </c>
      <c r="E18" s="118">
        <v>25000</v>
      </c>
      <c r="F18" s="118">
        <v>20000</v>
      </c>
      <c r="G18" s="118">
        <v>20000</v>
      </c>
      <c r="H18" s="122" t="s">
        <v>357</v>
      </c>
      <c r="I18" s="132" t="s">
        <v>349</v>
      </c>
      <c r="J18" s="122" t="s">
        <v>350</v>
      </c>
      <c r="K18" s="122" t="s">
        <v>351</v>
      </c>
      <c r="L18" s="122" t="s">
        <v>351</v>
      </c>
      <c r="M18" s="133" t="s">
        <v>326</v>
      </c>
    </row>
    <row r="19" spans="1:13" ht="51.75" customHeight="1" x14ac:dyDescent="0.2">
      <c r="A19" s="686"/>
      <c r="B19" s="686"/>
      <c r="C19" s="114" t="s">
        <v>305</v>
      </c>
      <c r="D19" s="117" t="s">
        <v>306</v>
      </c>
      <c r="E19" s="118">
        <v>225000</v>
      </c>
      <c r="F19" s="118">
        <v>150000</v>
      </c>
      <c r="G19" s="118">
        <v>150000</v>
      </c>
      <c r="H19" s="122" t="s">
        <v>358</v>
      </c>
      <c r="I19" s="122" t="s">
        <v>352</v>
      </c>
      <c r="J19" s="122" t="s">
        <v>354</v>
      </c>
      <c r="K19" s="122" t="s">
        <v>353</v>
      </c>
      <c r="L19" s="122" t="s">
        <v>353</v>
      </c>
      <c r="M19" s="133" t="s">
        <v>326</v>
      </c>
    </row>
    <row r="20" spans="1:13" ht="45" customHeight="1" x14ac:dyDescent="0.2">
      <c r="A20" s="686"/>
      <c r="B20" s="686"/>
      <c r="C20" s="114" t="s">
        <v>307</v>
      </c>
      <c r="D20" s="117" t="s">
        <v>308</v>
      </c>
      <c r="E20" s="118">
        <v>50000</v>
      </c>
      <c r="F20" s="118">
        <v>30000</v>
      </c>
      <c r="G20" s="118">
        <v>30000</v>
      </c>
      <c r="H20" s="122" t="s">
        <v>359</v>
      </c>
      <c r="I20" s="122" t="s">
        <v>356</v>
      </c>
      <c r="J20" s="122" t="s">
        <v>355</v>
      </c>
      <c r="K20" s="122" t="s">
        <v>355</v>
      </c>
      <c r="L20" s="122" t="s">
        <v>355</v>
      </c>
      <c r="M20" s="133" t="s">
        <v>326</v>
      </c>
    </row>
    <row r="21" spans="1:13" ht="21" customHeight="1" x14ac:dyDescent="0.2">
      <c r="A21" s="686"/>
      <c r="B21" s="687"/>
      <c r="C21" s="115" t="s">
        <v>266</v>
      </c>
      <c r="D21" s="115" t="s">
        <v>267</v>
      </c>
      <c r="E21" s="698"/>
      <c r="F21" s="699"/>
      <c r="G21" s="699"/>
      <c r="H21" s="699"/>
      <c r="I21" s="699"/>
      <c r="J21" s="699"/>
      <c r="K21" s="699"/>
      <c r="L21" s="699"/>
      <c r="M21" s="700"/>
    </row>
    <row r="22" spans="1:13" ht="32.25" customHeight="1" x14ac:dyDescent="0.2">
      <c r="A22" s="686"/>
      <c r="B22" s="687"/>
      <c r="C22" s="114" t="s">
        <v>268</v>
      </c>
      <c r="D22" s="114" t="s">
        <v>269</v>
      </c>
      <c r="E22" s="119">
        <v>70000</v>
      </c>
      <c r="F22" s="119">
        <v>60000</v>
      </c>
      <c r="G22" s="119">
        <v>60000</v>
      </c>
      <c r="H22" s="114" t="s">
        <v>361</v>
      </c>
      <c r="I22" s="135" t="s">
        <v>362</v>
      </c>
      <c r="J22" s="135" t="s">
        <v>363</v>
      </c>
      <c r="K22" s="122" t="s">
        <v>363</v>
      </c>
      <c r="L22" s="122" t="s">
        <v>363</v>
      </c>
      <c r="M22" s="133" t="s">
        <v>326</v>
      </c>
    </row>
    <row r="23" spans="1:13" ht="25.5" customHeight="1" x14ac:dyDescent="0.2">
      <c r="A23" s="686"/>
      <c r="B23" s="687"/>
      <c r="C23" s="115" t="s">
        <v>270</v>
      </c>
      <c r="D23" s="115" t="s">
        <v>314</v>
      </c>
      <c r="E23" s="704"/>
      <c r="F23" s="705"/>
      <c r="G23" s="705"/>
      <c r="H23" s="705"/>
      <c r="I23" s="705"/>
      <c r="J23" s="705"/>
      <c r="K23" s="705"/>
      <c r="L23" s="705"/>
      <c r="M23" s="706"/>
    </row>
    <row r="24" spans="1:13" ht="30.75" customHeight="1" x14ac:dyDescent="0.2">
      <c r="A24" s="686"/>
      <c r="B24" s="687"/>
      <c r="C24" s="109" t="s">
        <v>271</v>
      </c>
      <c r="D24" s="109" t="s">
        <v>272</v>
      </c>
      <c r="E24" s="110">
        <v>3240000</v>
      </c>
      <c r="F24" s="119">
        <v>100000</v>
      </c>
      <c r="G24" s="119">
        <v>75000</v>
      </c>
      <c r="H24" s="114" t="s">
        <v>360</v>
      </c>
      <c r="I24" s="124" t="s">
        <v>364</v>
      </c>
      <c r="J24" s="124" t="s">
        <v>365</v>
      </c>
      <c r="K24" s="135" t="s">
        <v>366</v>
      </c>
      <c r="L24" s="135" t="s">
        <v>366</v>
      </c>
      <c r="M24" s="133" t="s">
        <v>326</v>
      </c>
    </row>
    <row r="25" spans="1:13" ht="38.25" x14ac:dyDescent="0.2">
      <c r="A25" s="686"/>
      <c r="B25" s="687"/>
      <c r="C25" s="115" t="s">
        <v>273</v>
      </c>
      <c r="D25" s="115" t="s">
        <v>274</v>
      </c>
      <c r="E25" s="698"/>
      <c r="F25" s="699"/>
      <c r="G25" s="699"/>
      <c r="H25" s="699"/>
      <c r="I25" s="699"/>
      <c r="J25" s="699"/>
      <c r="K25" s="699"/>
      <c r="L25" s="699"/>
      <c r="M25" s="700"/>
    </row>
    <row r="26" spans="1:13" ht="30" customHeight="1" x14ac:dyDescent="0.2">
      <c r="A26" s="686"/>
      <c r="B26" s="688"/>
      <c r="C26" s="109" t="s">
        <v>275</v>
      </c>
      <c r="D26" s="109" t="s">
        <v>276</v>
      </c>
      <c r="E26" s="110">
        <v>1120000</v>
      </c>
      <c r="F26" s="119">
        <v>1200000</v>
      </c>
      <c r="G26" s="119">
        <v>1200000</v>
      </c>
      <c r="H26" s="114" t="s">
        <v>367</v>
      </c>
      <c r="I26" s="137" t="s">
        <v>368</v>
      </c>
      <c r="J26" s="137" t="s">
        <v>369</v>
      </c>
      <c r="K26" s="137" t="s">
        <v>370</v>
      </c>
      <c r="L26" s="137" t="s">
        <v>369</v>
      </c>
      <c r="M26" s="133" t="s">
        <v>326</v>
      </c>
    </row>
    <row r="27" spans="1:13" ht="38.25" x14ac:dyDescent="0.2">
      <c r="A27" s="686"/>
      <c r="B27" s="684" t="s">
        <v>302</v>
      </c>
      <c r="C27" s="115" t="s">
        <v>277</v>
      </c>
      <c r="D27" s="115" t="s">
        <v>278</v>
      </c>
      <c r="E27" s="698"/>
      <c r="F27" s="699"/>
      <c r="G27" s="699"/>
      <c r="H27" s="699"/>
      <c r="I27" s="699"/>
      <c r="J27" s="699"/>
      <c r="K27" s="699"/>
      <c r="L27" s="699"/>
      <c r="M27" s="700"/>
    </row>
    <row r="28" spans="1:13" ht="50.25" customHeight="1" x14ac:dyDescent="0.2">
      <c r="A28" s="686"/>
      <c r="B28" s="687"/>
      <c r="C28" s="114" t="s">
        <v>279</v>
      </c>
      <c r="D28" s="114" t="s">
        <v>280</v>
      </c>
      <c r="E28" s="119">
        <v>100000</v>
      </c>
      <c r="F28" s="119">
        <v>100000</v>
      </c>
      <c r="G28" s="119">
        <v>100000</v>
      </c>
      <c r="H28" s="114" t="s">
        <v>281</v>
      </c>
      <c r="I28" s="122" t="s">
        <v>372</v>
      </c>
      <c r="J28" s="122" t="s">
        <v>371</v>
      </c>
      <c r="K28" s="122" t="s">
        <v>371</v>
      </c>
      <c r="L28" s="122" t="s">
        <v>371</v>
      </c>
      <c r="M28" s="133" t="s">
        <v>326</v>
      </c>
    </row>
    <row r="29" spans="1:13" ht="25.5" x14ac:dyDescent="0.2">
      <c r="A29" s="686"/>
      <c r="B29" s="687"/>
      <c r="C29" s="114" t="s">
        <v>282</v>
      </c>
      <c r="D29" s="114" t="s">
        <v>283</v>
      </c>
      <c r="E29" s="119">
        <v>200000</v>
      </c>
      <c r="F29" s="119">
        <v>200000</v>
      </c>
      <c r="G29" s="119">
        <v>200000</v>
      </c>
      <c r="H29" s="114" t="s">
        <v>284</v>
      </c>
      <c r="I29" s="122" t="s">
        <v>364</v>
      </c>
      <c r="J29" s="122" t="s">
        <v>373</v>
      </c>
      <c r="K29" s="122" t="s">
        <v>373</v>
      </c>
      <c r="L29" s="122" t="s">
        <v>373</v>
      </c>
      <c r="M29" s="133" t="s">
        <v>326</v>
      </c>
    </row>
    <row r="30" spans="1:13" ht="45" customHeight="1" x14ac:dyDescent="0.2">
      <c r="A30" s="686"/>
      <c r="B30" s="688"/>
      <c r="C30" s="114" t="s">
        <v>285</v>
      </c>
      <c r="D30" s="114" t="s">
        <v>316</v>
      </c>
      <c r="E30" s="119">
        <v>5000</v>
      </c>
      <c r="F30" s="119">
        <v>5000</v>
      </c>
      <c r="G30" s="119">
        <v>5000</v>
      </c>
      <c r="H30" s="114" t="s">
        <v>374</v>
      </c>
      <c r="I30" s="132" t="s">
        <v>375</v>
      </c>
      <c r="J30" s="122" t="s">
        <v>376</v>
      </c>
      <c r="K30" s="122" t="s">
        <v>376</v>
      </c>
      <c r="L30" s="122" t="s">
        <v>376</v>
      </c>
      <c r="M30" s="133" t="s">
        <v>326</v>
      </c>
    </row>
    <row r="31" spans="1:13" ht="33.75" customHeight="1" x14ac:dyDescent="0.2">
      <c r="A31" s="686"/>
      <c r="B31" s="684" t="s">
        <v>315</v>
      </c>
      <c r="C31" s="115" t="s">
        <v>286</v>
      </c>
      <c r="D31" s="115" t="s">
        <v>287</v>
      </c>
      <c r="E31" s="704"/>
      <c r="F31" s="705"/>
      <c r="G31" s="705"/>
      <c r="H31" s="705"/>
      <c r="I31" s="705"/>
      <c r="J31" s="705"/>
      <c r="K31" s="705"/>
      <c r="L31" s="705"/>
      <c r="M31" s="706"/>
    </row>
    <row r="32" spans="1:13" ht="45" customHeight="1" x14ac:dyDescent="0.2">
      <c r="A32" s="686"/>
      <c r="B32" s="685"/>
      <c r="C32" s="109" t="s">
        <v>288</v>
      </c>
      <c r="D32" s="109" t="s">
        <v>289</v>
      </c>
      <c r="E32" s="110">
        <v>60000</v>
      </c>
      <c r="F32" s="110">
        <v>30000</v>
      </c>
      <c r="G32" s="110">
        <v>0</v>
      </c>
      <c r="H32" s="114" t="s">
        <v>377</v>
      </c>
      <c r="I32" s="135" t="s">
        <v>378</v>
      </c>
      <c r="J32" s="124" t="s">
        <v>379</v>
      </c>
      <c r="K32" s="124" t="s">
        <v>380</v>
      </c>
      <c r="L32" s="124"/>
      <c r="M32" s="133" t="s">
        <v>326</v>
      </c>
    </row>
    <row r="33" spans="1:13" ht="33.75" customHeight="1" x14ac:dyDescent="0.2">
      <c r="A33" s="686"/>
      <c r="B33" s="684" t="s">
        <v>318</v>
      </c>
      <c r="C33" s="115" t="s">
        <v>290</v>
      </c>
      <c r="D33" s="115" t="s">
        <v>291</v>
      </c>
      <c r="E33" s="698"/>
      <c r="F33" s="699"/>
      <c r="G33" s="699"/>
      <c r="H33" s="699"/>
      <c r="I33" s="699"/>
      <c r="J33" s="699"/>
      <c r="K33" s="699"/>
      <c r="L33" s="699"/>
      <c r="M33" s="700"/>
    </row>
    <row r="34" spans="1:13" ht="64.5" customHeight="1" x14ac:dyDescent="0.2">
      <c r="A34" s="686"/>
      <c r="B34" s="685"/>
      <c r="C34" s="109" t="s">
        <v>292</v>
      </c>
      <c r="D34" s="111" t="s">
        <v>293</v>
      </c>
      <c r="E34" s="110">
        <v>350000</v>
      </c>
      <c r="F34" s="110">
        <v>50000</v>
      </c>
      <c r="G34" s="110">
        <v>50000</v>
      </c>
      <c r="H34" s="114" t="s">
        <v>294</v>
      </c>
      <c r="I34" s="135" t="s">
        <v>382</v>
      </c>
      <c r="J34" s="135" t="s">
        <v>381</v>
      </c>
      <c r="K34" s="135" t="s">
        <v>381</v>
      </c>
      <c r="L34" s="135" t="s">
        <v>381</v>
      </c>
      <c r="M34" s="133" t="s">
        <v>326</v>
      </c>
    </row>
    <row r="35" spans="1:13" ht="31.5" customHeight="1" x14ac:dyDescent="0.2">
      <c r="A35" s="686"/>
      <c r="B35" s="684" t="s">
        <v>319</v>
      </c>
      <c r="C35" s="115" t="s">
        <v>320</v>
      </c>
      <c r="D35" s="115" t="s">
        <v>321</v>
      </c>
      <c r="E35" s="701"/>
      <c r="F35" s="702"/>
      <c r="G35" s="702"/>
      <c r="H35" s="702"/>
      <c r="I35" s="702"/>
      <c r="J35" s="702"/>
      <c r="K35" s="702"/>
      <c r="L35" s="702"/>
      <c r="M35" s="703"/>
    </row>
    <row r="36" spans="1:13" ht="45" customHeight="1" x14ac:dyDescent="0.2">
      <c r="A36" s="685"/>
      <c r="B36" s="685"/>
      <c r="C36" s="109" t="s">
        <v>322</v>
      </c>
      <c r="D36" s="109" t="s">
        <v>323</v>
      </c>
      <c r="E36" s="110">
        <v>50000</v>
      </c>
      <c r="F36" s="110">
        <v>0</v>
      </c>
      <c r="G36" s="110">
        <v>0</v>
      </c>
      <c r="H36" s="114" t="s">
        <v>383</v>
      </c>
      <c r="I36" s="137" t="s">
        <v>384</v>
      </c>
      <c r="J36" s="135" t="s">
        <v>385</v>
      </c>
      <c r="K36" s="136"/>
      <c r="L36" s="365"/>
      <c r="M36" s="366" t="s">
        <v>326</v>
      </c>
    </row>
  </sheetData>
  <mergeCells count="37">
    <mergeCell ref="E13:M13"/>
    <mergeCell ref="E9:M9"/>
    <mergeCell ref="E7:M7"/>
    <mergeCell ref="E3:M3"/>
    <mergeCell ref="E31:M31"/>
    <mergeCell ref="E17:M17"/>
    <mergeCell ref="H14:H15"/>
    <mergeCell ref="I14:I15"/>
    <mergeCell ref="J14:J15"/>
    <mergeCell ref="K14:K15"/>
    <mergeCell ref="L14:L15"/>
    <mergeCell ref="E35:M35"/>
    <mergeCell ref="E23:M23"/>
    <mergeCell ref="E21:M21"/>
    <mergeCell ref="E27:M27"/>
    <mergeCell ref="E25:M25"/>
    <mergeCell ref="D14:D15"/>
    <mergeCell ref="E14:E15"/>
    <mergeCell ref="F14:F15"/>
    <mergeCell ref="G14:G15"/>
    <mergeCell ref="E33:M33"/>
    <mergeCell ref="A1:M1"/>
    <mergeCell ref="B35:B36"/>
    <mergeCell ref="B17:B26"/>
    <mergeCell ref="B27:B30"/>
    <mergeCell ref="B31:B32"/>
    <mergeCell ref="A17:A36"/>
    <mergeCell ref="B33:B34"/>
    <mergeCell ref="C4:C6"/>
    <mergeCell ref="D4:D6"/>
    <mergeCell ref="E4:E6"/>
    <mergeCell ref="F4:F6"/>
    <mergeCell ref="G4:G6"/>
    <mergeCell ref="A3:A16"/>
    <mergeCell ref="B3:B6"/>
    <mergeCell ref="B7:B16"/>
    <mergeCell ref="C14:C1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2"/>
  <sheetViews>
    <sheetView tabSelected="1" workbookViewId="0">
      <selection activeCell="C62" sqref="C62"/>
    </sheetView>
  </sheetViews>
  <sheetFormatPr defaultRowHeight="12.75" x14ac:dyDescent="0.2"/>
  <cols>
    <col min="1" max="1" width="6.5" customWidth="1"/>
    <col min="2" max="2" width="53.5" customWidth="1"/>
    <col min="3" max="3" width="18.6640625" customWidth="1"/>
    <col min="4" max="4" width="10.33203125" customWidth="1"/>
    <col min="5" max="5" width="12.83203125" customWidth="1"/>
    <col min="6" max="6" width="14.83203125" customWidth="1"/>
    <col min="7" max="7" width="13.6640625" customWidth="1"/>
    <col min="8" max="8" width="14.33203125" customWidth="1"/>
    <col min="9" max="9" width="12.6640625" customWidth="1"/>
    <col min="10" max="10" width="13.6640625" customWidth="1"/>
    <col min="11" max="11" width="13.1640625" customWidth="1"/>
    <col min="12" max="12" width="11.5" customWidth="1"/>
    <col min="13" max="13" width="15.6640625" customWidth="1"/>
  </cols>
  <sheetData>
    <row r="1" spans="1:13" ht="18" x14ac:dyDescent="0.25">
      <c r="A1" s="83" t="s">
        <v>192</v>
      </c>
      <c r="B1" s="83"/>
      <c r="C1" s="83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" x14ac:dyDescent="0.25">
      <c r="A2" s="714"/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</row>
    <row r="3" spans="1:13" ht="22.5" x14ac:dyDescent="0.3">
      <c r="A3" s="711" t="s">
        <v>193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</row>
    <row r="4" spans="1:13" ht="15.75" x14ac:dyDescent="0.25">
      <c r="A4" s="712" t="s">
        <v>524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</row>
    <row r="5" spans="1:13" ht="15.75" thickBot="1" x14ac:dyDescent="0.3">
      <c r="A5" s="84"/>
      <c r="B5" s="84"/>
      <c r="C5" s="84"/>
      <c r="D5" s="65"/>
      <c r="E5" s="65"/>
      <c r="F5" s="65"/>
      <c r="G5" s="65"/>
      <c r="H5" s="65"/>
      <c r="I5" s="65"/>
      <c r="J5" s="65"/>
      <c r="K5" s="65"/>
      <c r="L5" s="65"/>
      <c r="M5" s="67">
        <f>SUM(C6,D6,E6,F6,G6,H6,I6,J6,K6,L6)</f>
        <v>1715529</v>
      </c>
    </row>
    <row r="6" spans="1:13" x14ac:dyDescent="0.2">
      <c r="A6" s="713" t="s">
        <v>194</v>
      </c>
      <c r="B6" s="713"/>
      <c r="C6" s="85">
        <f t="shared" ref="C6:M6" si="0">SUM(C8,C33)</f>
        <v>180995</v>
      </c>
      <c r="D6" s="85">
        <f t="shared" si="0"/>
        <v>0</v>
      </c>
      <c r="E6" s="85">
        <f t="shared" si="0"/>
        <v>37151</v>
      </c>
      <c r="F6" s="85">
        <f t="shared" si="0"/>
        <v>1056443</v>
      </c>
      <c r="G6" s="85">
        <f t="shared" si="0"/>
        <v>0</v>
      </c>
      <c r="H6" s="85">
        <f t="shared" si="0"/>
        <v>15000</v>
      </c>
      <c r="I6" s="85">
        <f t="shared" si="0"/>
        <v>236700</v>
      </c>
      <c r="J6" s="85">
        <f t="shared" si="0"/>
        <v>26300</v>
      </c>
      <c r="K6" s="85">
        <f t="shared" si="0"/>
        <v>137000</v>
      </c>
      <c r="L6" s="85">
        <f t="shared" si="0"/>
        <v>25940</v>
      </c>
      <c r="M6" s="85">
        <f t="shared" si="0"/>
        <v>1715529</v>
      </c>
    </row>
    <row r="7" spans="1:13" ht="60.75" thickBot="1" x14ac:dyDescent="0.25">
      <c r="A7" s="86" t="s">
        <v>195</v>
      </c>
      <c r="B7" s="106" t="s">
        <v>235</v>
      </c>
      <c r="C7" s="87" t="s">
        <v>196</v>
      </c>
      <c r="D7" s="86" t="s">
        <v>197</v>
      </c>
      <c r="E7" s="86" t="s">
        <v>198</v>
      </c>
      <c r="F7" s="86" t="s">
        <v>199</v>
      </c>
      <c r="G7" s="86" t="s">
        <v>200</v>
      </c>
      <c r="H7" s="86" t="s">
        <v>201</v>
      </c>
      <c r="I7" s="86" t="s">
        <v>202</v>
      </c>
      <c r="J7" s="86" t="s">
        <v>203</v>
      </c>
      <c r="K7" s="86" t="s">
        <v>204</v>
      </c>
      <c r="L7" s="86" t="s">
        <v>205</v>
      </c>
      <c r="M7" s="88" t="s">
        <v>206</v>
      </c>
    </row>
    <row r="8" spans="1:13" x14ac:dyDescent="0.2">
      <c r="A8" s="101">
        <v>3</v>
      </c>
      <c r="B8" s="89" t="s">
        <v>132</v>
      </c>
      <c r="C8" s="105">
        <f t="shared" ref="C8:L8" si="1">SUM(C9,C13,C19,C21,C23,C26,C28)</f>
        <v>177495</v>
      </c>
      <c r="D8" s="105">
        <f t="shared" si="1"/>
        <v>0</v>
      </c>
      <c r="E8" s="105">
        <f t="shared" si="1"/>
        <v>11150</v>
      </c>
      <c r="F8" s="105">
        <f t="shared" si="1"/>
        <v>215783</v>
      </c>
      <c r="G8" s="105">
        <f t="shared" si="1"/>
        <v>0</v>
      </c>
      <c r="H8" s="105">
        <f t="shared" si="1"/>
        <v>0</v>
      </c>
      <c r="I8" s="105">
        <f t="shared" si="1"/>
        <v>16700</v>
      </c>
      <c r="J8" s="105">
        <f t="shared" si="1"/>
        <v>25300</v>
      </c>
      <c r="K8" s="105">
        <f t="shared" si="1"/>
        <v>98500</v>
      </c>
      <c r="L8" s="105">
        <f t="shared" si="1"/>
        <v>25940</v>
      </c>
      <c r="M8" s="105">
        <f>SUM(C8,D8,E8:F8,G8,H8,I8,J8,K8:L8)</f>
        <v>570868</v>
      </c>
    </row>
    <row r="9" spans="1:13" x14ac:dyDescent="0.2">
      <c r="A9" s="101">
        <v>31</v>
      </c>
      <c r="B9" s="89" t="s">
        <v>207</v>
      </c>
      <c r="C9" s="90">
        <f t="shared" ref="C9:L9" si="2">SUM(C10,C11,C12)</f>
        <v>92050</v>
      </c>
      <c r="D9" s="90">
        <f t="shared" si="2"/>
        <v>0</v>
      </c>
      <c r="E9" s="90">
        <f t="shared" si="2"/>
        <v>0</v>
      </c>
      <c r="F9" s="90">
        <f t="shared" si="2"/>
        <v>0</v>
      </c>
      <c r="G9" s="90">
        <f t="shared" si="2"/>
        <v>0</v>
      </c>
      <c r="H9" s="90">
        <f t="shared" si="2"/>
        <v>0</v>
      </c>
      <c r="I9" s="90">
        <f t="shared" si="2"/>
        <v>0</v>
      </c>
      <c r="J9" s="90">
        <f t="shared" si="2"/>
        <v>0</v>
      </c>
      <c r="K9" s="90">
        <f t="shared" si="2"/>
        <v>0</v>
      </c>
      <c r="L9" s="90">
        <f t="shared" si="2"/>
        <v>0</v>
      </c>
      <c r="M9" s="105">
        <f>SUM(C9,D9,E9:F9,G9,H9,I9,J9,K9:L9)</f>
        <v>92050</v>
      </c>
    </row>
    <row r="10" spans="1:13" ht="12" customHeight="1" x14ac:dyDescent="0.2">
      <c r="A10" s="102">
        <v>311</v>
      </c>
      <c r="B10" s="92" t="s">
        <v>208</v>
      </c>
      <c r="C10" s="93">
        <v>75650</v>
      </c>
      <c r="D10" s="94"/>
      <c r="E10" s="94"/>
      <c r="F10" s="94"/>
      <c r="G10" s="94"/>
      <c r="H10" s="94"/>
      <c r="I10" s="94"/>
      <c r="J10" s="95"/>
      <c r="K10" s="94"/>
      <c r="L10" s="96"/>
      <c r="M10" s="105">
        <f t="shared" ref="M10:M42" si="3">SUM(C10,D10,E10:F10,G10,H10,I10,J10,K10:L10)</f>
        <v>75650</v>
      </c>
    </row>
    <row r="11" spans="1:13" x14ac:dyDescent="0.2">
      <c r="A11" s="102">
        <v>312</v>
      </c>
      <c r="B11" s="97" t="s">
        <v>209</v>
      </c>
      <c r="C11" s="93">
        <v>1600</v>
      </c>
      <c r="D11" s="94"/>
      <c r="E11" s="94"/>
      <c r="F11" s="94"/>
      <c r="G11" s="94"/>
      <c r="H11" s="94"/>
      <c r="I11" s="94"/>
      <c r="J11" s="94"/>
      <c r="K11" s="94"/>
      <c r="L11" s="96"/>
      <c r="M11" s="105">
        <f t="shared" si="3"/>
        <v>1600</v>
      </c>
    </row>
    <row r="12" spans="1:13" x14ac:dyDescent="0.2">
      <c r="A12" s="91">
        <v>313</v>
      </c>
      <c r="B12" s="97" t="s">
        <v>130</v>
      </c>
      <c r="C12" s="93">
        <v>14800</v>
      </c>
      <c r="D12" s="94"/>
      <c r="E12" s="94"/>
      <c r="F12" s="94"/>
      <c r="G12" s="94"/>
      <c r="H12" s="94"/>
      <c r="I12" s="94"/>
      <c r="J12" s="94"/>
      <c r="K12" s="94"/>
      <c r="L12" s="96"/>
      <c r="M12" s="105">
        <f t="shared" si="3"/>
        <v>14800</v>
      </c>
    </row>
    <row r="13" spans="1:13" x14ac:dyDescent="0.2">
      <c r="A13" s="101">
        <v>32</v>
      </c>
      <c r="B13" s="89" t="s">
        <v>210</v>
      </c>
      <c r="C13" s="90">
        <f t="shared" ref="C13:L13" si="4">SUM(C14,C15,C16,C17,C18)</f>
        <v>72855</v>
      </c>
      <c r="D13" s="90">
        <f t="shared" si="4"/>
        <v>0</v>
      </c>
      <c r="E13" s="90">
        <f t="shared" si="4"/>
        <v>3950</v>
      </c>
      <c r="F13" s="90">
        <f t="shared" si="4"/>
        <v>201020</v>
      </c>
      <c r="G13" s="90">
        <f t="shared" si="4"/>
        <v>0</v>
      </c>
      <c r="H13" s="90">
        <f t="shared" si="4"/>
        <v>0</v>
      </c>
      <c r="I13" s="90">
        <f t="shared" si="4"/>
        <v>16700</v>
      </c>
      <c r="J13" s="90">
        <f t="shared" si="4"/>
        <v>800</v>
      </c>
      <c r="K13" s="90">
        <f t="shared" si="4"/>
        <v>14500</v>
      </c>
      <c r="L13" s="90">
        <f t="shared" si="4"/>
        <v>0</v>
      </c>
      <c r="M13" s="105">
        <f t="shared" si="3"/>
        <v>309825</v>
      </c>
    </row>
    <row r="14" spans="1:13" x14ac:dyDescent="0.2">
      <c r="A14" s="102">
        <v>321</v>
      </c>
      <c r="B14" s="92" t="s">
        <v>211</v>
      </c>
      <c r="C14" s="93">
        <v>3700</v>
      </c>
      <c r="D14" s="94"/>
      <c r="E14" s="94"/>
      <c r="F14" s="94"/>
      <c r="G14" s="94"/>
      <c r="H14" s="94"/>
      <c r="I14" s="94"/>
      <c r="J14" s="94"/>
      <c r="K14" s="94"/>
      <c r="L14" s="96"/>
      <c r="M14" s="105">
        <f t="shared" si="3"/>
        <v>3700</v>
      </c>
    </row>
    <row r="15" spans="1:13" x14ac:dyDescent="0.2">
      <c r="A15" s="102">
        <v>322</v>
      </c>
      <c r="B15" s="97" t="s">
        <v>212</v>
      </c>
      <c r="C15" s="93">
        <v>19300</v>
      </c>
      <c r="D15" s="94"/>
      <c r="E15" s="94">
        <v>2000</v>
      </c>
      <c r="F15" s="94">
        <v>14200</v>
      </c>
      <c r="G15" s="94"/>
      <c r="H15" s="94"/>
      <c r="I15" s="94"/>
      <c r="J15" s="94">
        <v>800</v>
      </c>
      <c r="K15" s="94">
        <v>10000</v>
      </c>
      <c r="L15" s="96"/>
      <c r="M15" s="105">
        <f t="shared" si="3"/>
        <v>46300</v>
      </c>
    </row>
    <row r="16" spans="1:13" x14ac:dyDescent="0.2">
      <c r="A16" s="102">
        <v>323</v>
      </c>
      <c r="B16" s="92" t="s">
        <v>213</v>
      </c>
      <c r="C16" s="93">
        <v>35255</v>
      </c>
      <c r="D16" s="94"/>
      <c r="E16" s="94">
        <v>1950</v>
      </c>
      <c r="F16" s="94">
        <v>186820</v>
      </c>
      <c r="G16" s="94"/>
      <c r="H16" s="94"/>
      <c r="I16" s="94">
        <v>16700</v>
      </c>
      <c r="J16" s="94"/>
      <c r="K16" s="94">
        <v>4500</v>
      </c>
      <c r="L16" s="96"/>
      <c r="M16" s="105">
        <f t="shared" si="3"/>
        <v>245225</v>
      </c>
    </row>
    <row r="17" spans="1:13" ht="12" customHeight="1" x14ac:dyDescent="0.2">
      <c r="A17" s="102">
        <v>324</v>
      </c>
      <c r="B17" s="92" t="s">
        <v>214</v>
      </c>
      <c r="C17" s="93"/>
      <c r="D17" s="94"/>
      <c r="E17" s="94"/>
      <c r="F17" s="94"/>
      <c r="G17" s="94"/>
      <c r="H17" s="94"/>
      <c r="I17" s="94"/>
      <c r="J17" s="94"/>
      <c r="K17" s="94"/>
      <c r="L17" s="96"/>
      <c r="M17" s="105">
        <f t="shared" si="3"/>
        <v>0</v>
      </c>
    </row>
    <row r="18" spans="1:13" ht="15" customHeight="1" x14ac:dyDescent="0.2">
      <c r="A18" s="102">
        <v>329</v>
      </c>
      <c r="B18" s="97" t="s">
        <v>215</v>
      </c>
      <c r="C18" s="93">
        <v>14600</v>
      </c>
      <c r="D18" s="94"/>
      <c r="E18" s="94"/>
      <c r="F18" s="94"/>
      <c r="G18" s="94"/>
      <c r="H18" s="94"/>
      <c r="I18" s="94"/>
      <c r="J18" s="94"/>
      <c r="K18" s="94"/>
      <c r="L18" s="96"/>
      <c r="M18" s="105">
        <f t="shared" si="3"/>
        <v>14600</v>
      </c>
    </row>
    <row r="19" spans="1:13" x14ac:dyDescent="0.2">
      <c r="A19" s="101">
        <v>34</v>
      </c>
      <c r="B19" s="89" t="s">
        <v>216</v>
      </c>
      <c r="C19" s="90">
        <f>C20</f>
        <v>1330</v>
      </c>
      <c r="D19" s="90">
        <f>D20</f>
        <v>0</v>
      </c>
      <c r="E19" s="90">
        <f t="shared" ref="E19:L19" si="5">E20</f>
        <v>0</v>
      </c>
      <c r="F19" s="90">
        <f t="shared" si="5"/>
        <v>0</v>
      </c>
      <c r="G19" s="90">
        <f t="shared" si="5"/>
        <v>0</v>
      </c>
      <c r="H19" s="90">
        <f t="shared" si="5"/>
        <v>0</v>
      </c>
      <c r="I19" s="90">
        <f t="shared" si="5"/>
        <v>0</v>
      </c>
      <c r="J19" s="90">
        <f t="shared" si="5"/>
        <v>0</v>
      </c>
      <c r="K19" s="90">
        <f t="shared" si="5"/>
        <v>0</v>
      </c>
      <c r="L19" s="90">
        <f t="shared" si="5"/>
        <v>0</v>
      </c>
      <c r="M19" s="105">
        <f t="shared" si="3"/>
        <v>1330</v>
      </c>
    </row>
    <row r="20" spans="1:13" x14ac:dyDescent="0.2">
      <c r="A20" s="102">
        <v>343</v>
      </c>
      <c r="B20" s="92" t="s">
        <v>217</v>
      </c>
      <c r="C20" s="93">
        <v>1330</v>
      </c>
      <c r="D20" s="94"/>
      <c r="E20" s="94"/>
      <c r="F20" s="94"/>
      <c r="G20" s="94"/>
      <c r="H20" s="94"/>
      <c r="I20" s="94"/>
      <c r="J20" s="94"/>
      <c r="K20" s="94"/>
      <c r="L20" s="96"/>
      <c r="M20" s="105">
        <f t="shared" si="3"/>
        <v>1330</v>
      </c>
    </row>
    <row r="21" spans="1:13" ht="12" customHeight="1" x14ac:dyDescent="0.2">
      <c r="A21" s="101">
        <v>35</v>
      </c>
      <c r="B21" s="89" t="s">
        <v>218</v>
      </c>
      <c r="C21" s="98">
        <f>C22</f>
        <v>0</v>
      </c>
      <c r="D21" s="98">
        <f t="shared" ref="D21:L21" si="6">D22</f>
        <v>0</v>
      </c>
      <c r="E21" s="98">
        <f t="shared" si="6"/>
        <v>0</v>
      </c>
      <c r="F21" s="98">
        <f t="shared" si="6"/>
        <v>4000</v>
      </c>
      <c r="G21" s="98">
        <f t="shared" si="6"/>
        <v>0</v>
      </c>
      <c r="H21" s="98">
        <f t="shared" si="6"/>
        <v>0</v>
      </c>
      <c r="I21" s="98">
        <f t="shared" si="6"/>
        <v>0</v>
      </c>
      <c r="J21" s="98">
        <f t="shared" si="6"/>
        <v>4000</v>
      </c>
      <c r="K21" s="98">
        <f t="shared" si="6"/>
        <v>0</v>
      </c>
      <c r="L21" s="98">
        <f t="shared" si="6"/>
        <v>0</v>
      </c>
      <c r="M21" s="105">
        <f t="shared" si="3"/>
        <v>8000</v>
      </c>
    </row>
    <row r="22" spans="1:13" ht="13.5" customHeight="1" x14ac:dyDescent="0.2">
      <c r="A22" s="102">
        <v>352</v>
      </c>
      <c r="B22" s="97" t="s">
        <v>219</v>
      </c>
      <c r="C22" s="93"/>
      <c r="D22" s="94"/>
      <c r="E22" s="94"/>
      <c r="F22" s="94">
        <v>4000</v>
      </c>
      <c r="G22" s="94"/>
      <c r="H22" s="94"/>
      <c r="I22" s="94"/>
      <c r="J22" s="94">
        <v>4000</v>
      </c>
      <c r="K22" s="94"/>
      <c r="L22" s="96"/>
      <c r="M22" s="363">
        <f t="shared" si="3"/>
        <v>8000</v>
      </c>
    </row>
    <row r="23" spans="1:13" ht="13.5" customHeight="1" x14ac:dyDescent="0.2">
      <c r="A23" s="101">
        <v>36</v>
      </c>
      <c r="B23" s="89" t="s">
        <v>220</v>
      </c>
      <c r="C23" s="98">
        <f>SUM(C24,C25)</f>
        <v>8760</v>
      </c>
      <c r="D23" s="98">
        <f>D24</f>
        <v>0</v>
      </c>
      <c r="E23" s="98">
        <f t="shared" ref="E23:L23" si="7">E24</f>
        <v>0</v>
      </c>
      <c r="F23" s="98">
        <f t="shared" si="7"/>
        <v>0</v>
      </c>
      <c r="G23" s="98">
        <f t="shared" si="7"/>
        <v>0</v>
      </c>
      <c r="H23" s="98">
        <f t="shared" si="7"/>
        <v>0</v>
      </c>
      <c r="I23" s="98">
        <f t="shared" si="7"/>
        <v>0</v>
      </c>
      <c r="J23" s="98">
        <f t="shared" si="7"/>
        <v>0</v>
      </c>
      <c r="K23" s="98">
        <f t="shared" si="7"/>
        <v>69000</v>
      </c>
      <c r="L23" s="98">
        <f t="shared" si="7"/>
        <v>0</v>
      </c>
      <c r="M23" s="105">
        <f t="shared" si="3"/>
        <v>77760</v>
      </c>
    </row>
    <row r="24" spans="1:13" x14ac:dyDescent="0.2">
      <c r="A24" s="102">
        <v>363</v>
      </c>
      <c r="B24" s="97" t="s">
        <v>144</v>
      </c>
      <c r="C24" s="93">
        <v>4760</v>
      </c>
      <c r="D24" s="94"/>
      <c r="E24" s="94"/>
      <c r="F24" s="94"/>
      <c r="G24" s="94"/>
      <c r="H24" s="94"/>
      <c r="I24" s="94"/>
      <c r="J24" s="94"/>
      <c r="K24" s="94">
        <v>69000</v>
      </c>
      <c r="L24" s="96"/>
      <c r="M24" s="105">
        <f t="shared" si="3"/>
        <v>73760</v>
      </c>
    </row>
    <row r="25" spans="1:13" x14ac:dyDescent="0.2">
      <c r="A25" s="102">
        <v>366</v>
      </c>
      <c r="B25" s="97" t="s">
        <v>525</v>
      </c>
      <c r="C25" s="93">
        <v>4000</v>
      </c>
      <c r="D25" s="94"/>
      <c r="E25" s="94"/>
      <c r="F25" s="94"/>
      <c r="G25" s="94"/>
      <c r="H25" s="94"/>
      <c r="I25" s="94"/>
      <c r="J25" s="94"/>
      <c r="K25" s="94"/>
      <c r="L25" s="96"/>
      <c r="M25" s="105"/>
    </row>
    <row r="26" spans="1:13" ht="12.75" customHeight="1" x14ac:dyDescent="0.2">
      <c r="A26" s="101">
        <v>37</v>
      </c>
      <c r="B26" s="99" t="s">
        <v>221</v>
      </c>
      <c r="C26" s="98">
        <f>C27</f>
        <v>0</v>
      </c>
      <c r="D26" s="98"/>
      <c r="E26" s="98"/>
      <c r="F26" s="98"/>
      <c r="G26" s="98"/>
      <c r="H26" s="98"/>
      <c r="I26" s="98"/>
      <c r="J26" s="98"/>
      <c r="K26" s="98">
        <f>K27</f>
        <v>15000</v>
      </c>
      <c r="L26" s="98">
        <f>L27</f>
        <v>25100</v>
      </c>
      <c r="M26" s="105">
        <f t="shared" si="3"/>
        <v>40100</v>
      </c>
    </row>
    <row r="27" spans="1:13" x14ac:dyDescent="0.2">
      <c r="A27" s="103">
        <v>372</v>
      </c>
      <c r="B27" s="92" t="s">
        <v>222</v>
      </c>
      <c r="C27" s="93"/>
      <c r="D27" s="94"/>
      <c r="E27" s="94"/>
      <c r="F27" s="94"/>
      <c r="G27" s="94"/>
      <c r="H27" s="94"/>
      <c r="I27" s="94"/>
      <c r="J27" s="94"/>
      <c r="K27" s="94">
        <v>15000</v>
      </c>
      <c r="L27" s="94">
        <v>25100</v>
      </c>
      <c r="M27" s="105">
        <f t="shared" si="3"/>
        <v>40100</v>
      </c>
    </row>
    <row r="28" spans="1:13" x14ac:dyDescent="0.2">
      <c r="A28" s="101">
        <v>38</v>
      </c>
      <c r="B28" s="99" t="s">
        <v>223</v>
      </c>
      <c r="C28" s="98">
        <f>SUM(C29,C30:C31)</f>
        <v>2500</v>
      </c>
      <c r="D28" s="98">
        <f>SUM(D29,D30:D31)</f>
        <v>0</v>
      </c>
      <c r="E28" s="98">
        <f t="shared" ref="E28:L28" si="8">SUM(E29,E30:E31)</f>
        <v>7200</v>
      </c>
      <c r="F28" s="98">
        <f>SUM(F29,F30:F31,F32)</f>
        <v>10763</v>
      </c>
      <c r="G28" s="98">
        <f t="shared" si="8"/>
        <v>0</v>
      </c>
      <c r="H28" s="98">
        <f t="shared" si="8"/>
        <v>0</v>
      </c>
      <c r="I28" s="98">
        <f t="shared" si="8"/>
        <v>0</v>
      </c>
      <c r="J28" s="98">
        <f t="shared" si="8"/>
        <v>20500</v>
      </c>
      <c r="K28" s="98">
        <f t="shared" si="8"/>
        <v>0</v>
      </c>
      <c r="L28" s="98">
        <f t="shared" si="8"/>
        <v>840</v>
      </c>
      <c r="M28" s="105">
        <f t="shared" si="3"/>
        <v>41803</v>
      </c>
    </row>
    <row r="29" spans="1:13" x14ac:dyDescent="0.2">
      <c r="A29" s="103">
        <v>381</v>
      </c>
      <c r="B29" s="92" t="s">
        <v>224</v>
      </c>
      <c r="C29" s="93">
        <v>2500</v>
      </c>
      <c r="D29" s="94"/>
      <c r="E29" s="94">
        <v>3200</v>
      </c>
      <c r="F29" s="94"/>
      <c r="G29" s="94"/>
      <c r="H29" s="94"/>
      <c r="I29" s="94"/>
      <c r="J29" s="94">
        <v>15000</v>
      </c>
      <c r="K29" s="94"/>
      <c r="L29" s="94">
        <v>840</v>
      </c>
      <c r="M29" s="105">
        <f t="shared" si="3"/>
        <v>21540</v>
      </c>
    </row>
    <row r="30" spans="1:13" ht="12" customHeight="1" x14ac:dyDescent="0.2">
      <c r="A30" s="103">
        <v>382</v>
      </c>
      <c r="B30" s="92" t="s">
        <v>225</v>
      </c>
      <c r="C30" s="93"/>
      <c r="D30" s="94"/>
      <c r="E30" s="94">
        <v>4000</v>
      </c>
      <c r="F30" s="94"/>
      <c r="G30" s="94"/>
      <c r="H30" s="94"/>
      <c r="I30" s="94"/>
      <c r="J30" s="94">
        <v>5500</v>
      </c>
      <c r="K30" s="94"/>
      <c r="L30" s="96"/>
      <c r="M30" s="105">
        <f t="shared" si="3"/>
        <v>9500</v>
      </c>
    </row>
    <row r="31" spans="1:13" x14ac:dyDescent="0.2">
      <c r="A31" s="102">
        <v>385</v>
      </c>
      <c r="B31" s="92" t="s">
        <v>226</v>
      </c>
      <c r="C31" s="93"/>
      <c r="D31" s="94"/>
      <c r="E31" s="94"/>
      <c r="F31" s="94"/>
      <c r="G31" s="94"/>
      <c r="H31" s="94"/>
      <c r="I31" s="94"/>
      <c r="J31" s="94"/>
      <c r="K31" s="94"/>
      <c r="L31" s="96"/>
      <c r="M31" s="105">
        <f t="shared" si="3"/>
        <v>0</v>
      </c>
    </row>
    <row r="32" spans="1:13" x14ac:dyDescent="0.2">
      <c r="A32" s="102">
        <v>386</v>
      </c>
      <c r="B32" s="92" t="s">
        <v>138</v>
      </c>
      <c r="C32" s="93"/>
      <c r="D32" s="94"/>
      <c r="E32" s="94"/>
      <c r="F32" s="94">
        <v>10763</v>
      </c>
      <c r="G32" s="94"/>
      <c r="H32" s="94"/>
      <c r="I32" s="94"/>
      <c r="J32" s="94"/>
      <c r="K32" s="94"/>
      <c r="L32" s="96"/>
      <c r="M32" s="105">
        <f t="shared" si="3"/>
        <v>10763</v>
      </c>
    </row>
    <row r="33" spans="1:13" x14ac:dyDescent="0.2">
      <c r="A33" s="101">
        <v>4</v>
      </c>
      <c r="B33" s="99" t="s">
        <v>227</v>
      </c>
      <c r="C33" s="98">
        <f>SUM(C34,C37,C42)</f>
        <v>3500</v>
      </c>
      <c r="D33" s="98">
        <f>SUM(D34,D37,D42)</f>
        <v>0</v>
      </c>
      <c r="E33" s="98">
        <f t="shared" ref="E33:L33" si="9">SUM(E34,E37,E42)</f>
        <v>26001</v>
      </c>
      <c r="F33" s="98">
        <f t="shared" si="9"/>
        <v>840660</v>
      </c>
      <c r="G33" s="98">
        <f t="shared" si="9"/>
        <v>0</v>
      </c>
      <c r="H33" s="98">
        <f t="shared" si="9"/>
        <v>15000</v>
      </c>
      <c r="I33" s="98">
        <f t="shared" si="9"/>
        <v>220000</v>
      </c>
      <c r="J33" s="98">
        <f t="shared" si="9"/>
        <v>1000</v>
      </c>
      <c r="K33" s="98">
        <f t="shared" si="9"/>
        <v>38500</v>
      </c>
      <c r="L33" s="98">
        <f t="shared" si="9"/>
        <v>0</v>
      </c>
      <c r="M33" s="105">
        <f t="shared" si="3"/>
        <v>1144661</v>
      </c>
    </row>
    <row r="34" spans="1:13" x14ac:dyDescent="0.2">
      <c r="A34" s="101">
        <v>41</v>
      </c>
      <c r="B34" s="99" t="s">
        <v>228</v>
      </c>
      <c r="C34" s="90">
        <f>C36</f>
        <v>0</v>
      </c>
      <c r="D34" s="90">
        <f t="shared" ref="D34:L34" si="10">D36</f>
        <v>0</v>
      </c>
      <c r="E34" s="90">
        <f t="shared" si="10"/>
        <v>0</v>
      </c>
      <c r="F34" s="90">
        <f>F35</f>
        <v>0</v>
      </c>
      <c r="G34" s="90">
        <f t="shared" si="10"/>
        <v>0</v>
      </c>
      <c r="H34" s="90">
        <f t="shared" si="10"/>
        <v>0</v>
      </c>
      <c r="I34" s="90">
        <f t="shared" si="10"/>
        <v>0</v>
      </c>
      <c r="J34" s="90">
        <f t="shared" si="10"/>
        <v>0</v>
      </c>
      <c r="K34" s="90">
        <f t="shared" si="10"/>
        <v>0</v>
      </c>
      <c r="L34" s="90">
        <f t="shared" si="10"/>
        <v>0</v>
      </c>
      <c r="M34" s="105">
        <f t="shared" si="3"/>
        <v>0</v>
      </c>
    </row>
    <row r="35" spans="1:13" x14ac:dyDescent="0.2">
      <c r="A35" s="361">
        <v>411</v>
      </c>
      <c r="B35" s="92" t="s">
        <v>412</v>
      </c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105">
        <f t="shared" si="3"/>
        <v>0</v>
      </c>
    </row>
    <row r="36" spans="1:13" x14ac:dyDescent="0.2">
      <c r="A36" s="102">
        <v>412</v>
      </c>
      <c r="B36" s="92" t="s">
        <v>229</v>
      </c>
      <c r="C36" s="93"/>
      <c r="D36" s="94"/>
      <c r="E36" s="94"/>
      <c r="F36" s="94"/>
      <c r="G36" s="94"/>
      <c r="H36" s="94"/>
      <c r="I36" s="94"/>
      <c r="J36" s="94"/>
      <c r="K36" s="94"/>
      <c r="L36" s="96"/>
      <c r="M36" s="105">
        <f t="shared" si="3"/>
        <v>0</v>
      </c>
    </row>
    <row r="37" spans="1:13" x14ac:dyDescent="0.2">
      <c r="A37" s="101">
        <v>42</v>
      </c>
      <c r="B37" s="99" t="s">
        <v>228</v>
      </c>
      <c r="C37" s="90">
        <f>SUM(C38,C39,C40,C41)</f>
        <v>3500</v>
      </c>
      <c r="D37" s="90">
        <f t="shared" ref="D37:L37" si="11">SUM(D38,D39,D40,D41)</f>
        <v>0</v>
      </c>
      <c r="E37" s="90">
        <f t="shared" si="11"/>
        <v>26001</v>
      </c>
      <c r="F37" s="90">
        <f t="shared" si="11"/>
        <v>840660</v>
      </c>
      <c r="G37" s="90">
        <f t="shared" si="11"/>
        <v>0</v>
      </c>
      <c r="H37" s="90">
        <f t="shared" si="11"/>
        <v>15000</v>
      </c>
      <c r="I37" s="90">
        <f t="shared" si="11"/>
        <v>220000</v>
      </c>
      <c r="J37" s="90">
        <f t="shared" si="11"/>
        <v>1000</v>
      </c>
      <c r="K37" s="90">
        <f t="shared" si="11"/>
        <v>38500</v>
      </c>
      <c r="L37" s="90">
        <f t="shared" si="11"/>
        <v>0</v>
      </c>
      <c r="M37" s="105">
        <f t="shared" si="3"/>
        <v>1144661</v>
      </c>
    </row>
    <row r="38" spans="1:13" x14ac:dyDescent="0.2">
      <c r="A38" s="102">
        <v>421</v>
      </c>
      <c r="B38" s="92" t="s">
        <v>230</v>
      </c>
      <c r="C38" s="100"/>
      <c r="D38" s="100"/>
      <c r="E38" s="100">
        <v>26000</v>
      </c>
      <c r="F38" s="100">
        <v>833000</v>
      </c>
      <c r="G38" s="100"/>
      <c r="H38" s="100"/>
      <c r="I38" s="100">
        <v>220000</v>
      </c>
      <c r="J38" s="100">
        <v>1000</v>
      </c>
      <c r="K38" s="100">
        <v>35000</v>
      </c>
      <c r="L38" s="100"/>
      <c r="M38" s="105">
        <f t="shared" si="3"/>
        <v>1115000</v>
      </c>
    </row>
    <row r="39" spans="1:13" x14ac:dyDescent="0.2">
      <c r="A39" s="102">
        <v>422</v>
      </c>
      <c r="B39" s="92" t="s">
        <v>231</v>
      </c>
      <c r="C39" s="100">
        <v>3500</v>
      </c>
      <c r="D39" s="100"/>
      <c r="E39" s="100"/>
      <c r="F39" s="100">
        <v>5000</v>
      </c>
      <c r="G39" s="100"/>
      <c r="H39" s="100"/>
      <c r="I39" s="100"/>
      <c r="J39" s="100"/>
      <c r="K39" s="100">
        <v>500</v>
      </c>
      <c r="L39" s="100"/>
      <c r="M39" s="105">
        <f t="shared" si="3"/>
        <v>9000</v>
      </c>
    </row>
    <row r="40" spans="1:13" x14ac:dyDescent="0.2">
      <c r="A40" s="102">
        <v>423</v>
      </c>
      <c r="B40" s="92" t="s">
        <v>232</v>
      </c>
      <c r="C40" s="100"/>
      <c r="D40" s="94"/>
      <c r="E40" s="94"/>
      <c r="F40" s="94"/>
      <c r="G40" s="94"/>
      <c r="H40" s="94"/>
      <c r="I40" s="94"/>
      <c r="J40" s="94"/>
      <c r="K40" s="94"/>
      <c r="L40" s="96"/>
      <c r="M40" s="105">
        <f t="shared" si="3"/>
        <v>0</v>
      </c>
    </row>
    <row r="41" spans="1:13" x14ac:dyDescent="0.2">
      <c r="A41" s="102">
        <v>426</v>
      </c>
      <c r="B41" s="92" t="s">
        <v>139</v>
      </c>
      <c r="C41" s="93"/>
      <c r="D41" s="94"/>
      <c r="E41" s="94">
        <v>1</v>
      </c>
      <c r="F41" s="94">
        <v>2660</v>
      </c>
      <c r="G41" s="94"/>
      <c r="H41" s="94">
        <v>15000</v>
      </c>
      <c r="I41" s="94"/>
      <c r="J41" s="94">
        <v>0</v>
      </c>
      <c r="K41" s="94">
        <v>3000</v>
      </c>
      <c r="L41" s="96"/>
      <c r="M41" s="105">
        <f t="shared" si="3"/>
        <v>20661</v>
      </c>
    </row>
    <row r="42" spans="1:13" ht="13.5" customHeight="1" x14ac:dyDescent="0.2">
      <c r="A42" s="104">
        <v>45</v>
      </c>
      <c r="B42" s="144" t="s">
        <v>233</v>
      </c>
      <c r="C42" s="90"/>
      <c r="D42" s="90"/>
      <c r="E42" s="90"/>
      <c r="F42" s="90">
        <f>F43</f>
        <v>0</v>
      </c>
      <c r="G42" s="90"/>
      <c r="H42" s="90"/>
      <c r="I42" s="90"/>
      <c r="J42" s="90"/>
      <c r="K42" s="90"/>
      <c r="L42" s="90"/>
      <c r="M42" s="105">
        <f t="shared" si="3"/>
        <v>0</v>
      </c>
    </row>
    <row r="43" spans="1:13" ht="14.25" customHeight="1" x14ac:dyDescent="0.2">
      <c r="A43" s="102">
        <v>451</v>
      </c>
      <c r="B43" s="97" t="s">
        <v>234</v>
      </c>
      <c r="C43" s="93"/>
      <c r="D43" s="94"/>
      <c r="E43" s="94"/>
      <c r="F43" s="94"/>
      <c r="G43" s="94"/>
      <c r="H43" s="94"/>
      <c r="I43" s="94"/>
      <c r="J43" s="94"/>
      <c r="K43" s="94"/>
      <c r="L43" s="96"/>
      <c r="M43" s="105">
        <f>SUM(C43,D43,E43:F43,G43,H43,I43,J43,K43:L43)</f>
        <v>0</v>
      </c>
    </row>
    <row r="53" spans="1:13" ht="18" x14ac:dyDescent="0.25">
      <c r="A53" s="83" t="s">
        <v>192</v>
      </c>
      <c r="B53" s="83"/>
      <c r="C53" s="83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1:13" ht="18" x14ac:dyDescent="0.25">
      <c r="A54" s="714"/>
      <c r="B54" s="714"/>
      <c r="C54" s="714"/>
      <c r="D54" s="714"/>
      <c r="E54" s="714"/>
      <c r="F54" s="714"/>
      <c r="G54" s="714"/>
      <c r="H54" s="714"/>
      <c r="I54" s="714"/>
      <c r="J54" s="714"/>
      <c r="K54" s="714"/>
      <c r="L54" s="714"/>
      <c r="M54" s="714"/>
    </row>
    <row r="55" spans="1:13" ht="22.5" x14ac:dyDescent="0.3">
      <c r="A55" s="711" t="s">
        <v>193</v>
      </c>
      <c r="B55" s="711"/>
      <c r="C55" s="711"/>
      <c r="D55" s="711"/>
      <c r="E55" s="711"/>
      <c r="F55" s="711"/>
      <c r="G55" s="711"/>
      <c r="H55" s="711"/>
      <c r="I55" s="711"/>
      <c r="J55" s="711"/>
      <c r="K55" s="711"/>
      <c r="L55" s="711"/>
      <c r="M55" s="711"/>
    </row>
    <row r="56" spans="1:13" ht="15.75" x14ac:dyDescent="0.25">
      <c r="A56" s="712" t="s">
        <v>524</v>
      </c>
      <c r="B56" s="712"/>
      <c r="C56" s="712"/>
      <c r="D56" s="712"/>
      <c r="E56" s="712"/>
      <c r="F56" s="712"/>
      <c r="G56" s="712"/>
      <c r="H56" s="712"/>
      <c r="I56" s="712"/>
      <c r="J56" s="712"/>
      <c r="K56" s="712"/>
      <c r="L56" s="712"/>
      <c r="M56" s="712"/>
    </row>
    <row r="57" spans="1:13" ht="15.75" thickBot="1" x14ac:dyDescent="0.3">
      <c r="A57" s="84"/>
      <c r="B57" s="84"/>
      <c r="C57" s="84"/>
      <c r="D57" s="65"/>
      <c r="E57" s="65"/>
      <c r="F57" s="65"/>
      <c r="G57" s="65"/>
      <c r="H57" s="65"/>
      <c r="I57" s="65"/>
      <c r="J57" s="65"/>
      <c r="K57" s="65"/>
      <c r="L57" s="65"/>
      <c r="M57" s="67">
        <f>SUM(C58,D58,E58,F58,G58,H58,I58,J58,K58,L58)</f>
        <v>0</v>
      </c>
    </row>
    <row r="58" spans="1:13" x14ac:dyDescent="0.2">
      <c r="A58" s="713" t="s">
        <v>194</v>
      </c>
      <c r="B58" s="713"/>
      <c r="C58" s="85">
        <f t="shared" ref="C58:M58" si="12">SUM(C60,C68)</f>
        <v>0</v>
      </c>
      <c r="D58" s="85">
        <f t="shared" si="12"/>
        <v>0</v>
      </c>
      <c r="E58" s="85">
        <f t="shared" si="12"/>
        <v>0</v>
      </c>
      <c r="F58" s="85">
        <f t="shared" si="12"/>
        <v>0</v>
      </c>
      <c r="G58" s="85">
        <f t="shared" si="12"/>
        <v>0</v>
      </c>
      <c r="H58" s="85">
        <f t="shared" si="12"/>
        <v>0</v>
      </c>
      <c r="I58" s="85">
        <f t="shared" si="12"/>
        <v>0</v>
      </c>
      <c r="J58" s="85">
        <f t="shared" si="12"/>
        <v>0</v>
      </c>
      <c r="K58" s="85">
        <f t="shared" si="12"/>
        <v>0</v>
      </c>
      <c r="L58" s="85">
        <f t="shared" si="12"/>
        <v>0</v>
      </c>
      <c r="M58" s="85">
        <f t="shared" si="12"/>
        <v>0</v>
      </c>
    </row>
    <row r="59" spans="1:13" ht="60.75" thickBot="1" x14ac:dyDescent="0.25">
      <c r="A59" s="86" t="s">
        <v>195</v>
      </c>
      <c r="B59" s="106" t="s">
        <v>235</v>
      </c>
      <c r="C59" s="87" t="s">
        <v>196</v>
      </c>
      <c r="D59" s="86" t="s">
        <v>197</v>
      </c>
      <c r="E59" s="86" t="s">
        <v>198</v>
      </c>
      <c r="F59" s="86" t="s">
        <v>199</v>
      </c>
      <c r="G59" s="86" t="s">
        <v>200</v>
      </c>
      <c r="H59" s="86" t="s">
        <v>201</v>
      </c>
      <c r="I59" s="86" t="s">
        <v>202</v>
      </c>
      <c r="J59" s="86" t="s">
        <v>203</v>
      </c>
      <c r="K59" s="86" t="s">
        <v>204</v>
      </c>
      <c r="L59" s="86" t="s">
        <v>205</v>
      </c>
      <c r="M59" s="88" t="s">
        <v>206</v>
      </c>
    </row>
    <row r="60" spans="1:13" x14ac:dyDescent="0.2">
      <c r="A60" s="101">
        <v>3</v>
      </c>
      <c r="B60" s="89" t="s">
        <v>132</v>
      </c>
      <c r="C60" s="105">
        <f t="shared" ref="C60:L60" si="13">SUM(C61,C62,C63,C64,C65,C66,C67)</f>
        <v>0</v>
      </c>
      <c r="D60" s="105">
        <f t="shared" si="13"/>
        <v>0</v>
      </c>
      <c r="E60" s="105">
        <f t="shared" si="13"/>
        <v>0</v>
      </c>
      <c r="F60" s="105">
        <f t="shared" si="13"/>
        <v>0</v>
      </c>
      <c r="G60" s="105">
        <f t="shared" si="13"/>
        <v>0</v>
      </c>
      <c r="H60" s="105">
        <f t="shared" si="13"/>
        <v>0</v>
      </c>
      <c r="I60" s="105">
        <f t="shared" si="13"/>
        <v>0</v>
      </c>
      <c r="J60" s="105">
        <f t="shared" si="13"/>
        <v>0</v>
      </c>
      <c r="K60" s="105">
        <f t="shared" si="13"/>
        <v>0</v>
      </c>
      <c r="L60" s="105">
        <f t="shared" si="13"/>
        <v>0</v>
      </c>
      <c r="M60" s="105">
        <f t="shared" ref="M60:M71" si="14">SUM(C60,D60,E60:F60,G60,H60,I60,J60,K60:L60)</f>
        <v>0</v>
      </c>
    </row>
    <row r="61" spans="1:13" x14ac:dyDescent="0.2">
      <c r="A61" s="101">
        <v>31</v>
      </c>
      <c r="B61" s="89" t="s">
        <v>207</v>
      </c>
      <c r="C61" s="90">
        <v>0</v>
      </c>
      <c r="D61" s="90">
        <v>0</v>
      </c>
      <c r="E61" s="90">
        <v>0</v>
      </c>
      <c r="F61" s="90">
        <v>0</v>
      </c>
      <c r="G61" s="90">
        <v>0</v>
      </c>
      <c r="H61" s="90">
        <v>0</v>
      </c>
      <c r="I61" s="90">
        <v>0</v>
      </c>
      <c r="J61" s="90">
        <v>0</v>
      </c>
      <c r="K61" s="90">
        <v>0</v>
      </c>
      <c r="L61" s="90">
        <v>0</v>
      </c>
      <c r="M61" s="105">
        <f t="shared" si="14"/>
        <v>0</v>
      </c>
    </row>
    <row r="62" spans="1:13" x14ac:dyDescent="0.2">
      <c r="A62" s="101">
        <v>32</v>
      </c>
      <c r="B62" s="89" t="s">
        <v>210</v>
      </c>
      <c r="C62" s="90">
        <v>0</v>
      </c>
      <c r="D62" s="90">
        <v>0</v>
      </c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105">
        <f t="shared" si="14"/>
        <v>0</v>
      </c>
    </row>
    <row r="63" spans="1:13" x14ac:dyDescent="0.2">
      <c r="A63" s="101">
        <v>34</v>
      </c>
      <c r="B63" s="89" t="s">
        <v>216</v>
      </c>
      <c r="C63" s="90">
        <v>0</v>
      </c>
      <c r="D63" s="90">
        <v>0</v>
      </c>
      <c r="E63" s="90">
        <v>0</v>
      </c>
      <c r="F63" s="90">
        <v>0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90">
        <v>0</v>
      </c>
      <c r="M63" s="105">
        <f t="shared" si="14"/>
        <v>0</v>
      </c>
    </row>
    <row r="64" spans="1:13" x14ac:dyDescent="0.2">
      <c r="A64" s="101">
        <v>35</v>
      </c>
      <c r="B64" s="89" t="s">
        <v>218</v>
      </c>
      <c r="C64" s="98">
        <v>0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105">
        <f t="shared" si="14"/>
        <v>0</v>
      </c>
    </row>
    <row r="65" spans="1:13" x14ac:dyDescent="0.2">
      <c r="A65" s="101">
        <v>36</v>
      </c>
      <c r="B65" s="89" t="s">
        <v>220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105">
        <f t="shared" si="14"/>
        <v>0</v>
      </c>
    </row>
    <row r="66" spans="1:13" ht="22.5" x14ac:dyDescent="0.2">
      <c r="A66" s="412">
        <v>37</v>
      </c>
      <c r="B66" s="99" t="s">
        <v>538</v>
      </c>
      <c r="C66" s="413">
        <v>0</v>
      </c>
      <c r="D66" s="413">
        <v>0</v>
      </c>
      <c r="E66" s="413">
        <v>0</v>
      </c>
      <c r="F66" s="413">
        <v>0</v>
      </c>
      <c r="G66" s="413">
        <v>0</v>
      </c>
      <c r="H66" s="413">
        <v>0</v>
      </c>
      <c r="I66" s="413">
        <v>0</v>
      </c>
      <c r="J66" s="413">
        <v>0</v>
      </c>
      <c r="K66" s="413">
        <v>0</v>
      </c>
      <c r="L66" s="413">
        <v>0</v>
      </c>
      <c r="M66" s="105">
        <f t="shared" si="14"/>
        <v>0</v>
      </c>
    </row>
    <row r="67" spans="1:13" x14ac:dyDescent="0.2">
      <c r="A67" s="101">
        <v>38</v>
      </c>
      <c r="B67" s="99" t="s">
        <v>223</v>
      </c>
      <c r="C67" s="98">
        <v>0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105">
        <f t="shared" si="14"/>
        <v>0</v>
      </c>
    </row>
    <row r="68" spans="1:13" x14ac:dyDescent="0.2">
      <c r="A68" s="101">
        <v>4</v>
      </c>
      <c r="B68" s="99" t="s">
        <v>227</v>
      </c>
      <c r="C68" s="98">
        <f>SUM(C69,C70,C71)</f>
        <v>0</v>
      </c>
      <c r="D68" s="98">
        <v>0</v>
      </c>
      <c r="E68" s="98">
        <f t="shared" ref="E68:L68" si="15">SUM(E69,E70,E71)</f>
        <v>0</v>
      </c>
      <c r="F68" s="98">
        <f t="shared" si="15"/>
        <v>0</v>
      </c>
      <c r="G68" s="98">
        <f t="shared" si="15"/>
        <v>0</v>
      </c>
      <c r="H68" s="98">
        <f t="shared" si="15"/>
        <v>0</v>
      </c>
      <c r="I68" s="98">
        <f t="shared" si="15"/>
        <v>0</v>
      </c>
      <c r="J68" s="98">
        <f t="shared" si="15"/>
        <v>0</v>
      </c>
      <c r="K68" s="98">
        <f t="shared" si="15"/>
        <v>0</v>
      </c>
      <c r="L68" s="98">
        <f t="shared" si="15"/>
        <v>0</v>
      </c>
      <c r="M68" s="105">
        <f t="shared" si="14"/>
        <v>0</v>
      </c>
    </row>
    <row r="69" spans="1:13" x14ac:dyDescent="0.2">
      <c r="A69" s="101">
        <v>41</v>
      </c>
      <c r="B69" s="99" t="s">
        <v>228</v>
      </c>
      <c r="C69" s="90">
        <v>0</v>
      </c>
      <c r="D69" s="90">
        <v>0</v>
      </c>
      <c r="E69" s="90">
        <v>0</v>
      </c>
      <c r="F69" s="90">
        <v>0</v>
      </c>
      <c r="G69" s="90">
        <v>0</v>
      </c>
      <c r="H69" s="90">
        <v>0</v>
      </c>
      <c r="I69" s="90">
        <v>0</v>
      </c>
      <c r="J69" s="90">
        <v>0</v>
      </c>
      <c r="K69" s="90">
        <v>0</v>
      </c>
      <c r="L69" s="90">
        <v>0</v>
      </c>
      <c r="M69" s="105">
        <f t="shared" si="14"/>
        <v>0</v>
      </c>
    </row>
    <row r="70" spans="1:13" ht="12" customHeight="1" x14ac:dyDescent="0.2">
      <c r="A70" s="101">
        <v>42</v>
      </c>
      <c r="B70" s="99" t="s">
        <v>228</v>
      </c>
      <c r="C70" s="90">
        <v>0</v>
      </c>
      <c r="D70" s="90">
        <v>0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105">
        <f t="shared" si="14"/>
        <v>0</v>
      </c>
    </row>
    <row r="71" spans="1:13" ht="12" customHeight="1" x14ac:dyDescent="0.2">
      <c r="A71" s="104">
        <v>45</v>
      </c>
      <c r="B71" s="144" t="s">
        <v>233</v>
      </c>
      <c r="C71" s="90">
        <v>0</v>
      </c>
      <c r="D71" s="90">
        <v>0</v>
      </c>
      <c r="E71" s="90">
        <v>0</v>
      </c>
      <c r="F71" s="90">
        <v>0</v>
      </c>
      <c r="G71" s="90">
        <v>0</v>
      </c>
      <c r="H71" s="90">
        <v>0</v>
      </c>
      <c r="I71" s="90">
        <v>0</v>
      </c>
      <c r="J71" s="90">
        <v>0</v>
      </c>
      <c r="K71" s="90">
        <v>0</v>
      </c>
      <c r="L71" s="90">
        <v>0</v>
      </c>
      <c r="M71" s="105">
        <f t="shared" si="14"/>
        <v>0</v>
      </c>
    </row>
    <row r="72" spans="1:13" x14ac:dyDescent="0.2">
      <c r="A72" s="102"/>
      <c r="B72" s="97"/>
      <c r="C72" s="93"/>
      <c r="D72" s="94"/>
      <c r="E72" s="94"/>
      <c r="F72" s="94"/>
      <c r="G72" s="94"/>
      <c r="H72" s="94"/>
      <c r="I72" s="94"/>
      <c r="J72" s="94"/>
      <c r="K72" s="94"/>
      <c r="L72" s="96"/>
      <c r="M72" s="105"/>
    </row>
  </sheetData>
  <mergeCells count="8">
    <mergeCell ref="A55:M55"/>
    <mergeCell ref="A56:M56"/>
    <mergeCell ref="A58:B58"/>
    <mergeCell ref="A2:M2"/>
    <mergeCell ref="A3:M3"/>
    <mergeCell ref="A4:M4"/>
    <mergeCell ref="A6:B6"/>
    <mergeCell ref="A54:M5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NASLOVNA EUR</vt:lpstr>
      <vt:lpstr>NASLOVNA KN</vt:lpstr>
      <vt:lpstr>OPĆI DIO</vt:lpstr>
      <vt:lpstr>POS.DIO</vt:lpstr>
      <vt:lpstr>SPEC.PRIH.</vt:lpstr>
      <vt:lpstr>PLAN RAZ.PROGR.</vt:lpstr>
      <vt:lpstr>FUNK.KLASIFIK.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opcina dragalic</dc:creator>
  <cp:lastModifiedBy>korisnik</cp:lastModifiedBy>
  <cp:lastPrinted>2022-12-21T09:36:57Z</cp:lastPrinted>
  <dcterms:created xsi:type="dcterms:W3CDTF">2019-07-05T11:16:58Z</dcterms:created>
  <dcterms:modified xsi:type="dcterms:W3CDTF">2023-03-14T07:42:12Z</dcterms:modified>
</cp:coreProperties>
</file>