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91EC2D7D-2EED-48C5-B18E-AE68B749E5CB}" xr6:coauthVersionLast="47" xr6:coauthVersionMax="47" xr10:uidLastSave="{00000000-0000-0000-0000-000000000000}"/>
  <bookViews>
    <workbookView xWindow="-120" yWindow="-120" windowWidth="20730" windowHeight="11160" tabRatio="754" xr2:uid="{00000000-000D-0000-FFFF-FFFF00000000}"/>
  </bookViews>
  <sheets>
    <sheet name="NASLOVNA" sheetId="1" r:id="rId1"/>
    <sheet name="OPĆI DIO" sheetId="2" r:id="rId2"/>
    <sheet name="POS.DIO" sheetId="3" r:id="rId3"/>
    <sheet name="SPEC.PRIH." sheetId="4" r:id="rId4"/>
    <sheet name="PLAN RAZ.PROGR." sheetId="5" r:id="rId5"/>
    <sheet name="ORGANIZACIJSKA" sheetId="7" r:id="rId6"/>
    <sheet name="EKONOMSKA" sheetId="8" r:id="rId7"/>
    <sheet name="FUNK.KLASIFIK." sheetId="6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" l="1"/>
  <c r="H26" i="8"/>
  <c r="H24" i="8"/>
  <c r="H23" i="8"/>
  <c r="H22" i="8"/>
  <c r="H21" i="8"/>
  <c r="H19" i="8"/>
  <c r="H18" i="8"/>
  <c r="H13" i="8"/>
  <c r="H12" i="8"/>
  <c r="H11" i="8"/>
  <c r="H10" i="8"/>
  <c r="H9" i="8"/>
  <c r="G27" i="8"/>
  <c r="G2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F27" i="8"/>
  <c r="F26" i="8"/>
  <c r="F24" i="8"/>
  <c r="F23" i="8"/>
  <c r="F22" i="8"/>
  <c r="F21" i="8"/>
  <c r="F19" i="8"/>
  <c r="F18" i="8"/>
  <c r="F13" i="8"/>
  <c r="F12" i="8"/>
  <c r="F11" i="8"/>
  <c r="F10" i="8"/>
  <c r="F9" i="8"/>
  <c r="E24" i="8"/>
  <c r="E16" i="8"/>
  <c r="E13" i="8"/>
  <c r="E12" i="8"/>
  <c r="E11" i="8"/>
  <c r="E10" i="8" s="1"/>
  <c r="E9" i="8" s="1"/>
  <c r="D13" i="8"/>
  <c r="D12" i="8"/>
  <c r="C13" i="8"/>
  <c r="C12" i="8"/>
  <c r="C24" i="8"/>
  <c r="D24" i="8"/>
  <c r="D20" i="8"/>
  <c r="H20" i="8" s="1"/>
  <c r="D17" i="8"/>
  <c r="H17" i="8" s="1"/>
  <c r="C16" i="8"/>
  <c r="D16" i="8"/>
  <c r="H16" i="8" s="1"/>
  <c r="B9" i="8"/>
  <c r="H12" i="7"/>
  <c r="G12" i="7"/>
  <c r="H11" i="7"/>
  <c r="G11" i="7"/>
  <c r="H10" i="7"/>
  <c r="G10" i="7"/>
  <c r="H9" i="7"/>
  <c r="G9" i="7"/>
  <c r="H8" i="7"/>
  <c r="G8" i="7"/>
  <c r="F12" i="7"/>
  <c r="F11" i="7"/>
  <c r="F10" i="7"/>
  <c r="F9" i="7"/>
  <c r="F8" i="7"/>
  <c r="E12" i="7"/>
  <c r="D12" i="7"/>
  <c r="D11" i="7" s="1"/>
  <c r="E10" i="7"/>
  <c r="D10" i="7"/>
  <c r="D9" i="7" s="1"/>
  <c r="E11" i="7"/>
  <c r="E9" i="7"/>
  <c r="C11" i="7"/>
  <c r="C10" i="7"/>
  <c r="C9" i="7" s="1"/>
  <c r="L41" i="6"/>
  <c r="K41" i="6"/>
  <c r="J41" i="6"/>
  <c r="I41" i="6"/>
  <c r="H41" i="6"/>
  <c r="G41" i="6"/>
  <c r="E41" i="6"/>
  <c r="D41" i="6"/>
  <c r="J25" i="6"/>
  <c r="I25" i="6"/>
  <c r="H25" i="6"/>
  <c r="G25" i="6"/>
  <c r="F25" i="6"/>
  <c r="E25" i="6"/>
  <c r="D25" i="6"/>
  <c r="C33" i="6"/>
  <c r="C41" i="6"/>
  <c r="D579" i="3"/>
  <c r="D569" i="3"/>
  <c r="F569" i="3"/>
  <c r="E569" i="3"/>
  <c r="F579" i="3"/>
  <c r="E579" i="3"/>
  <c r="F563" i="3"/>
  <c r="E563" i="3"/>
  <c r="F577" i="3"/>
  <c r="E577" i="3"/>
  <c r="F567" i="3"/>
  <c r="E567" i="3"/>
  <c r="F566" i="3"/>
  <c r="E566" i="3"/>
  <c r="H93" i="3"/>
  <c r="G93" i="3"/>
  <c r="F111" i="3"/>
  <c r="H64" i="2"/>
  <c r="G64" i="2"/>
  <c r="H63" i="2"/>
  <c r="G63" i="2"/>
  <c r="H47" i="2"/>
  <c r="G47" i="2"/>
  <c r="H39" i="2"/>
  <c r="G39" i="2"/>
  <c r="H38" i="2"/>
  <c r="G38" i="2"/>
  <c r="L467" i="3"/>
  <c r="L466" i="3"/>
  <c r="K466" i="3"/>
  <c r="L472" i="3"/>
  <c r="J472" i="3"/>
  <c r="F47" i="2"/>
  <c r="F39" i="2"/>
  <c r="F38" i="2"/>
  <c r="F63" i="2"/>
  <c r="F52" i="2"/>
  <c r="H52" i="2"/>
  <c r="F431" i="3"/>
  <c r="L131" i="3"/>
  <c r="K131" i="3"/>
  <c r="J131" i="3"/>
  <c r="F113" i="3"/>
  <c r="D577" i="3"/>
  <c r="J17" i="2"/>
  <c r="D567" i="3"/>
  <c r="D566" i="3"/>
  <c r="F218" i="3"/>
  <c r="F217" i="3" s="1"/>
  <c r="H433" i="3"/>
  <c r="G433" i="3"/>
  <c r="H417" i="3"/>
  <c r="G417" i="3"/>
  <c r="D64" i="2"/>
  <c r="E64" i="2"/>
  <c r="F64" i="2"/>
  <c r="F433" i="3"/>
  <c r="F417" i="3"/>
  <c r="N20" i="2"/>
  <c r="F93" i="3"/>
  <c r="D39" i="2"/>
  <c r="D47" i="2"/>
  <c r="E14" i="2"/>
  <c r="E63" i="2"/>
  <c r="E47" i="2"/>
  <c r="H53" i="3"/>
  <c r="G53" i="3"/>
  <c r="F53" i="3"/>
  <c r="E53" i="3"/>
  <c r="E38" i="2"/>
  <c r="F272" i="3"/>
  <c r="E263" i="3"/>
  <c r="E249" i="3"/>
  <c r="H198" i="3"/>
  <c r="G198" i="3"/>
  <c r="D198" i="3"/>
  <c r="E198" i="3"/>
  <c r="H158" i="3"/>
  <c r="H157" i="3" s="1"/>
  <c r="H156" i="3" s="1"/>
  <c r="H155" i="3" s="1"/>
  <c r="H154" i="3" s="1"/>
  <c r="G158" i="3"/>
  <c r="G157" i="3" s="1"/>
  <c r="G156" i="3" s="1"/>
  <c r="G155" i="3" s="1"/>
  <c r="G154" i="3" s="1"/>
  <c r="F158" i="3"/>
  <c r="F157" i="3" s="1"/>
  <c r="F156" i="3" s="1"/>
  <c r="F155" i="3" s="1"/>
  <c r="F154" i="3" s="1"/>
  <c r="D158" i="3"/>
  <c r="D157" i="3" s="1"/>
  <c r="D156" i="3" s="1"/>
  <c r="D155" i="3" s="1"/>
  <c r="D154" i="3" s="1"/>
  <c r="E158" i="3"/>
  <c r="E157" i="3" s="1"/>
  <c r="E156" i="3" s="1"/>
  <c r="E155" i="3" s="1"/>
  <c r="E154" i="3" s="1"/>
  <c r="H152" i="3"/>
  <c r="H151" i="3" s="1"/>
  <c r="H150" i="3" s="1"/>
  <c r="H149" i="3" s="1"/>
  <c r="H148" i="3" s="1"/>
  <c r="G152" i="3"/>
  <c r="F152" i="3"/>
  <c r="F151" i="3" s="1"/>
  <c r="F150" i="3" s="1"/>
  <c r="F149" i="3" s="1"/>
  <c r="F148" i="3" s="1"/>
  <c r="E152" i="3"/>
  <c r="E151" i="3" s="1"/>
  <c r="D152" i="3"/>
  <c r="D151" i="3" s="1"/>
  <c r="D150" i="3" s="1"/>
  <c r="D149" i="3" s="1"/>
  <c r="D148" i="3" s="1"/>
  <c r="G151" i="3"/>
  <c r="D38" i="2"/>
  <c r="E39" i="2"/>
  <c r="L185" i="3"/>
  <c r="K185" i="3"/>
  <c r="J185" i="3"/>
  <c r="H184" i="3"/>
  <c r="H183" i="3" s="1"/>
  <c r="H182" i="3" s="1"/>
  <c r="H181" i="3" s="1"/>
  <c r="G184" i="3"/>
  <c r="F184" i="3"/>
  <c r="F183" i="3" s="1"/>
  <c r="F182" i="3" s="1"/>
  <c r="F181" i="3" s="1"/>
  <c r="F180" i="3" s="1"/>
  <c r="E184" i="3"/>
  <c r="D184" i="3"/>
  <c r="D183" i="3" s="1"/>
  <c r="D182" i="3" s="1"/>
  <c r="D181" i="3" s="1"/>
  <c r="D180" i="3" s="1"/>
  <c r="D178" i="3"/>
  <c r="H178" i="3"/>
  <c r="G178" i="3"/>
  <c r="F178" i="3"/>
  <c r="H171" i="3"/>
  <c r="G171" i="3"/>
  <c r="F171" i="3"/>
  <c r="D171" i="3"/>
  <c r="E171" i="3"/>
  <c r="L166" i="3"/>
  <c r="K166" i="3"/>
  <c r="J166" i="3"/>
  <c r="L165" i="3"/>
  <c r="K165" i="3"/>
  <c r="J165" i="3"/>
  <c r="H164" i="3"/>
  <c r="G164" i="3"/>
  <c r="G163" i="3" s="1"/>
  <c r="G162" i="3" s="1"/>
  <c r="G161" i="3" s="1"/>
  <c r="F164" i="3"/>
  <c r="E164" i="3"/>
  <c r="D164" i="3"/>
  <c r="D163" i="3" s="1"/>
  <c r="D160" i="3" s="1"/>
  <c r="H136" i="3"/>
  <c r="G136" i="3"/>
  <c r="F136" i="3"/>
  <c r="E136" i="3"/>
  <c r="H67" i="2"/>
  <c r="G67" i="2"/>
  <c r="F67" i="2"/>
  <c r="D67" i="2"/>
  <c r="E67" i="2"/>
  <c r="E58" i="3"/>
  <c r="E57" i="3" s="1"/>
  <c r="G207" i="3"/>
  <c r="H207" i="3"/>
  <c r="L98" i="3"/>
  <c r="K98" i="3"/>
  <c r="J98" i="3"/>
  <c r="L77" i="3"/>
  <c r="K77" i="3"/>
  <c r="J77" i="3"/>
  <c r="I88" i="3"/>
  <c r="I86" i="3"/>
  <c r="F60" i="2"/>
  <c r="E60" i="2"/>
  <c r="D60" i="2"/>
  <c r="D59" i="2" s="1"/>
  <c r="H322" i="3"/>
  <c r="G322" i="3"/>
  <c r="F322" i="3"/>
  <c r="E322" i="3"/>
  <c r="D322" i="3"/>
  <c r="E23" i="1"/>
  <c r="E11" i="1"/>
  <c r="D18" i="2"/>
  <c r="D10" i="2"/>
  <c r="D14" i="2"/>
  <c r="D21" i="2"/>
  <c r="D54" i="2"/>
  <c r="D56" i="2"/>
  <c r="D55" i="2"/>
  <c r="D53" i="2"/>
  <c r="D52" i="2"/>
  <c r="D50" i="2"/>
  <c r="D49" i="2" s="1"/>
  <c r="D48" i="2"/>
  <c r="D45" i="2"/>
  <c r="D44" i="2" s="1"/>
  <c r="D43" i="2"/>
  <c r="D42" i="2" s="1"/>
  <c r="D41" i="2"/>
  <c r="D40" i="2"/>
  <c r="D37" i="2"/>
  <c r="D35" i="2"/>
  <c r="D34" i="2"/>
  <c r="D33" i="2"/>
  <c r="D66" i="2"/>
  <c r="D65" i="2" s="1"/>
  <c r="D63" i="2"/>
  <c r="D62" i="2"/>
  <c r="F17" i="8" l="1"/>
  <c r="F16" i="8"/>
  <c r="F20" i="8"/>
  <c r="E15" i="8"/>
  <c r="E14" i="8" s="1"/>
  <c r="E8" i="8"/>
  <c r="C11" i="8"/>
  <c r="C10" i="8" s="1"/>
  <c r="C9" i="8" s="1"/>
  <c r="C15" i="8"/>
  <c r="C14" i="8" s="1"/>
  <c r="D11" i="8"/>
  <c r="D15" i="8"/>
  <c r="E8" i="7"/>
  <c r="D8" i="7"/>
  <c r="C8" i="7"/>
  <c r="E150" i="3"/>
  <c r="G150" i="3"/>
  <c r="J184" i="3"/>
  <c r="K184" i="3"/>
  <c r="G183" i="3"/>
  <c r="G182" i="3" s="1"/>
  <c r="G181" i="3" s="1"/>
  <c r="G180" i="3" s="1"/>
  <c r="K180" i="3" s="1"/>
  <c r="E183" i="3"/>
  <c r="L184" i="3"/>
  <c r="H180" i="3"/>
  <c r="J164" i="3"/>
  <c r="L164" i="3"/>
  <c r="K164" i="3"/>
  <c r="E163" i="3"/>
  <c r="E162" i="3" s="1"/>
  <c r="E161" i="3" s="1"/>
  <c r="F163" i="3"/>
  <c r="F162" i="3" s="1"/>
  <c r="F161" i="3" s="1"/>
  <c r="H163" i="3"/>
  <c r="H162" i="3" s="1"/>
  <c r="H161" i="3" s="1"/>
  <c r="K163" i="3"/>
  <c r="D162" i="3"/>
  <c r="D161" i="3" s="1"/>
  <c r="G160" i="3"/>
  <c r="D36" i="2"/>
  <c r="D51" i="2"/>
  <c r="D61" i="2"/>
  <c r="D46" i="2"/>
  <c r="D58" i="2"/>
  <c r="E14" i="1" s="1"/>
  <c r="D32" i="2"/>
  <c r="D9" i="2"/>
  <c r="E10" i="1" s="1"/>
  <c r="E12" i="1" s="1"/>
  <c r="E62" i="2"/>
  <c r="E52" i="2"/>
  <c r="H62" i="2"/>
  <c r="G62" i="2"/>
  <c r="F62" i="2"/>
  <c r="F50" i="2"/>
  <c r="H41" i="2"/>
  <c r="G41" i="2"/>
  <c r="F41" i="2"/>
  <c r="E41" i="2"/>
  <c r="D76" i="3"/>
  <c r="D75" i="3" s="1"/>
  <c r="D74" i="3" s="1"/>
  <c r="D73" i="3" s="1"/>
  <c r="D72" i="3" s="1"/>
  <c r="E76" i="3"/>
  <c r="E75" i="3" s="1"/>
  <c r="E509" i="3"/>
  <c r="E508" i="3" s="1"/>
  <c r="E471" i="3"/>
  <c r="E361" i="3"/>
  <c r="E207" i="3"/>
  <c r="E178" i="3"/>
  <c r="E129" i="3"/>
  <c r="E97" i="3"/>
  <c r="E96" i="3" s="1"/>
  <c r="D328" i="3"/>
  <c r="D327" i="3" s="1"/>
  <c r="H308" i="3"/>
  <c r="H307" i="3" s="1"/>
  <c r="H306" i="3" s="1"/>
  <c r="H305" i="3" s="1"/>
  <c r="G308" i="3"/>
  <c r="G307" i="3" s="1"/>
  <c r="F308" i="3"/>
  <c r="E308" i="3"/>
  <c r="E307" i="3" s="1"/>
  <c r="E306" i="3" s="1"/>
  <c r="E305" i="3" s="1"/>
  <c r="E304" i="3" s="1"/>
  <c r="D308" i="3"/>
  <c r="D307" i="3" s="1"/>
  <c r="D306" i="3" s="1"/>
  <c r="D305" i="3" s="1"/>
  <c r="D304" i="3" s="1"/>
  <c r="D524" i="3"/>
  <c r="D523" i="3" s="1"/>
  <c r="D522" i="3" s="1"/>
  <c r="D521" i="3" s="1"/>
  <c r="D520" i="3" s="1"/>
  <c r="D519" i="3" s="1"/>
  <c r="D516" i="3"/>
  <c r="D515" i="3" s="1"/>
  <c r="D514" i="3" s="1"/>
  <c r="D513" i="3" s="1"/>
  <c r="D512" i="3" s="1"/>
  <c r="D509" i="3"/>
  <c r="D508" i="3" s="1"/>
  <c r="D507" i="3" s="1"/>
  <c r="D506" i="3" s="1"/>
  <c r="D505" i="3" s="1"/>
  <c r="D503" i="3"/>
  <c r="D502" i="3" s="1"/>
  <c r="D501" i="3" s="1"/>
  <c r="D500" i="3" s="1"/>
  <c r="D499" i="3" s="1"/>
  <c r="D497" i="3"/>
  <c r="D496" i="3" s="1"/>
  <c r="D495" i="3" s="1"/>
  <c r="D494" i="3" s="1"/>
  <c r="D493" i="3" s="1"/>
  <c r="D489" i="3"/>
  <c r="D488" i="3" s="1"/>
  <c r="D487" i="3" s="1"/>
  <c r="D486" i="3" s="1"/>
  <c r="D485" i="3" s="1"/>
  <c r="D483" i="3"/>
  <c r="D482" i="3" s="1"/>
  <c r="D481" i="3" s="1"/>
  <c r="D480" i="3" s="1"/>
  <c r="D479" i="3" s="1"/>
  <c r="D477" i="3"/>
  <c r="D476" i="3" s="1"/>
  <c r="D475" i="3" s="1"/>
  <c r="D474" i="3" s="1"/>
  <c r="D473" i="3" s="1"/>
  <c r="D469" i="3"/>
  <c r="D468" i="3" s="1"/>
  <c r="D464" i="3" s="1"/>
  <c r="D463" i="3" s="1"/>
  <c r="D459" i="3"/>
  <c r="D457" i="3"/>
  <c r="D451" i="3"/>
  <c r="D450" i="3" s="1"/>
  <c r="D449" i="3" s="1"/>
  <c r="D448" i="3" s="1"/>
  <c r="D447" i="3" s="1"/>
  <c r="D445" i="3"/>
  <c r="D444" i="3" s="1"/>
  <c r="D443" i="3" s="1"/>
  <c r="D442" i="3" s="1"/>
  <c r="D441" i="3" s="1"/>
  <c r="D439" i="3"/>
  <c r="D438" i="3" s="1"/>
  <c r="D437" i="3" s="1"/>
  <c r="D436" i="3" s="1"/>
  <c r="D435" i="3" s="1"/>
  <c r="D431" i="3"/>
  <c r="D430" i="3" s="1"/>
  <c r="D429" i="3" s="1"/>
  <c r="D428" i="3" s="1"/>
  <c r="D427" i="3" s="1"/>
  <c r="D423" i="3"/>
  <c r="D422" i="3" s="1"/>
  <c r="D421" i="3" s="1"/>
  <c r="D420" i="3" s="1"/>
  <c r="D419" i="3" s="1"/>
  <c r="D415" i="3"/>
  <c r="D414" i="3" s="1"/>
  <c r="D413" i="3" s="1"/>
  <c r="D412" i="3" s="1"/>
  <c r="D411" i="3" s="1"/>
  <c r="D407" i="3"/>
  <c r="D405" i="3"/>
  <c r="D399" i="3"/>
  <c r="D398" i="3" s="1"/>
  <c r="D396" i="3" s="1"/>
  <c r="D395" i="3" s="1"/>
  <c r="D394" i="3" s="1"/>
  <c r="D392" i="3"/>
  <c r="D391" i="3" s="1"/>
  <c r="D390" i="3" s="1"/>
  <c r="D389" i="3" s="1"/>
  <c r="D388" i="3" s="1"/>
  <c r="D386" i="3"/>
  <c r="D385" i="3" s="1"/>
  <c r="D384" i="3" s="1"/>
  <c r="D383" i="3" s="1"/>
  <c r="D382" i="3" s="1"/>
  <c r="D380" i="3"/>
  <c r="D379" i="3" s="1"/>
  <c r="D378" i="3" s="1"/>
  <c r="D377" i="3" s="1"/>
  <c r="D376" i="3" s="1"/>
  <c r="D372" i="3"/>
  <c r="D371" i="3" s="1"/>
  <c r="D370" i="3" s="1"/>
  <c r="D369" i="3" s="1"/>
  <c r="D368" i="3" s="1"/>
  <c r="D367" i="3" s="1"/>
  <c r="D365" i="3"/>
  <c r="D364" i="3" s="1"/>
  <c r="D361" i="3"/>
  <c r="D360" i="3" s="1"/>
  <c r="D358" i="3"/>
  <c r="D357" i="3" s="1"/>
  <c r="D355" i="3" s="1"/>
  <c r="D354" i="3" s="1"/>
  <c r="D353" i="3" s="1"/>
  <c r="D351" i="3"/>
  <c r="D350" i="3" s="1"/>
  <c r="D349" i="3" s="1"/>
  <c r="D348" i="3" s="1"/>
  <c r="D347" i="3" s="1"/>
  <c r="D345" i="3"/>
  <c r="D344" i="3" s="1"/>
  <c r="D343" i="3" s="1"/>
  <c r="D342" i="3" s="1"/>
  <c r="D341" i="3" s="1"/>
  <c r="D337" i="3"/>
  <c r="D336" i="3" s="1"/>
  <c r="D334" i="3"/>
  <c r="D333" i="3" s="1"/>
  <c r="D325" i="3"/>
  <c r="D316" i="3"/>
  <c r="D315" i="3" s="1"/>
  <c r="D314" i="3" s="1"/>
  <c r="D313" i="3" s="1"/>
  <c r="D312" i="3" s="1"/>
  <c r="D302" i="3"/>
  <c r="D301" i="3" s="1"/>
  <c r="D299" i="3" s="1"/>
  <c r="D298" i="3" s="1"/>
  <c r="D297" i="3" s="1"/>
  <c r="D295" i="3"/>
  <c r="D294" i="3" s="1"/>
  <c r="D290" i="3" s="1"/>
  <c r="D289" i="3" s="1"/>
  <c r="D287" i="3"/>
  <c r="D285" i="3"/>
  <c r="D136" i="3"/>
  <c r="D135" i="3" s="1"/>
  <c r="D134" i="3" s="1"/>
  <c r="D170" i="3"/>
  <c r="D169" i="3" s="1"/>
  <c r="D145" i="3"/>
  <c r="D144" i="3" s="1"/>
  <c r="D140" i="3" s="1"/>
  <c r="D139" i="3" s="1"/>
  <c r="D129" i="3"/>
  <c r="D128" i="3" s="1"/>
  <c r="D119" i="3"/>
  <c r="D118" i="3" s="1"/>
  <c r="D117" i="3" s="1"/>
  <c r="D116" i="3" s="1"/>
  <c r="D115" i="3" s="1"/>
  <c r="D278" i="3"/>
  <c r="D277" i="3" s="1"/>
  <c r="D272" i="3" s="1"/>
  <c r="D268" i="3"/>
  <c r="D267" i="3" s="1"/>
  <c r="D264" i="3" s="1"/>
  <c r="D263" i="3" s="1"/>
  <c r="D262" i="3" s="1"/>
  <c r="D261" i="3" s="1"/>
  <c r="D258" i="3"/>
  <c r="D256" i="3"/>
  <c r="D253" i="3"/>
  <c r="D252" i="3" s="1"/>
  <c r="D250" i="3" s="1"/>
  <c r="D249" i="3" s="1"/>
  <c r="D248" i="3" s="1"/>
  <c r="D247" i="3" s="1"/>
  <c r="D245" i="3"/>
  <c r="D244" i="3" s="1"/>
  <c r="D242" i="3"/>
  <c r="D241" i="3" s="1"/>
  <c r="D233" i="3"/>
  <c r="D232" i="3" s="1"/>
  <c r="D226" i="3"/>
  <c r="D225" i="3" s="1"/>
  <c r="D221" i="3"/>
  <c r="D220" i="3" s="1"/>
  <c r="D211" i="3" s="1"/>
  <c r="D210" i="3" s="1"/>
  <c r="E221" i="3"/>
  <c r="E220" i="3" s="1"/>
  <c r="D207" i="3"/>
  <c r="D206" i="3" s="1"/>
  <c r="D203" i="3" s="1"/>
  <c r="D202" i="3" s="1"/>
  <c r="D196" i="3"/>
  <c r="D113" i="3"/>
  <c r="D111" i="3"/>
  <c r="D103" i="3"/>
  <c r="D102" i="3" s="1"/>
  <c r="D101" i="3" s="1"/>
  <c r="D100" i="3" s="1"/>
  <c r="D99" i="3" s="1"/>
  <c r="D93" i="3"/>
  <c r="D90" i="3"/>
  <c r="D85" i="3"/>
  <c r="D84" i="3" s="1"/>
  <c r="D82" i="3"/>
  <c r="D81" i="3" s="1"/>
  <c r="D80" i="3" s="1"/>
  <c r="D79" i="3" s="1"/>
  <c r="D78" i="3" s="1"/>
  <c r="D70" i="3"/>
  <c r="D69" i="3" s="1"/>
  <c r="D68" i="3" s="1"/>
  <c r="D67" i="3" s="1"/>
  <c r="D66" i="3" s="1"/>
  <c r="D64" i="3"/>
  <c r="D63" i="3" s="1"/>
  <c r="D62" i="3" s="1"/>
  <c r="D61" i="3" s="1"/>
  <c r="D60" i="3" s="1"/>
  <c r="E41" i="3"/>
  <c r="I56" i="3"/>
  <c r="H55" i="3"/>
  <c r="G55" i="3"/>
  <c r="F55" i="3"/>
  <c r="D55" i="3"/>
  <c r="E55" i="3"/>
  <c r="D51" i="3"/>
  <c r="D45" i="3"/>
  <c r="D41" i="3"/>
  <c r="D35" i="3"/>
  <c r="D34" i="3" s="1"/>
  <c r="D28" i="3"/>
  <c r="D27" i="3" s="1"/>
  <c r="D26" i="3" s="1"/>
  <c r="D25" i="3" s="1"/>
  <c r="D24" i="3" s="1"/>
  <c r="D23" i="3" s="1"/>
  <c r="D21" i="3"/>
  <c r="D20" i="3" s="1"/>
  <c r="D19" i="3" s="1"/>
  <c r="D18" i="3" s="1"/>
  <c r="D17" i="3" s="1"/>
  <c r="D15" i="3"/>
  <c r="D14" i="3" s="1"/>
  <c r="D13" i="3" s="1"/>
  <c r="D12" i="3" s="1"/>
  <c r="D11" i="3" s="1"/>
  <c r="G23" i="1"/>
  <c r="H15" i="8" l="1"/>
  <c r="F15" i="8"/>
  <c r="C8" i="8"/>
  <c r="D14" i="8"/>
  <c r="D10" i="8"/>
  <c r="E160" i="3"/>
  <c r="L163" i="3"/>
  <c r="G149" i="3"/>
  <c r="E149" i="3"/>
  <c r="L182" i="3"/>
  <c r="L181" i="3"/>
  <c r="L183" i="3"/>
  <c r="K182" i="3"/>
  <c r="K183" i="3"/>
  <c r="L180" i="3"/>
  <c r="K181" i="3"/>
  <c r="J183" i="3"/>
  <c r="E182" i="3"/>
  <c r="E181" i="3" s="1"/>
  <c r="E180" i="3" s="1"/>
  <c r="J180" i="3" s="1"/>
  <c r="F160" i="3"/>
  <c r="H160" i="3"/>
  <c r="J163" i="3"/>
  <c r="D340" i="3"/>
  <c r="D321" i="3"/>
  <c r="D320" i="3" s="1"/>
  <c r="D319" i="3" s="1"/>
  <c r="D31" i="2"/>
  <c r="E13" i="1" s="1"/>
  <c r="E15" i="1" s="1"/>
  <c r="E16" i="1" s="1"/>
  <c r="E25" i="1" s="1"/>
  <c r="D462" i="3"/>
  <c r="G306" i="3"/>
  <c r="G305" i="3" s="1"/>
  <c r="G304" i="3" s="1"/>
  <c r="F307" i="3"/>
  <c r="H304" i="3"/>
  <c r="D284" i="3"/>
  <c r="D281" i="3" s="1"/>
  <c r="D280" i="3" s="1"/>
  <c r="D404" i="3"/>
  <c r="D403" i="3" s="1"/>
  <c r="D402" i="3" s="1"/>
  <c r="D401" i="3" s="1"/>
  <c r="D375" i="3" s="1"/>
  <c r="D374" i="3" s="1"/>
  <c r="D271" i="3"/>
  <c r="D270" i="3" s="1"/>
  <c r="D40" i="3"/>
  <c r="D110" i="3"/>
  <c r="D108" i="3" s="1"/>
  <c r="D107" i="3" s="1"/>
  <c r="D106" i="3" s="1"/>
  <c r="D33" i="3" s="1"/>
  <c r="D456" i="3"/>
  <c r="D455" i="3" s="1"/>
  <c r="D454" i="3" s="1"/>
  <c r="D453" i="3" s="1"/>
  <c r="D426" i="3" s="1"/>
  <c r="D425" i="3" s="1"/>
  <c r="D89" i="3"/>
  <c r="D195" i="3"/>
  <c r="D188" i="3" s="1"/>
  <c r="D187" i="3" s="1"/>
  <c r="D492" i="3"/>
  <c r="D491" i="3" s="1"/>
  <c r="D410" i="3"/>
  <c r="D409" i="3" s="1"/>
  <c r="D236" i="3"/>
  <c r="D235" i="3" s="1"/>
  <c r="D224" i="3" s="1"/>
  <c r="D168" i="3"/>
  <c r="D167" i="3" s="1"/>
  <c r="D133" i="3"/>
  <c r="D132" i="3" s="1"/>
  <c r="D124" i="3"/>
  <c r="D125" i="3"/>
  <c r="D123" i="3"/>
  <c r="D10" i="3"/>
  <c r="D9" i="3" s="1"/>
  <c r="D8" i="3" s="1"/>
  <c r="H14" i="8" l="1"/>
  <c r="F14" i="8"/>
  <c r="D9" i="8"/>
  <c r="D186" i="3"/>
  <c r="D121" i="3" s="1"/>
  <c r="G148" i="3"/>
  <c r="E148" i="3"/>
  <c r="D318" i="3"/>
  <c r="D311" i="3"/>
  <c r="F306" i="3"/>
  <c r="D310" i="3"/>
  <c r="D260" i="3"/>
  <c r="E65" i="4"/>
  <c r="D8" i="8" l="1"/>
  <c r="F305" i="3"/>
  <c r="H129" i="3"/>
  <c r="G129" i="3"/>
  <c r="F129" i="3"/>
  <c r="H8" i="8" l="1"/>
  <c r="F8" i="8"/>
  <c r="F304" i="3"/>
  <c r="G52" i="2" l="1"/>
  <c r="H471" i="3"/>
  <c r="L471" i="3" s="1"/>
  <c r="G471" i="3"/>
  <c r="F471" i="3"/>
  <c r="J471" i="3" s="1"/>
  <c r="G16" i="4"/>
  <c r="F16" i="4"/>
  <c r="E16" i="4"/>
  <c r="F10" i="2"/>
  <c r="H10" i="2" l="1"/>
  <c r="C35" i="4"/>
  <c r="H76" i="3"/>
  <c r="G76" i="3"/>
  <c r="G65" i="4"/>
  <c r="F65" i="4"/>
  <c r="G75" i="3" l="1"/>
  <c r="H75" i="3"/>
  <c r="L76" i="3"/>
  <c r="F578" i="3"/>
  <c r="F576" i="3"/>
  <c r="F574" i="3"/>
  <c r="F572" i="3"/>
  <c r="F571" i="3"/>
  <c r="F570" i="3"/>
  <c r="F565" i="3"/>
  <c r="E578" i="3"/>
  <c r="E576" i="3"/>
  <c r="E574" i="3"/>
  <c r="E572" i="3"/>
  <c r="E571" i="3"/>
  <c r="E570" i="3"/>
  <c r="E565" i="3"/>
  <c r="G459" i="3"/>
  <c r="H221" i="3"/>
  <c r="H220" i="3" s="1"/>
  <c r="G221" i="3"/>
  <c r="G220" i="3" s="1"/>
  <c r="H97" i="3"/>
  <c r="G97" i="3"/>
  <c r="E7" i="4"/>
  <c r="E5" i="4" s="1"/>
  <c r="L75" i="3" l="1"/>
  <c r="G96" i="3"/>
  <c r="H96" i="3"/>
  <c r="L97" i="3"/>
  <c r="E564" i="3"/>
  <c r="F564" i="3"/>
  <c r="F198" i="3"/>
  <c r="L96" i="3" l="1"/>
  <c r="F43" i="2"/>
  <c r="F76" i="3"/>
  <c r="H74" i="3"/>
  <c r="G74" i="3"/>
  <c r="E74" i="3"/>
  <c r="E73" i="3" s="1"/>
  <c r="E72" i="3" s="1"/>
  <c r="F97" i="3"/>
  <c r="F96" i="3" l="1"/>
  <c r="J97" i="3"/>
  <c r="K97" i="3"/>
  <c r="G73" i="3"/>
  <c r="F75" i="3"/>
  <c r="J76" i="3"/>
  <c r="K76" i="3"/>
  <c r="H73" i="3"/>
  <c r="L74" i="3"/>
  <c r="D565" i="3"/>
  <c r="D572" i="3"/>
  <c r="D571" i="3"/>
  <c r="D570" i="3"/>
  <c r="D576" i="3"/>
  <c r="D578" i="3"/>
  <c r="H72" i="3" l="1"/>
  <c r="L73" i="3"/>
  <c r="J96" i="3"/>
  <c r="K96" i="3"/>
  <c r="F74" i="3"/>
  <c r="J75" i="3"/>
  <c r="K75" i="3"/>
  <c r="G72" i="3"/>
  <c r="D564" i="3"/>
  <c r="F221" i="3"/>
  <c r="F220" i="3" s="1"/>
  <c r="H211" i="3"/>
  <c r="G211" i="3"/>
  <c r="G210" i="3" s="1"/>
  <c r="E211" i="3"/>
  <c r="E210" i="3" s="1"/>
  <c r="L216" i="3"/>
  <c r="K216" i="3"/>
  <c r="F66" i="2"/>
  <c r="F65" i="2" s="1"/>
  <c r="F56" i="2"/>
  <c r="F55" i="2"/>
  <c r="F54" i="2"/>
  <c r="F53" i="2"/>
  <c r="F49" i="2"/>
  <c r="F48" i="2"/>
  <c r="F45" i="2"/>
  <c r="F44" i="2" s="1"/>
  <c r="F40" i="2"/>
  <c r="F37" i="2"/>
  <c r="F35" i="2"/>
  <c r="F34" i="2"/>
  <c r="F33" i="2"/>
  <c r="F242" i="3"/>
  <c r="F211" i="3" l="1"/>
  <c r="F210" i="3" s="1"/>
  <c r="K210" i="3" s="1"/>
  <c r="L72" i="3"/>
  <c r="F73" i="3"/>
  <c r="J74" i="3"/>
  <c r="K74" i="3"/>
  <c r="L211" i="3"/>
  <c r="H210" i="3"/>
  <c r="L210" i="3" s="1"/>
  <c r="F36" i="2"/>
  <c r="F51" i="2"/>
  <c r="F32" i="2"/>
  <c r="F61" i="2"/>
  <c r="F46" i="2"/>
  <c r="F509" i="3"/>
  <c r="F508" i="3" s="1"/>
  <c r="H48" i="2"/>
  <c r="G48" i="2"/>
  <c r="E48" i="2"/>
  <c r="F207" i="3"/>
  <c r="K211" i="3" l="1"/>
  <c r="F72" i="3"/>
  <c r="J73" i="3"/>
  <c r="K73" i="3"/>
  <c r="F507" i="3"/>
  <c r="F506" i="3"/>
  <c r="F59" i="2"/>
  <c r="F58" i="2" s="1"/>
  <c r="G14" i="1" s="1"/>
  <c r="E59" i="2"/>
  <c r="J72" i="3" l="1"/>
  <c r="K72" i="3"/>
  <c r="E90" i="3"/>
  <c r="G90" i="3"/>
  <c r="F90" i="3"/>
  <c r="G89" i="3" s="1"/>
  <c r="G85" i="3" s="1"/>
  <c r="E203" i="3"/>
  <c r="I346" i="3"/>
  <c r="I338" i="3"/>
  <c r="I335" i="3"/>
  <c r="I329" i="3"/>
  <c r="L326" i="3"/>
  <c r="K326" i="3"/>
  <c r="J326" i="3"/>
  <c r="J329" i="3"/>
  <c r="H334" i="3"/>
  <c r="H333" i="3" s="1"/>
  <c r="G334" i="3"/>
  <c r="F334" i="3"/>
  <c r="F333" i="3" s="1"/>
  <c r="E334" i="3"/>
  <c r="E333" i="3" s="1"/>
  <c r="H337" i="3"/>
  <c r="G337" i="3"/>
  <c r="F337" i="3"/>
  <c r="E337" i="3"/>
  <c r="E336" i="3" s="1"/>
  <c r="I336" i="3" s="1"/>
  <c r="E507" i="3"/>
  <c r="E506" i="3" s="1"/>
  <c r="E505" i="3" s="1"/>
  <c r="F23" i="1"/>
  <c r="E66" i="2"/>
  <c r="E65" i="2" s="1"/>
  <c r="E56" i="2"/>
  <c r="E55" i="2"/>
  <c r="E54" i="2"/>
  <c r="E53" i="2"/>
  <c r="E50" i="2"/>
  <c r="E49" i="2" s="1"/>
  <c r="E45" i="2"/>
  <c r="E44" i="2" s="1"/>
  <c r="E43" i="2"/>
  <c r="E42" i="2" s="1"/>
  <c r="E40" i="2"/>
  <c r="E37" i="2"/>
  <c r="E35" i="2"/>
  <c r="E34" i="2"/>
  <c r="E33" i="2"/>
  <c r="E27" i="2"/>
  <c r="E26" i="2" s="1"/>
  <c r="F11" i="1" s="1"/>
  <c r="E21" i="2"/>
  <c r="E18" i="2"/>
  <c r="E10" i="2"/>
  <c r="E524" i="3"/>
  <c r="E523" i="3" s="1"/>
  <c r="E522" i="3" s="1"/>
  <c r="E521" i="3" s="1"/>
  <c r="E520" i="3" s="1"/>
  <c r="E519" i="3" s="1"/>
  <c r="E516" i="3"/>
  <c r="E515" i="3" s="1"/>
  <c r="E514" i="3" s="1"/>
  <c r="E513" i="3" s="1"/>
  <c r="E512" i="3" s="1"/>
  <c r="E503" i="3"/>
  <c r="E502" i="3" s="1"/>
  <c r="E501" i="3" s="1"/>
  <c r="E500" i="3" s="1"/>
  <c r="E499" i="3" s="1"/>
  <c r="E497" i="3"/>
  <c r="E496" i="3" s="1"/>
  <c r="E495" i="3" s="1"/>
  <c r="E494" i="3" s="1"/>
  <c r="E493" i="3" s="1"/>
  <c r="E489" i="3"/>
  <c r="E488" i="3" s="1"/>
  <c r="E487" i="3" s="1"/>
  <c r="E486" i="3" s="1"/>
  <c r="E485" i="3" s="1"/>
  <c r="E483" i="3"/>
  <c r="E482" i="3" s="1"/>
  <c r="E481" i="3" s="1"/>
  <c r="E480" i="3" s="1"/>
  <c r="E479" i="3" s="1"/>
  <c r="E477" i="3"/>
  <c r="E476" i="3" s="1"/>
  <c r="E475" i="3" s="1"/>
  <c r="E474" i="3" s="1"/>
  <c r="E473" i="3" s="1"/>
  <c r="E469" i="3"/>
  <c r="E468" i="3" s="1"/>
  <c r="E464" i="3" s="1"/>
  <c r="E459" i="3"/>
  <c r="E457" i="3"/>
  <c r="E451" i="3"/>
  <c r="E450" i="3" s="1"/>
  <c r="E445" i="3"/>
  <c r="E444" i="3" s="1"/>
  <c r="E443" i="3" s="1"/>
  <c r="E442" i="3" s="1"/>
  <c r="E441" i="3" s="1"/>
  <c r="E439" i="3"/>
  <c r="E438" i="3" s="1"/>
  <c r="E437" i="3" s="1"/>
  <c r="E436" i="3" s="1"/>
  <c r="E435" i="3" s="1"/>
  <c r="E431" i="3"/>
  <c r="E430" i="3" s="1"/>
  <c r="E429" i="3" s="1"/>
  <c r="E428" i="3" s="1"/>
  <c r="E427" i="3" s="1"/>
  <c r="E423" i="3"/>
  <c r="E422" i="3" s="1"/>
  <c r="E421" i="3" s="1"/>
  <c r="E420" i="3" s="1"/>
  <c r="E419" i="3" s="1"/>
  <c r="E415" i="3"/>
  <c r="E414" i="3" s="1"/>
  <c r="E413" i="3" s="1"/>
  <c r="E412" i="3" s="1"/>
  <c r="E411" i="3" s="1"/>
  <c r="E407" i="3"/>
  <c r="E405" i="3"/>
  <c r="E399" i="3"/>
  <c r="E398" i="3" s="1"/>
  <c r="E392" i="3"/>
  <c r="E391" i="3" s="1"/>
  <c r="E390" i="3" s="1"/>
  <c r="E389" i="3" s="1"/>
  <c r="E388" i="3" s="1"/>
  <c r="E386" i="3"/>
  <c r="E385" i="3" s="1"/>
  <c r="E384" i="3" s="1"/>
  <c r="E383" i="3" s="1"/>
  <c r="E382" i="3" s="1"/>
  <c r="E380" i="3"/>
  <c r="E379" i="3" s="1"/>
  <c r="E378" i="3" s="1"/>
  <c r="E377" i="3" s="1"/>
  <c r="E376" i="3" s="1"/>
  <c r="E372" i="3"/>
  <c r="E371" i="3" s="1"/>
  <c r="E370" i="3" s="1"/>
  <c r="E369" i="3" s="1"/>
  <c r="E368" i="3" s="1"/>
  <c r="E367" i="3" s="1"/>
  <c r="E365" i="3"/>
  <c r="E364" i="3" s="1"/>
  <c r="E360" i="3"/>
  <c r="E358" i="3"/>
  <c r="E357" i="3" s="1"/>
  <c r="E355" i="3" s="1"/>
  <c r="E354" i="3" s="1"/>
  <c r="E353" i="3" s="1"/>
  <c r="E351" i="3"/>
  <c r="E350" i="3" s="1"/>
  <c r="E349" i="3" s="1"/>
  <c r="E348" i="3" s="1"/>
  <c r="E347" i="3" s="1"/>
  <c r="E345" i="3"/>
  <c r="E344" i="3" s="1"/>
  <c r="E343" i="3" s="1"/>
  <c r="E342" i="3" s="1"/>
  <c r="E341" i="3" s="1"/>
  <c r="E325" i="3"/>
  <c r="E316" i="3"/>
  <c r="E315" i="3" s="1"/>
  <c r="E314" i="3" s="1"/>
  <c r="E313" i="3" s="1"/>
  <c r="E312" i="3" s="1"/>
  <c r="E302" i="3"/>
  <c r="E301" i="3" s="1"/>
  <c r="E295" i="3"/>
  <c r="E294" i="3" s="1"/>
  <c r="E290" i="3" s="1"/>
  <c r="E289" i="3" s="1"/>
  <c r="E287" i="3"/>
  <c r="E285" i="3"/>
  <c r="E278" i="3"/>
  <c r="E277" i="3" s="1"/>
  <c r="E268" i="3"/>
  <c r="E267" i="3" s="1"/>
  <c r="E262" i="3" s="1"/>
  <c r="E261" i="3" s="1"/>
  <c r="E258" i="3"/>
  <c r="E256" i="3"/>
  <c r="E255" i="3" s="1"/>
  <c r="E253" i="3"/>
  <c r="E252" i="3" s="1"/>
  <c r="E245" i="3"/>
  <c r="E244" i="3" s="1"/>
  <c r="E242" i="3"/>
  <c r="E241" i="3" s="1"/>
  <c r="E233" i="3"/>
  <c r="E232" i="3" s="1"/>
  <c r="E226" i="3"/>
  <c r="E225" i="3" s="1"/>
  <c r="E206" i="3"/>
  <c r="E196" i="3"/>
  <c r="E177" i="3"/>
  <c r="E176" i="3" s="1"/>
  <c r="E175" i="3" s="1"/>
  <c r="E174" i="3" s="1"/>
  <c r="E170" i="3"/>
  <c r="E169" i="3" s="1"/>
  <c r="E145" i="3"/>
  <c r="E144" i="3" s="1"/>
  <c r="E140" i="3" s="1"/>
  <c r="E139" i="3" s="1"/>
  <c r="E135" i="3"/>
  <c r="E134" i="3" s="1"/>
  <c r="E133" i="3" s="1"/>
  <c r="E132" i="3" s="1"/>
  <c r="E128" i="3"/>
  <c r="E124" i="3" s="1"/>
  <c r="E119" i="3"/>
  <c r="E118" i="3" s="1"/>
  <c r="E117" i="3" s="1"/>
  <c r="E116" i="3" s="1"/>
  <c r="E115" i="3" s="1"/>
  <c r="E113" i="3"/>
  <c r="E111" i="3"/>
  <c r="E103" i="3"/>
  <c r="E102" i="3" s="1"/>
  <c r="E101" i="3" s="1"/>
  <c r="E100" i="3" s="1"/>
  <c r="E99" i="3" s="1"/>
  <c r="E93" i="3"/>
  <c r="E82" i="3"/>
  <c r="E81" i="3" s="1"/>
  <c r="E80" i="3" s="1"/>
  <c r="E79" i="3" s="1"/>
  <c r="E78" i="3" s="1"/>
  <c r="E70" i="3"/>
  <c r="E69" i="3" s="1"/>
  <c r="E68" i="3" s="1"/>
  <c r="E67" i="3" s="1"/>
  <c r="E66" i="3" s="1"/>
  <c r="E64" i="3"/>
  <c r="E63" i="3" s="1"/>
  <c r="E62" i="3" s="1"/>
  <c r="E61" i="3" s="1"/>
  <c r="E60" i="3" s="1"/>
  <c r="E51" i="3"/>
  <c r="E45" i="3"/>
  <c r="E28" i="3"/>
  <c r="E27" i="3" s="1"/>
  <c r="E26" i="3" s="1"/>
  <c r="E25" i="3" s="1"/>
  <c r="E24" i="3" s="1"/>
  <c r="E23" i="3" s="1"/>
  <c r="E21" i="3"/>
  <c r="E20" i="3" s="1"/>
  <c r="E19" i="3" s="1"/>
  <c r="E18" i="3" s="1"/>
  <c r="E17" i="3" s="1"/>
  <c r="E15" i="3"/>
  <c r="E14" i="3" s="1"/>
  <c r="E13" i="3" s="1"/>
  <c r="E12" i="3" s="1"/>
  <c r="E11" i="3" s="1"/>
  <c r="E248" i="3" l="1"/>
  <c r="E247" i="3" s="1"/>
  <c r="E40" i="3"/>
  <c r="E340" i="3"/>
  <c r="E395" i="3"/>
  <c r="E394" i="3" s="1"/>
  <c r="E449" i="3"/>
  <c r="E448" i="3" s="1"/>
  <c r="E447" i="3"/>
  <c r="E272" i="3"/>
  <c r="E271" i="3" s="1"/>
  <c r="E35" i="3"/>
  <c r="E34" i="3" s="1"/>
  <c r="E321" i="3"/>
  <c r="E320" i="3" s="1"/>
  <c r="E319" i="3" s="1"/>
  <c r="E298" i="3"/>
  <c r="E297" i="3" s="1"/>
  <c r="I333" i="3"/>
  <c r="E328" i="3"/>
  <c r="E327" i="3" s="1"/>
  <c r="I341" i="3"/>
  <c r="E9" i="2"/>
  <c r="F10" i="1" s="1"/>
  <c r="F12" i="1" s="1"/>
  <c r="E202" i="3"/>
  <c r="G333" i="3"/>
  <c r="I342" i="3"/>
  <c r="I344" i="3"/>
  <c r="I334" i="3"/>
  <c r="I337" i="3"/>
  <c r="I343" i="3"/>
  <c r="I345" i="3"/>
  <c r="E456" i="3"/>
  <c r="E455" i="3" s="1"/>
  <c r="E454" i="3" s="1"/>
  <c r="E453" i="3" s="1"/>
  <c r="E463" i="3"/>
  <c r="E462" i="3" s="1"/>
  <c r="E461" i="3" s="1"/>
  <c r="E51" i="2"/>
  <c r="E110" i="3"/>
  <c r="E108" i="3" s="1"/>
  <c r="E107" i="3" s="1"/>
  <c r="E106" i="3" s="1"/>
  <c r="E404" i="3"/>
  <c r="E403" i="3" s="1"/>
  <c r="E402" i="3" s="1"/>
  <c r="E401" i="3" s="1"/>
  <c r="E89" i="3"/>
  <c r="E85" i="3" s="1"/>
  <c r="E168" i="3"/>
  <c r="E167" i="3" s="1"/>
  <c r="E284" i="3"/>
  <c r="E236" i="3"/>
  <c r="E235" i="3" s="1"/>
  <c r="E224" i="3" s="1"/>
  <c r="E195" i="3"/>
  <c r="E188" i="3" s="1"/>
  <c r="E187" i="3" s="1"/>
  <c r="E32" i="2"/>
  <c r="E46" i="2"/>
  <c r="E36" i="2"/>
  <c r="E61" i="2"/>
  <c r="E58" i="2" s="1"/>
  <c r="F14" i="1" s="1"/>
  <c r="E492" i="3"/>
  <c r="E491" i="3" s="1"/>
  <c r="E410" i="3"/>
  <c r="E409" i="3" s="1"/>
  <c r="E123" i="3"/>
  <c r="E122" i="3" s="1"/>
  <c r="E10" i="3"/>
  <c r="E9" i="3" s="1"/>
  <c r="E8" i="3" s="1"/>
  <c r="M34" i="6"/>
  <c r="F33" i="6"/>
  <c r="E186" i="3" l="1"/>
  <c r="E375" i="3"/>
  <c r="E374" i="3" s="1"/>
  <c r="E84" i="3"/>
  <c r="E33" i="3" s="1"/>
  <c r="I85" i="3"/>
  <c r="E318" i="3"/>
  <c r="E311" i="3" s="1"/>
  <c r="E281" i="3"/>
  <c r="E280" i="3" s="1"/>
  <c r="E270" i="3" s="1"/>
  <c r="E260" i="3" s="1"/>
  <c r="E31" i="2"/>
  <c r="F13" i="1" s="1"/>
  <c r="F15" i="1" s="1"/>
  <c r="F16" i="1" s="1"/>
  <c r="F25" i="1" s="1"/>
  <c r="H27" i="2"/>
  <c r="L28" i="2"/>
  <c r="K28" i="2"/>
  <c r="J28" i="2"/>
  <c r="G27" i="2"/>
  <c r="F27" i="2"/>
  <c r="E121" i="3" l="1"/>
  <c r="G68" i="4" l="1"/>
  <c r="F68" i="4"/>
  <c r="H35" i="3" l="1"/>
  <c r="G35" i="3"/>
  <c r="L36" i="3"/>
  <c r="F27" i="6" l="1"/>
  <c r="M31" i="6"/>
  <c r="F241" i="3"/>
  <c r="J16" i="1" l="1"/>
  <c r="H90" i="3"/>
  <c r="H33" i="2"/>
  <c r="G33" i="2"/>
  <c r="H34" i="2"/>
  <c r="G34" i="2"/>
  <c r="H35" i="2"/>
  <c r="G35" i="2"/>
  <c r="H37" i="2"/>
  <c r="G37" i="2"/>
  <c r="H40" i="2"/>
  <c r="G40" i="2"/>
  <c r="H43" i="2"/>
  <c r="H42" i="2" s="1"/>
  <c r="G43" i="2"/>
  <c r="G42" i="2" s="1"/>
  <c r="H45" i="2"/>
  <c r="H44" i="2" s="1"/>
  <c r="G45" i="2"/>
  <c r="G44" i="2" s="1"/>
  <c r="H50" i="2"/>
  <c r="H49" i="2" s="1"/>
  <c r="G50" i="2"/>
  <c r="G49" i="2" s="1"/>
  <c r="H53" i="2"/>
  <c r="G53" i="2"/>
  <c r="H54" i="2"/>
  <c r="G54" i="2"/>
  <c r="H55" i="2"/>
  <c r="G55" i="2"/>
  <c r="H56" i="2"/>
  <c r="G56" i="2"/>
  <c r="I23" i="1"/>
  <c r="H23" i="1"/>
  <c r="H14" i="2"/>
  <c r="H26" i="2"/>
  <c r="I11" i="1" s="1"/>
  <c r="G26" i="2"/>
  <c r="H11" i="1" s="1"/>
  <c r="G10" i="2"/>
  <c r="G14" i="2"/>
  <c r="H18" i="2"/>
  <c r="G18" i="2"/>
  <c r="H21" i="2"/>
  <c r="G21" i="2"/>
  <c r="H66" i="2"/>
  <c r="H65" i="2" s="1"/>
  <c r="G66" i="2"/>
  <c r="G65" i="2" s="1"/>
  <c r="H325" i="3"/>
  <c r="H321" i="3" s="1"/>
  <c r="G41" i="3"/>
  <c r="H361" i="3"/>
  <c r="G361" i="3"/>
  <c r="M11" i="1" l="1"/>
  <c r="H9" i="2"/>
  <c r="I10" i="1" s="1"/>
  <c r="I12" i="1" s="1"/>
  <c r="H51" i="2"/>
  <c r="H46" i="2"/>
  <c r="G36" i="2"/>
  <c r="G32" i="2"/>
  <c r="G51" i="2"/>
  <c r="G46" i="2"/>
  <c r="H32" i="2"/>
  <c r="G61" i="2"/>
  <c r="G58" i="2" s="1"/>
  <c r="H14" i="1" s="1"/>
  <c r="H61" i="2"/>
  <c r="H58" i="2" s="1"/>
  <c r="I14" i="1" s="1"/>
  <c r="H36" i="2"/>
  <c r="G9" i="2"/>
  <c r="H10" i="1" s="1"/>
  <c r="H12" i="1" s="1"/>
  <c r="F41" i="6"/>
  <c r="M41" i="6" s="1"/>
  <c r="L25" i="6"/>
  <c r="K25" i="6"/>
  <c r="M42" i="6"/>
  <c r="M40" i="6"/>
  <c r="M39" i="6"/>
  <c r="M38" i="6"/>
  <c r="M37" i="6"/>
  <c r="M35" i="6"/>
  <c r="M30" i="6"/>
  <c r="M29" i="6"/>
  <c r="M28" i="6"/>
  <c r="M26" i="6"/>
  <c r="M24" i="6"/>
  <c r="M22" i="6"/>
  <c r="M20" i="6"/>
  <c r="M18" i="6"/>
  <c r="M17" i="6"/>
  <c r="M16" i="6"/>
  <c r="M15" i="6"/>
  <c r="M14" i="6"/>
  <c r="M12" i="6"/>
  <c r="M11" i="6"/>
  <c r="M10" i="6"/>
  <c r="C36" i="6"/>
  <c r="C32" i="6" s="1"/>
  <c r="L36" i="6"/>
  <c r="K36" i="6"/>
  <c r="J36" i="6"/>
  <c r="I36" i="6"/>
  <c r="H36" i="6"/>
  <c r="G36" i="6"/>
  <c r="F36" i="6"/>
  <c r="E36" i="6"/>
  <c r="D36" i="6"/>
  <c r="L33" i="6"/>
  <c r="K33" i="6"/>
  <c r="J33" i="6"/>
  <c r="I33" i="6"/>
  <c r="H33" i="6"/>
  <c r="G33" i="6"/>
  <c r="E33" i="6"/>
  <c r="E32" i="6" s="1"/>
  <c r="D33" i="6"/>
  <c r="D27" i="6"/>
  <c r="L27" i="6"/>
  <c r="K27" i="6"/>
  <c r="J27" i="6"/>
  <c r="I27" i="6"/>
  <c r="H27" i="6"/>
  <c r="G27" i="6"/>
  <c r="E27" i="6"/>
  <c r="D23" i="6"/>
  <c r="L23" i="6"/>
  <c r="K23" i="6"/>
  <c r="J23" i="6"/>
  <c r="I23" i="6"/>
  <c r="H23" i="6"/>
  <c r="G23" i="6"/>
  <c r="F23" i="6"/>
  <c r="E23" i="6"/>
  <c r="L21" i="6"/>
  <c r="K21" i="6"/>
  <c r="J21" i="6"/>
  <c r="I21" i="6"/>
  <c r="H21" i="6"/>
  <c r="G21" i="6"/>
  <c r="F21" i="6"/>
  <c r="E21" i="6"/>
  <c r="D21" i="6"/>
  <c r="D19" i="6"/>
  <c r="L19" i="6"/>
  <c r="K19" i="6"/>
  <c r="J19" i="6"/>
  <c r="I19" i="6"/>
  <c r="H19" i="6"/>
  <c r="G19" i="6"/>
  <c r="F19" i="6"/>
  <c r="E19" i="6"/>
  <c r="L13" i="6"/>
  <c r="K13" i="6"/>
  <c r="J13" i="6"/>
  <c r="I13" i="6"/>
  <c r="H13" i="6"/>
  <c r="G13" i="6"/>
  <c r="F13" i="6"/>
  <c r="E13" i="6"/>
  <c r="D13" i="6"/>
  <c r="L9" i="6"/>
  <c r="K9" i="6"/>
  <c r="J9" i="6"/>
  <c r="I9" i="6"/>
  <c r="H9" i="6"/>
  <c r="G9" i="6"/>
  <c r="F9" i="6"/>
  <c r="E9" i="6"/>
  <c r="D9" i="6"/>
  <c r="C27" i="6"/>
  <c r="C25" i="6"/>
  <c r="C23" i="6"/>
  <c r="C21" i="6"/>
  <c r="C19" i="6"/>
  <c r="C13" i="6"/>
  <c r="C9" i="6"/>
  <c r="G32" i="6" l="1"/>
  <c r="I32" i="6"/>
  <c r="K32" i="6"/>
  <c r="M19" i="6"/>
  <c r="D8" i="6"/>
  <c r="F8" i="6"/>
  <c r="M21" i="6"/>
  <c r="M33" i="6"/>
  <c r="H32" i="6"/>
  <c r="J32" i="6"/>
  <c r="L32" i="6"/>
  <c r="H320" i="3"/>
  <c r="H8" i="6"/>
  <c r="M9" i="6"/>
  <c r="M23" i="6"/>
  <c r="D32" i="6"/>
  <c r="M13" i="6"/>
  <c r="M36" i="6"/>
  <c r="M25" i="6"/>
  <c r="M27" i="6"/>
  <c r="H31" i="2"/>
  <c r="I13" i="1" s="1"/>
  <c r="I15" i="1" s="1"/>
  <c r="I16" i="1" s="1"/>
  <c r="I25" i="1" s="1"/>
  <c r="G31" i="2"/>
  <c r="H13" i="1" s="1"/>
  <c r="H15" i="1" s="1"/>
  <c r="H16" i="1" s="1"/>
  <c r="H25" i="1" s="1"/>
  <c r="F32" i="6"/>
  <c r="C8" i="6"/>
  <c r="J8" i="6"/>
  <c r="L8" i="6"/>
  <c r="E8" i="6"/>
  <c r="E6" i="6" s="1"/>
  <c r="G8" i="6"/>
  <c r="I8" i="6"/>
  <c r="K8" i="6"/>
  <c r="G57" i="4"/>
  <c r="G51" i="4"/>
  <c r="G42" i="4"/>
  <c r="G34" i="4"/>
  <c r="G35" i="4" s="1"/>
  <c r="C65" i="4"/>
  <c r="F57" i="4"/>
  <c r="D57" i="4"/>
  <c r="C57" i="4"/>
  <c r="F51" i="4"/>
  <c r="D51" i="4"/>
  <c r="C51" i="4"/>
  <c r="F42" i="4"/>
  <c r="D42" i="4"/>
  <c r="C42" i="4"/>
  <c r="F34" i="4"/>
  <c r="F35" i="4" s="1"/>
  <c r="D34" i="4"/>
  <c r="D35" i="4" s="1"/>
  <c r="D16" i="4"/>
  <c r="C16" i="4"/>
  <c r="F145" i="3"/>
  <c r="G325" i="3"/>
  <c r="G321" i="3" s="1"/>
  <c r="F325" i="3"/>
  <c r="F321" i="3" s="1"/>
  <c r="J6" i="6" l="1"/>
  <c r="D6" i="6"/>
  <c r="H6" i="6"/>
  <c r="I6" i="6"/>
  <c r="K6" i="6"/>
  <c r="G6" i="6"/>
  <c r="F6" i="6"/>
  <c r="M32" i="6"/>
  <c r="J325" i="3"/>
  <c r="H319" i="3"/>
  <c r="K325" i="3"/>
  <c r="L325" i="3"/>
  <c r="L6" i="6"/>
  <c r="M8" i="6"/>
  <c r="M6" i="6" s="1"/>
  <c r="C6" i="6"/>
  <c r="G58" i="4"/>
  <c r="G7" i="4" s="1"/>
  <c r="G5" i="4" s="1"/>
  <c r="C58" i="4"/>
  <c r="C5" i="4" s="1"/>
  <c r="F58" i="4"/>
  <c r="F7" i="4" s="1"/>
  <c r="F5" i="4" s="1"/>
  <c r="D58" i="4"/>
  <c r="D5" i="4" s="1"/>
  <c r="F26" i="2"/>
  <c r="C7" i="4" l="1"/>
  <c r="D7" i="4"/>
  <c r="G320" i="3"/>
  <c r="K321" i="3"/>
  <c r="L321" i="3"/>
  <c r="H318" i="3"/>
  <c r="F320" i="3"/>
  <c r="J321" i="3"/>
  <c r="M5" i="6"/>
  <c r="F18" i="2"/>
  <c r="K19" i="2"/>
  <c r="F319" i="3" l="1"/>
  <c r="F318" i="3" s="1"/>
  <c r="J318" i="3" s="1"/>
  <c r="G319" i="3"/>
  <c r="K320" i="3"/>
  <c r="L320" i="3"/>
  <c r="K18" i="2"/>
  <c r="J525" i="3"/>
  <c r="J517" i="3"/>
  <c r="L510" i="3"/>
  <c r="K510" i="3"/>
  <c r="I498" i="3"/>
  <c r="I497" i="3"/>
  <c r="I496" i="3"/>
  <c r="L490" i="3"/>
  <c r="K490" i="3"/>
  <c r="J490" i="3"/>
  <c r="I490" i="3"/>
  <c r="I489" i="3"/>
  <c r="I488" i="3"/>
  <c r="L484" i="3"/>
  <c r="K484" i="3"/>
  <c r="J484" i="3"/>
  <c r="I484" i="3"/>
  <c r="I483" i="3"/>
  <c r="I482" i="3"/>
  <c r="L478" i="3"/>
  <c r="K478" i="3"/>
  <c r="J478" i="3"/>
  <c r="I478" i="3"/>
  <c r="I477" i="3"/>
  <c r="I476" i="3"/>
  <c r="L470" i="3"/>
  <c r="K470" i="3"/>
  <c r="J470" i="3"/>
  <c r="I470" i="3"/>
  <c r="I469" i="3"/>
  <c r="I468" i="3"/>
  <c r="L460" i="3"/>
  <c r="K460" i="3"/>
  <c r="J460" i="3"/>
  <c r="I460" i="3"/>
  <c r="I459" i="3"/>
  <c r="L458" i="3"/>
  <c r="K458" i="3"/>
  <c r="J458" i="3"/>
  <c r="I456" i="3"/>
  <c r="L452" i="3"/>
  <c r="K452" i="3"/>
  <c r="J452" i="3"/>
  <c r="I452" i="3"/>
  <c r="I451" i="3"/>
  <c r="I450" i="3"/>
  <c r="L446" i="3"/>
  <c r="K446" i="3"/>
  <c r="J446" i="3"/>
  <c r="I446" i="3"/>
  <c r="I445" i="3"/>
  <c r="I444" i="3"/>
  <c r="L440" i="3"/>
  <c r="K440" i="3"/>
  <c r="J440" i="3"/>
  <c r="I440" i="3"/>
  <c r="I439" i="3"/>
  <c r="I438" i="3"/>
  <c r="L432" i="3"/>
  <c r="K432" i="3"/>
  <c r="J432" i="3"/>
  <c r="I432" i="3"/>
  <c r="I431" i="3"/>
  <c r="I430" i="3"/>
  <c r="L424" i="3"/>
  <c r="K424" i="3"/>
  <c r="L416" i="3"/>
  <c r="K416" i="3"/>
  <c r="J416" i="3"/>
  <c r="I416" i="3"/>
  <c r="I415" i="3"/>
  <c r="I414" i="3"/>
  <c r="L408" i="3"/>
  <c r="K408" i="3"/>
  <c r="L406" i="3"/>
  <c r="K406" i="3"/>
  <c r="J406" i="3"/>
  <c r="I406" i="3"/>
  <c r="L400" i="3"/>
  <c r="K400" i="3"/>
  <c r="J400" i="3"/>
  <c r="J393" i="3"/>
  <c r="L387" i="3"/>
  <c r="K387" i="3"/>
  <c r="J387" i="3"/>
  <c r="I387" i="3"/>
  <c r="I386" i="3"/>
  <c r="I385" i="3"/>
  <c r="L381" i="3"/>
  <c r="K381" i="3"/>
  <c r="J381" i="3"/>
  <c r="I381" i="3"/>
  <c r="I380" i="3"/>
  <c r="I379" i="3"/>
  <c r="L373" i="3"/>
  <c r="K373" i="3"/>
  <c r="J373" i="3"/>
  <c r="I373" i="3"/>
  <c r="I372" i="3"/>
  <c r="I371" i="3"/>
  <c r="L366" i="3"/>
  <c r="K366" i="3"/>
  <c r="L359" i="3"/>
  <c r="K359" i="3"/>
  <c r="J359" i="3"/>
  <c r="I359" i="3"/>
  <c r="I358" i="3"/>
  <c r="I357" i="3"/>
  <c r="L352" i="3"/>
  <c r="K352" i="3"/>
  <c r="J352" i="3"/>
  <c r="I352" i="3"/>
  <c r="I351" i="3"/>
  <c r="I350" i="3"/>
  <c r="L346" i="3"/>
  <c r="K346" i="3"/>
  <c r="J346" i="3"/>
  <c r="K338" i="3"/>
  <c r="J338" i="3"/>
  <c r="L317" i="3"/>
  <c r="K317" i="3"/>
  <c r="J317" i="3"/>
  <c r="I317" i="3"/>
  <c r="I316" i="3"/>
  <c r="I315" i="3"/>
  <c r="L303" i="3"/>
  <c r="K303" i="3"/>
  <c r="L296" i="3"/>
  <c r="K296" i="3"/>
  <c r="J296" i="3"/>
  <c r="I296" i="3"/>
  <c r="I295" i="3"/>
  <c r="I294" i="3"/>
  <c r="L286" i="3"/>
  <c r="K286" i="3"/>
  <c r="J286" i="3"/>
  <c r="I286" i="3"/>
  <c r="I285" i="3"/>
  <c r="I284" i="3"/>
  <c r="L279" i="3"/>
  <c r="K279" i="3"/>
  <c r="J279" i="3"/>
  <c r="I279" i="3"/>
  <c r="I278" i="3"/>
  <c r="I277" i="3"/>
  <c r="L269" i="3"/>
  <c r="K269" i="3"/>
  <c r="J269" i="3"/>
  <c r="I368" i="3"/>
  <c r="L363" i="3"/>
  <c r="K292" i="3"/>
  <c r="I493" i="3"/>
  <c r="I485" i="3"/>
  <c r="I479" i="3"/>
  <c r="I473" i="3"/>
  <c r="I463" i="3"/>
  <c r="I453" i="3"/>
  <c r="I441" i="3"/>
  <c r="I435" i="3"/>
  <c r="I427" i="3"/>
  <c r="I411" i="3"/>
  <c r="I401" i="3"/>
  <c r="I382" i="3"/>
  <c r="I376" i="3"/>
  <c r="I353" i="3"/>
  <c r="I347" i="3"/>
  <c r="I312" i="3"/>
  <c r="L291" i="3"/>
  <c r="I289" i="3"/>
  <c r="I280" i="3"/>
  <c r="I271" i="3"/>
  <c r="I492" i="3"/>
  <c r="I462" i="3"/>
  <c r="I410" i="3"/>
  <c r="I375" i="3"/>
  <c r="I367" i="3"/>
  <c r="I311" i="3"/>
  <c r="I270" i="3"/>
  <c r="I224" i="3"/>
  <c r="I186" i="3"/>
  <c r="I147" i="3"/>
  <c r="L147" i="3"/>
  <c r="K147" i="3"/>
  <c r="J147" i="3"/>
  <c r="J208" i="3"/>
  <c r="L246" i="3"/>
  <c r="K246" i="3"/>
  <c r="J246" i="3"/>
  <c r="I246" i="3"/>
  <c r="I245" i="3"/>
  <c r="I244" i="3"/>
  <c r="J243" i="3"/>
  <c r="L234" i="3"/>
  <c r="K234" i="3"/>
  <c r="J234" i="3"/>
  <c r="L199" i="3"/>
  <c r="K199" i="3"/>
  <c r="J199" i="3"/>
  <c r="I199" i="3"/>
  <c r="I198" i="3"/>
  <c r="I195" i="3"/>
  <c r="L179" i="3"/>
  <c r="K179" i="3"/>
  <c r="J179" i="3"/>
  <c r="L146" i="3"/>
  <c r="K146" i="3"/>
  <c r="J146" i="3"/>
  <c r="I146" i="3"/>
  <c r="I145" i="3"/>
  <c r="I144" i="3"/>
  <c r="L137" i="3"/>
  <c r="K137" i="3"/>
  <c r="L130" i="3"/>
  <c r="K130" i="3"/>
  <c r="J130" i="3"/>
  <c r="I130" i="3"/>
  <c r="I129" i="3"/>
  <c r="I128" i="3"/>
  <c r="L120" i="3"/>
  <c r="K120" i="3"/>
  <c r="J120" i="3"/>
  <c r="I111" i="3"/>
  <c r="L114" i="3"/>
  <c r="K114" i="3"/>
  <c r="L112" i="3"/>
  <c r="K112" i="3"/>
  <c r="J112" i="3"/>
  <c r="I112" i="3"/>
  <c r="I110" i="3"/>
  <c r="K105" i="3"/>
  <c r="J105" i="3"/>
  <c r="L104" i="3"/>
  <c r="K104" i="3"/>
  <c r="J104" i="3"/>
  <c r="K142" i="3"/>
  <c r="L190" i="3"/>
  <c r="L228" i="3"/>
  <c r="I235" i="3"/>
  <c r="L227" i="3"/>
  <c r="L189" i="3"/>
  <c r="K189" i="3"/>
  <c r="I187" i="3"/>
  <c r="L141" i="3"/>
  <c r="I139" i="3"/>
  <c r="I123" i="3"/>
  <c r="I106" i="3"/>
  <c r="I33" i="3"/>
  <c r="I23" i="3"/>
  <c r="L52" i="3"/>
  <c r="K52" i="3"/>
  <c r="J52" i="3"/>
  <c r="I52" i="3"/>
  <c r="L95" i="3"/>
  <c r="K95" i="3"/>
  <c r="J95" i="3"/>
  <c r="I95" i="3"/>
  <c r="I92" i="3"/>
  <c r="L94" i="3"/>
  <c r="K94" i="3"/>
  <c r="J94" i="3"/>
  <c r="I94" i="3"/>
  <c r="I93" i="3"/>
  <c r="L92" i="3"/>
  <c r="K92" i="3"/>
  <c r="J92" i="3"/>
  <c r="L91" i="3"/>
  <c r="K91" i="3"/>
  <c r="J91" i="3"/>
  <c r="I91" i="3"/>
  <c r="J90" i="3"/>
  <c r="I90" i="3"/>
  <c r="I89" i="3"/>
  <c r="K83" i="3"/>
  <c r="J83" i="3"/>
  <c r="I83" i="3"/>
  <c r="I82" i="3"/>
  <c r="I81" i="3"/>
  <c r="L71" i="3"/>
  <c r="K71" i="3"/>
  <c r="J71" i="3"/>
  <c r="L65" i="3"/>
  <c r="K65" i="3"/>
  <c r="J65" i="3"/>
  <c r="I51" i="3"/>
  <c r="L50" i="3"/>
  <c r="K50" i="3"/>
  <c r="J50" i="3"/>
  <c r="I50" i="3"/>
  <c r="L48" i="3"/>
  <c r="K48" i="3"/>
  <c r="J48" i="3"/>
  <c r="I48" i="3"/>
  <c r="L47" i="3"/>
  <c r="K47" i="3"/>
  <c r="J47" i="3"/>
  <c r="I47" i="3"/>
  <c r="L46" i="3"/>
  <c r="K46" i="3"/>
  <c r="J46" i="3"/>
  <c r="I46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I41" i="3"/>
  <c r="I40" i="3"/>
  <c r="L29" i="3"/>
  <c r="K29" i="3"/>
  <c r="J29" i="3"/>
  <c r="I29" i="3"/>
  <c r="I28" i="3"/>
  <c r="I27" i="3"/>
  <c r="L22" i="3"/>
  <c r="K22" i="3"/>
  <c r="J22" i="3"/>
  <c r="I22" i="3"/>
  <c r="I21" i="3"/>
  <c r="I20" i="3"/>
  <c r="L88" i="3"/>
  <c r="K88" i="3"/>
  <c r="J88" i="3"/>
  <c r="L86" i="3"/>
  <c r="J86" i="3"/>
  <c r="I84" i="3"/>
  <c r="I80" i="3"/>
  <c r="I79" i="3"/>
  <c r="I78" i="3"/>
  <c r="I34" i="3"/>
  <c r="I24" i="3"/>
  <c r="I17" i="3"/>
  <c r="I16" i="3"/>
  <c r="L16" i="3"/>
  <c r="K16" i="3"/>
  <c r="J16" i="3"/>
  <c r="I15" i="3"/>
  <c r="I14" i="3"/>
  <c r="I11" i="3"/>
  <c r="I10" i="3"/>
  <c r="I9" i="3"/>
  <c r="I8" i="3"/>
  <c r="J25" i="1"/>
  <c r="L24" i="1"/>
  <c r="K24" i="1"/>
  <c r="J24" i="1"/>
  <c r="M15" i="1"/>
  <c r="J15" i="1"/>
  <c r="M14" i="1"/>
  <c r="J14" i="1"/>
  <c r="M13" i="1"/>
  <c r="J13" i="1"/>
  <c r="M12" i="1"/>
  <c r="J12" i="1"/>
  <c r="M10" i="1"/>
  <c r="J10" i="1"/>
  <c r="L66" i="2"/>
  <c r="L27" i="2"/>
  <c r="L26" i="2"/>
  <c r="L24" i="2"/>
  <c r="K24" i="2"/>
  <c r="J24" i="2"/>
  <c r="I24" i="2"/>
  <c r="I11" i="2"/>
  <c r="L23" i="2"/>
  <c r="K23" i="2"/>
  <c r="J23" i="2"/>
  <c r="I23" i="2"/>
  <c r="L22" i="2"/>
  <c r="K22" i="2"/>
  <c r="J22" i="2"/>
  <c r="I22" i="2"/>
  <c r="L65" i="2"/>
  <c r="I65" i="2"/>
  <c r="L64" i="2"/>
  <c r="I64" i="2"/>
  <c r="L55" i="2"/>
  <c r="I58" i="2"/>
  <c r="L63" i="2"/>
  <c r="I63" i="2"/>
  <c r="L62" i="2"/>
  <c r="I62" i="2"/>
  <c r="L61" i="2"/>
  <c r="I61" i="2"/>
  <c r="L58" i="2"/>
  <c r="I54" i="2"/>
  <c r="L53" i="2"/>
  <c r="I53" i="2"/>
  <c r="L52" i="2"/>
  <c r="I52" i="2"/>
  <c r="L51" i="2"/>
  <c r="I51" i="2"/>
  <c r="L50" i="2"/>
  <c r="I50" i="2"/>
  <c r="L49" i="2"/>
  <c r="I49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21" i="2"/>
  <c r="I21" i="2"/>
  <c r="L20" i="2"/>
  <c r="K20" i="2"/>
  <c r="J20" i="2"/>
  <c r="I20" i="2"/>
  <c r="L19" i="2"/>
  <c r="J19" i="2"/>
  <c r="I19" i="2"/>
  <c r="L18" i="2"/>
  <c r="J18" i="2"/>
  <c r="I18" i="2"/>
  <c r="J16" i="2"/>
  <c r="J15" i="2"/>
  <c r="I15" i="2"/>
  <c r="I13" i="2"/>
  <c r="J13" i="2"/>
  <c r="J12" i="2"/>
  <c r="I12" i="2"/>
  <c r="L14" i="2"/>
  <c r="I14" i="2"/>
  <c r="J11" i="2"/>
  <c r="L10" i="2"/>
  <c r="I10" i="2"/>
  <c r="L9" i="2"/>
  <c r="I9" i="2"/>
  <c r="G318" i="3" l="1"/>
  <c r="K319" i="3"/>
  <c r="L319" i="3"/>
  <c r="F14" i="2"/>
  <c r="F21" i="2"/>
  <c r="F361" i="3"/>
  <c r="K318" i="3" l="1"/>
  <c r="L318" i="3"/>
  <c r="F9" i="2"/>
  <c r="K14" i="2"/>
  <c r="J14" i="2"/>
  <c r="K21" i="2"/>
  <c r="J21" i="2"/>
  <c r="J10" i="2"/>
  <c r="K10" i="2"/>
  <c r="K56" i="2"/>
  <c r="K90" i="3"/>
  <c r="H111" i="3"/>
  <c r="G111" i="3"/>
  <c r="J111" i="3"/>
  <c r="H113" i="3"/>
  <c r="G113" i="3"/>
  <c r="G226" i="3"/>
  <c r="H524" i="3"/>
  <c r="H516" i="3"/>
  <c r="H509" i="3"/>
  <c r="H503" i="3"/>
  <c r="H497" i="3"/>
  <c r="H489" i="3"/>
  <c r="H483" i="3"/>
  <c r="H477" i="3"/>
  <c r="H469" i="3"/>
  <c r="H468" i="3" s="1"/>
  <c r="H459" i="3"/>
  <c r="H457" i="3"/>
  <c r="H451" i="3"/>
  <c r="H445" i="3"/>
  <c r="H439" i="3"/>
  <c r="H431" i="3"/>
  <c r="H430" i="3" s="1"/>
  <c r="H423" i="3"/>
  <c r="H415" i="3"/>
  <c r="H414" i="3" s="1"/>
  <c r="H412" i="3" s="1"/>
  <c r="H407" i="3"/>
  <c r="H405" i="3"/>
  <c r="H399" i="3"/>
  <c r="H392" i="3"/>
  <c r="H386" i="3"/>
  <c r="H380" i="3"/>
  <c r="H372" i="3"/>
  <c r="H365" i="3"/>
  <c r="H358" i="3"/>
  <c r="H351" i="3"/>
  <c r="H345" i="3"/>
  <c r="H316" i="3"/>
  <c r="H302" i="3"/>
  <c r="H295" i="3"/>
  <c r="H287" i="3"/>
  <c r="H285" i="3"/>
  <c r="H278" i="3"/>
  <c r="H268" i="3"/>
  <c r="H258" i="3"/>
  <c r="H256" i="3"/>
  <c r="H253" i="3"/>
  <c r="H245" i="3"/>
  <c r="H242" i="3"/>
  <c r="H233" i="3"/>
  <c r="H196" i="3"/>
  <c r="H145" i="3"/>
  <c r="H144" i="3" s="1"/>
  <c r="H119" i="3"/>
  <c r="H103" i="3"/>
  <c r="H89" i="3"/>
  <c r="H85" i="3" s="1"/>
  <c r="H82" i="3"/>
  <c r="H70" i="3"/>
  <c r="H64" i="3"/>
  <c r="H51" i="3"/>
  <c r="H45" i="3"/>
  <c r="H41" i="3"/>
  <c r="H28" i="3"/>
  <c r="H21" i="3"/>
  <c r="H15" i="3"/>
  <c r="G524" i="3"/>
  <c r="G516" i="3"/>
  <c r="G509" i="3"/>
  <c r="G503" i="3"/>
  <c r="G497" i="3"/>
  <c r="G489" i="3"/>
  <c r="G483" i="3"/>
  <c r="G477" i="3"/>
  <c r="G469" i="3"/>
  <c r="G468" i="3" s="1"/>
  <c r="G457" i="3"/>
  <c r="G451" i="3"/>
  <c r="G445" i="3"/>
  <c r="G439" i="3"/>
  <c r="G431" i="3"/>
  <c r="G430" i="3" s="1"/>
  <c r="G423" i="3"/>
  <c r="G415" i="3"/>
  <c r="G414" i="3" s="1"/>
  <c r="G407" i="3"/>
  <c r="G405" i="3"/>
  <c r="G399" i="3"/>
  <c r="G392" i="3"/>
  <c r="G386" i="3"/>
  <c r="G380" i="3"/>
  <c r="G372" i="3"/>
  <c r="G365" i="3"/>
  <c r="G364" i="3" s="1"/>
  <c r="G358" i="3"/>
  <c r="G351" i="3"/>
  <c r="G345" i="3"/>
  <c r="G344" i="3" s="1"/>
  <c r="G343" i="3" s="1"/>
  <c r="G342" i="3" s="1"/>
  <c r="G341" i="3" s="1"/>
  <c r="G316" i="3"/>
  <c r="G302" i="3"/>
  <c r="G295" i="3"/>
  <c r="G294" i="3" s="1"/>
  <c r="G290" i="3" s="1"/>
  <c r="G289" i="3" s="1"/>
  <c r="G287" i="3"/>
  <c r="G285" i="3"/>
  <c r="G278" i="3"/>
  <c r="G277" i="3" s="1"/>
  <c r="G268" i="3"/>
  <c r="G258" i="3"/>
  <c r="G256" i="3"/>
  <c r="G253" i="3"/>
  <c r="G245" i="3"/>
  <c r="G244" i="3" s="1"/>
  <c r="G242" i="3"/>
  <c r="G241" i="3" s="1"/>
  <c r="G233" i="3"/>
  <c r="G196" i="3"/>
  <c r="G145" i="3"/>
  <c r="G144" i="3" s="1"/>
  <c r="G119" i="3"/>
  <c r="G103" i="3"/>
  <c r="G82" i="3"/>
  <c r="G70" i="3"/>
  <c r="G64" i="3"/>
  <c r="G63" i="3" s="1"/>
  <c r="G62" i="3" s="1"/>
  <c r="G61" i="3" s="1"/>
  <c r="G60" i="3" s="1"/>
  <c r="G51" i="3"/>
  <c r="G45" i="3"/>
  <c r="G28" i="3"/>
  <c r="G21" i="3"/>
  <c r="G15" i="3"/>
  <c r="F15" i="3"/>
  <c r="F21" i="3"/>
  <c r="F28" i="3"/>
  <c r="F41" i="3"/>
  <c r="F45" i="3"/>
  <c r="J45" i="3" s="1"/>
  <c r="F51" i="3"/>
  <c r="J51" i="3" s="1"/>
  <c r="F64" i="3"/>
  <c r="F70" i="3"/>
  <c r="F82" i="3"/>
  <c r="F103" i="3"/>
  <c r="F119" i="3"/>
  <c r="F196" i="3"/>
  <c r="F233" i="3"/>
  <c r="F245" i="3"/>
  <c r="F253" i="3"/>
  <c r="F256" i="3"/>
  <c r="F258" i="3"/>
  <c r="F268" i="3"/>
  <c r="F278" i="3"/>
  <c r="F285" i="3"/>
  <c r="F287" i="3"/>
  <c r="F295" i="3"/>
  <c r="F302" i="3"/>
  <c r="F316" i="3"/>
  <c r="F345" i="3"/>
  <c r="F351" i="3"/>
  <c r="F358" i="3"/>
  <c r="F365" i="3"/>
  <c r="F372" i="3"/>
  <c r="F380" i="3"/>
  <c r="F386" i="3"/>
  <c r="F392" i="3"/>
  <c r="F399" i="3"/>
  <c r="F405" i="3"/>
  <c r="J405" i="3" s="1"/>
  <c r="F407" i="3"/>
  <c r="F415" i="3"/>
  <c r="F414" i="3" s="1"/>
  <c r="F412" i="3" s="1"/>
  <c r="F423" i="3"/>
  <c r="F430" i="3"/>
  <c r="F428" i="3" s="1"/>
  <c r="F439" i="3"/>
  <c r="F445" i="3"/>
  <c r="F451" i="3"/>
  <c r="F457" i="3"/>
  <c r="J457" i="3" s="1"/>
  <c r="F459" i="3"/>
  <c r="J459" i="3" s="1"/>
  <c r="F469" i="3"/>
  <c r="F468" i="3" s="1"/>
  <c r="F464" i="3" s="1"/>
  <c r="F477" i="3"/>
  <c r="F483" i="3"/>
  <c r="F489" i="3"/>
  <c r="F497" i="3"/>
  <c r="F503" i="3"/>
  <c r="F516" i="3"/>
  <c r="F524" i="3"/>
  <c r="H40" i="3" l="1"/>
  <c r="H34" i="3" s="1"/>
  <c r="F40" i="3"/>
  <c r="F35" i="3" s="1"/>
  <c r="F34" i="3" s="1"/>
  <c r="G40" i="3"/>
  <c r="F195" i="3"/>
  <c r="G236" i="3"/>
  <c r="G235" i="3" s="1"/>
  <c r="J198" i="3"/>
  <c r="F255" i="3"/>
  <c r="G255" i="3"/>
  <c r="H255" i="3"/>
  <c r="K45" i="3"/>
  <c r="K113" i="3"/>
  <c r="L111" i="3"/>
  <c r="L90" i="3"/>
  <c r="K198" i="3"/>
  <c r="F502" i="3"/>
  <c r="F476" i="3"/>
  <c r="J477" i="3"/>
  <c r="F385" i="3"/>
  <c r="J386" i="3"/>
  <c r="F357" i="3"/>
  <c r="F354" i="3" s="1"/>
  <c r="J358" i="3"/>
  <c r="F315" i="3"/>
  <c r="J316" i="3"/>
  <c r="F267" i="3"/>
  <c r="F263" i="3" s="1"/>
  <c r="J268" i="3"/>
  <c r="F244" i="3"/>
  <c r="J245" i="3"/>
  <c r="F206" i="3"/>
  <c r="F203" i="3" s="1"/>
  <c r="F202" i="3" s="1"/>
  <c r="J207" i="3"/>
  <c r="F135" i="3"/>
  <c r="J136" i="3"/>
  <c r="F89" i="3"/>
  <c r="J93" i="3"/>
  <c r="F69" i="3"/>
  <c r="J70" i="3"/>
  <c r="F20" i="3"/>
  <c r="J21" i="3"/>
  <c r="G84" i="3"/>
  <c r="K145" i="3"/>
  <c r="G170" i="3"/>
  <c r="G169" i="3" s="1"/>
  <c r="G177" i="3"/>
  <c r="K178" i="3"/>
  <c r="G252" i="3"/>
  <c r="G272" i="3"/>
  <c r="K278" i="3"/>
  <c r="G301" i="3"/>
  <c r="K302" i="3"/>
  <c r="G336" i="3"/>
  <c r="G328" i="3" s="1"/>
  <c r="G327" i="3" s="1"/>
  <c r="K337" i="3"/>
  <c r="G350" i="3"/>
  <c r="K351" i="3"/>
  <c r="G379" i="3"/>
  <c r="K380" i="3"/>
  <c r="G391" i="3"/>
  <c r="G398" i="3"/>
  <c r="K399" i="3"/>
  <c r="K405" i="3"/>
  <c r="G422" i="3"/>
  <c r="K423" i="3"/>
  <c r="G438" i="3"/>
  <c r="K439" i="3"/>
  <c r="G450" i="3"/>
  <c r="K451" i="3"/>
  <c r="K459" i="3"/>
  <c r="G476" i="3"/>
  <c r="K477" i="3"/>
  <c r="G488" i="3"/>
  <c r="K489" i="3"/>
  <c r="G502" i="3"/>
  <c r="G515" i="3"/>
  <c r="H14" i="3"/>
  <c r="L15" i="3"/>
  <c r="H27" i="3"/>
  <c r="L28" i="3"/>
  <c r="L45" i="3"/>
  <c r="H63" i="3"/>
  <c r="L64" i="3"/>
  <c r="H84" i="3"/>
  <c r="L85" i="3"/>
  <c r="H102" i="3"/>
  <c r="L103" i="3"/>
  <c r="H128" i="3"/>
  <c r="H124" i="3" s="1"/>
  <c r="L129" i="3"/>
  <c r="L145" i="3"/>
  <c r="H170" i="3"/>
  <c r="H169" i="3" s="1"/>
  <c r="H177" i="3"/>
  <c r="L178" i="3"/>
  <c r="L198" i="3"/>
  <c r="H241" i="3"/>
  <c r="H252" i="3"/>
  <c r="H277" i="3"/>
  <c r="H272" i="3" s="1"/>
  <c r="L278" i="3"/>
  <c r="H301" i="3"/>
  <c r="L302" i="3"/>
  <c r="H336" i="3"/>
  <c r="H328" i="3" s="1"/>
  <c r="H350" i="3"/>
  <c r="L351" i="3"/>
  <c r="H379" i="3"/>
  <c r="L380" i="3"/>
  <c r="H391" i="3"/>
  <c r="H398" i="3"/>
  <c r="L399" i="3"/>
  <c r="L405" i="3"/>
  <c r="H422" i="3"/>
  <c r="L423" i="3"/>
  <c r="H438" i="3"/>
  <c r="L439" i="3"/>
  <c r="H450" i="3"/>
  <c r="L451" i="3"/>
  <c r="L459" i="3"/>
  <c r="H476" i="3"/>
  <c r="L477" i="3"/>
  <c r="H488" i="3"/>
  <c r="L489" i="3"/>
  <c r="H502" i="3"/>
  <c r="H515" i="3"/>
  <c r="K64" i="2"/>
  <c r="J64" i="2"/>
  <c r="J56" i="2"/>
  <c r="K50" i="2"/>
  <c r="J50" i="2"/>
  <c r="K52" i="2"/>
  <c r="J52" i="2"/>
  <c r="K41" i="2"/>
  <c r="J41" i="2"/>
  <c r="J38" i="2"/>
  <c r="K38" i="2"/>
  <c r="F515" i="3"/>
  <c r="J516" i="3"/>
  <c r="F488" i="3"/>
  <c r="J489" i="3"/>
  <c r="F450" i="3"/>
  <c r="J451" i="3"/>
  <c r="F438" i="3"/>
  <c r="J439" i="3"/>
  <c r="F422" i="3"/>
  <c r="F371" i="3"/>
  <c r="J372" i="3"/>
  <c r="F364" i="3"/>
  <c r="F232" i="3"/>
  <c r="J233" i="3"/>
  <c r="F118" i="3"/>
  <c r="J119" i="3"/>
  <c r="F81" i="3"/>
  <c r="J82" i="3"/>
  <c r="G14" i="3"/>
  <c r="K15" i="3"/>
  <c r="G27" i="3"/>
  <c r="K28" i="3"/>
  <c r="G102" i="3"/>
  <c r="K103" i="3"/>
  <c r="G128" i="3"/>
  <c r="G124" i="3" s="1"/>
  <c r="K129" i="3"/>
  <c r="F523" i="3"/>
  <c r="J524" i="3"/>
  <c r="J509" i="3"/>
  <c r="F496" i="3"/>
  <c r="F482" i="3"/>
  <c r="J483" i="3"/>
  <c r="J469" i="3"/>
  <c r="F444" i="3"/>
  <c r="J445" i="3"/>
  <c r="J431" i="3"/>
  <c r="J415" i="3"/>
  <c r="F398" i="3"/>
  <c r="J399" i="3"/>
  <c r="F391" i="3"/>
  <c r="J392" i="3"/>
  <c r="F379" i="3"/>
  <c r="J380" i="3"/>
  <c r="F350" i="3"/>
  <c r="J351" i="3"/>
  <c r="F336" i="3"/>
  <c r="J337" i="3"/>
  <c r="F301" i="3"/>
  <c r="F298" i="3" s="1"/>
  <c r="F277" i="3"/>
  <c r="J278" i="3"/>
  <c r="F252" i="3"/>
  <c r="J241" i="3"/>
  <c r="J242" i="3"/>
  <c r="F177" i="3"/>
  <c r="J178" i="3"/>
  <c r="F170" i="3"/>
  <c r="F169" i="3" s="1"/>
  <c r="F144" i="3"/>
  <c r="J145" i="3"/>
  <c r="F128" i="3"/>
  <c r="F124" i="3" s="1"/>
  <c r="J129" i="3"/>
  <c r="F102" i="3"/>
  <c r="J103" i="3"/>
  <c r="F27" i="3"/>
  <c r="J28" i="3"/>
  <c r="F14" i="3"/>
  <c r="J15" i="3"/>
  <c r="G20" i="3"/>
  <c r="K21" i="3"/>
  <c r="K51" i="3"/>
  <c r="G69" i="3"/>
  <c r="K70" i="3"/>
  <c r="G81" i="3"/>
  <c r="K82" i="3"/>
  <c r="L89" i="3"/>
  <c r="K93" i="3"/>
  <c r="G118" i="3"/>
  <c r="K119" i="3"/>
  <c r="G135" i="3"/>
  <c r="G134" i="3" s="1"/>
  <c r="K136" i="3"/>
  <c r="G206" i="3"/>
  <c r="G203" i="3" s="1"/>
  <c r="K207" i="3"/>
  <c r="G232" i="3"/>
  <c r="K233" i="3"/>
  <c r="K245" i="3"/>
  <c r="G267" i="3"/>
  <c r="K268" i="3"/>
  <c r="G315" i="3"/>
  <c r="K316" i="3"/>
  <c r="G357" i="3"/>
  <c r="K358" i="3"/>
  <c r="K365" i="3"/>
  <c r="G371" i="3"/>
  <c r="K372" i="3"/>
  <c r="G385" i="3"/>
  <c r="K386" i="3"/>
  <c r="K407" i="3"/>
  <c r="K415" i="3"/>
  <c r="K431" i="3"/>
  <c r="G444" i="3"/>
  <c r="K445" i="3"/>
  <c r="K457" i="3"/>
  <c r="G464" i="3"/>
  <c r="K469" i="3"/>
  <c r="G482" i="3"/>
  <c r="K483" i="3"/>
  <c r="G496" i="3"/>
  <c r="G508" i="3"/>
  <c r="K509" i="3"/>
  <c r="G523" i="3"/>
  <c r="H20" i="3"/>
  <c r="L21" i="3"/>
  <c r="L41" i="3"/>
  <c r="L51" i="3"/>
  <c r="H69" i="3"/>
  <c r="L70" i="3"/>
  <c r="H81" i="3"/>
  <c r="L93" i="3"/>
  <c r="H118" i="3"/>
  <c r="L119" i="3"/>
  <c r="H135" i="3"/>
  <c r="H134" i="3" s="1"/>
  <c r="L136" i="3"/>
  <c r="H206" i="3"/>
  <c r="L207" i="3"/>
  <c r="H232" i="3"/>
  <c r="H226" i="3" s="1"/>
  <c r="H225" i="3" s="1"/>
  <c r="L233" i="3"/>
  <c r="H244" i="3"/>
  <c r="L245" i="3"/>
  <c r="H267" i="3"/>
  <c r="L268" i="3"/>
  <c r="L285" i="3"/>
  <c r="H294" i="3"/>
  <c r="L295" i="3"/>
  <c r="H315" i="3"/>
  <c r="L316" i="3"/>
  <c r="H344" i="3"/>
  <c r="L345" i="3"/>
  <c r="H357" i="3"/>
  <c r="L358" i="3"/>
  <c r="H364" i="3"/>
  <c r="L365" i="3"/>
  <c r="H371" i="3"/>
  <c r="L372" i="3"/>
  <c r="H385" i="3"/>
  <c r="L386" i="3"/>
  <c r="L407" i="3"/>
  <c r="L415" i="3"/>
  <c r="L431" i="3"/>
  <c r="H444" i="3"/>
  <c r="L445" i="3"/>
  <c r="L457" i="3"/>
  <c r="H464" i="3"/>
  <c r="L469" i="3"/>
  <c r="H482" i="3"/>
  <c r="L483" i="3"/>
  <c r="H496" i="3"/>
  <c r="H508" i="3"/>
  <c r="L509" i="3"/>
  <c r="H523" i="3"/>
  <c r="L113" i="3"/>
  <c r="K111" i="3"/>
  <c r="K66" i="2"/>
  <c r="J66" i="2"/>
  <c r="K62" i="2"/>
  <c r="J62" i="2"/>
  <c r="K53" i="2"/>
  <c r="J53" i="2"/>
  <c r="J48" i="2"/>
  <c r="F42" i="2"/>
  <c r="F31" i="2" s="1"/>
  <c r="K43" i="2"/>
  <c r="J43" i="2"/>
  <c r="K63" i="2"/>
  <c r="J63" i="2"/>
  <c r="J37" i="2"/>
  <c r="K37" i="2"/>
  <c r="F344" i="3"/>
  <c r="F341" i="3" s="1"/>
  <c r="K345" i="3"/>
  <c r="J345" i="3"/>
  <c r="J47" i="2"/>
  <c r="K47" i="2"/>
  <c r="K39" i="2"/>
  <c r="J39" i="2"/>
  <c r="F294" i="3"/>
  <c r="J295" i="3"/>
  <c r="K295" i="3"/>
  <c r="K285" i="3"/>
  <c r="J285" i="3"/>
  <c r="K45" i="2"/>
  <c r="J45" i="2"/>
  <c r="F63" i="3"/>
  <c r="K64" i="3"/>
  <c r="J64" i="3"/>
  <c r="K55" i="2"/>
  <c r="J55" i="2"/>
  <c r="K33" i="2"/>
  <c r="J33" i="2"/>
  <c r="K34" i="2"/>
  <c r="J34" i="2"/>
  <c r="K41" i="3"/>
  <c r="J41" i="3"/>
  <c r="K35" i="2"/>
  <c r="J35" i="2"/>
  <c r="F110" i="3"/>
  <c r="F107" i="3" s="1"/>
  <c r="H110" i="3"/>
  <c r="G110" i="3"/>
  <c r="H284" i="3"/>
  <c r="G284" i="3"/>
  <c r="G282" i="3" s="1"/>
  <c r="G281" i="3" s="1"/>
  <c r="G280" i="3" s="1"/>
  <c r="H404" i="3"/>
  <c r="G34" i="3"/>
  <c r="G404" i="3"/>
  <c r="G195" i="3"/>
  <c r="G456" i="3"/>
  <c r="H195" i="3"/>
  <c r="H456" i="3"/>
  <c r="F404" i="3"/>
  <c r="F456" i="3"/>
  <c r="F454" i="3" s="1"/>
  <c r="F284" i="3"/>
  <c r="F281" i="3" l="1"/>
  <c r="F280" i="3" s="1"/>
  <c r="J336" i="3"/>
  <c r="F328" i="3"/>
  <c r="J232" i="3"/>
  <c r="F226" i="3"/>
  <c r="F396" i="3"/>
  <c r="F395" i="3"/>
  <c r="H396" i="3"/>
  <c r="H395" i="3"/>
  <c r="G396" i="3"/>
  <c r="G395" i="3"/>
  <c r="H236" i="3"/>
  <c r="L226" i="3"/>
  <c r="J89" i="3"/>
  <c r="F85" i="3"/>
  <c r="H203" i="3"/>
  <c r="H205" i="3"/>
  <c r="G123" i="3"/>
  <c r="H123" i="3"/>
  <c r="K396" i="3"/>
  <c r="K244" i="3"/>
  <c r="G168" i="3"/>
  <c r="J244" i="3"/>
  <c r="F236" i="3"/>
  <c r="L244" i="3"/>
  <c r="L232" i="3"/>
  <c r="K89" i="3"/>
  <c r="H168" i="3"/>
  <c r="J456" i="3"/>
  <c r="H455" i="3"/>
  <c r="L456" i="3"/>
  <c r="H188" i="3"/>
  <c r="L195" i="3"/>
  <c r="F188" i="3"/>
  <c r="J195" i="3"/>
  <c r="H282" i="3"/>
  <c r="L284" i="3"/>
  <c r="H108" i="3"/>
  <c r="L110" i="3"/>
  <c r="H443" i="3"/>
  <c r="L444" i="3"/>
  <c r="H429" i="3"/>
  <c r="L430" i="3"/>
  <c r="H413" i="3"/>
  <c r="L414" i="3"/>
  <c r="H264" i="3"/>
  <c r="L267" i="3"/>
  <c r="L135" i="3"/>
  <c r="H117" i="3"/>
  <c r="L118" i="3"/>
  <c r="H80" i="3"/>
  <c r="G522" i="3"/>
  <c r="G507" i="3"/>
  <c r="K508" i="3"/>
  <c r="G481" i="3"/>
  <c r="K482" i="3"/>
  <c r="K468" i="3"/>
  <c r="G384" i="3"/>
  <c r="K385" i="3"/>
  <c r="K364" i="3"/>
  <c r="G355" i="3"/>
  <c r="K357" i="3"/>
  <c r="G264" i="3"/>
  <c r="K267" i="3"/>
  <c r="F403" i="3"/>
  <c r="J404" i="3"/>
  <c r="G455" i="3"/>
  <c r="K456" i="3"/>
  <c r="G188" i="3"/>
  <c r="K195" i="3"/>
  <c r="G403" i="3"/>
  <c r="K404" i="3"/>
  <c r="L40" i="3"/>
  <c r="K61" i="2"/>
  <c r="J61" i="2"/>
  <c r="G108" i="3"/>
  <c r="K110" i="3"/>
  <c r="J110" i="3"/>
  <c r="K42" i="2"/>
  <c r="J42" i="2"/>
  <c r="H522" i="3"/>
  <c r="H507" i="3"/>
  <c r="L508" i="3"/>
  <c r="H495" i="3"/>
  <c r="H481" i="3"/>
  <c r="L482" i="3"/>
  <c r="L468" i="3"/>
  <c r="H384" i="3"/>
  <c r="L385" i="3"/>
  <c r="H370" i="3"/>
  <c r="L371" i="3"/>
  <c r="L364" i="3"/>
  <c r="H355" i="3"/>
  <c r="L357" i="3"/>
  <c r="H343" i="3"/>
  <c r="L344" i="3"/>
  <c r="H314" i="3"/>
  <c r="L315" i="3"/>
  <c r="H290" i="3"/>
  <c r="L294" i="3"/>
  <c r="L206" i="3"/>
  <c r="G443" i="3"/>
  <c r="K444" i="3"/>
  <c r="G429" i="3"/>
  <c r="K430" i="3"/>
  <c r="G413" i="3"/>
  <c r="K414" i="3"/>
  <c r="G225" i="3"/>
  <c r="K232" i="3"/>
  <c r="K206" i="3"/>
  <c r="G19" i="3"/>
  <c r="K20" i="3"/>
  <c r="F13" i="3"/>
  <c r="J14" i="3"/>
  <c r="F26" i="3"/>
  <c r="J27" i="3"/>
  <c r="F101" i="3"/>
  <c r="J102" i="3"/>
  <c r="F123" i="3"/>
  <c r="J128" i="3"/>
  <c r="F140" i="3"/>
  <c r="J144" i="3"/>
  <c r="F176" i="3"/>
  <c r="J177" i="3"/>
  <c r="F250" i="3"/>
  <c r="F249" i="3" s="1"/>
  <c r="D573" i="3"/>
  <c r="D568" i="3" s="1"/>
  <c r="J277" i="3"/>
  <c r="F349" i="3"/>
  <c r="J350" i="3"/>
  <c r="F378" i="3"/>
  <c r="J379" i="3"/>
  <c r="F390" i="3"/>
  <c r="J391" i="3"/>
  <c r="J398" i="3"/>
  <c r="J414" i="3"/>
  <c r="F429" i="3"/>
  <c r="J430" i="3"/>
  <c r="F443" i="3"/>
  <c r="J444" i="3"/>
  <c r="J468" i="3"/>
  <c r="F481" i="3"/>
  <c r="J482" i="3"/>
  <c r="F495" i="3"/>
  <c r="J508" i="3"/>
  <c r="F522" i="3"/>
  <c r="J523" i="3"/>
  <c r="K128" i="3"/>
  <c r="G101" i="3"/>
  <c r="K102" i="3"/>
  <c r="G26" i="3"/>
  <c r="K27" i="3"/>
  <c r="G13" i="3"/>
  <c r="K14" i="3"/>
  <c r="F80" i="3"/>
  <c r="J81" i="3"/>
  <c r="F117" i="3"/>
  <c r="J118" i="3"/>
  <c r="F360" i="3"/>
  <c r="F370" i="3"/>
  <c r="J371" i="3"/>
  <c r="F421" i="3"/>
  <c r="F437" i="3"/>
  <c r="J438" i="3"/>
  <c r="F449" i="3"/>
  <c r="J450" i="3"/>
  <c r="F487" i="3"/>
  <c r="J488" i="3"/>
  <c r="F514" i="3"/>
  <c r="J515" i="3"/>
  <c r="H449" i="3"/>
  <c r="L450" i="3"/>
  <c r="H437" i="3"/>
  <c r="L438" i="3"/>
  <c r="H421" i="3"/>
  <c r="L422" i="3"/>
  <c r="H273" i="3"/>
  <c r="L277" i="3"/>
  <c r="H176" i="3"/>
  <c r="L177" i="3"/>
  <c r="H140" i="3"/>
  <c r="L144" i="3"/>
  <c r="L128" i="3"/>
  <c r="H101" i="3"/>
  <c r="L102" i="3"/>
  <c r="L84" i="3"/>
  <c r="H62" i="3"/>
  <c r="L63" i="3"/>
  <c r="G449" i="3"/>
  <c r="K450" i="3"/>
  <c r="G437" i="3"/>
  <c r="K438" i="3"/>
  <c r="G421" i="3"/>
  <c r="K422" i="3"/>
  <c r="H403" i="3"/>
  <c r="L404" i="3"/>
  <c r="K65" i="2"/>
  <c r="J65" i="2"/>
  <c r="H68" i="3"/>
  <c r="L69" i="3"/>
  <c r="H19" i="3"/>
  <c r="L20" i="3"/>
  <c r="G495" i="3"/>
  <c r="G370" i="3"/>
  <c r="K371" i="3"/>
  <c r="G314" i="3"/>
  <c r="K315" i="3"/>
  <c r="K135" i="3"/>
  <c r="G117" i="3"/>
  <c r="K118" i="3"/>
  <c r="G80" i="3"/>
  <c r="K81" i="3"/>
  <c r="G68" i="3"/>
  <c r="K69" i="3"/>
  <c r="K49" i="2"/>
  <c r="J49" i="2"/>
  <c r="H514" i="3"/>
  <c r="H501" i="3"/>
  <c r="H487" i="3"/>
  <c r="L488" i="3"/>
  <c r="H475" i="3"/>
  <c r="L476" i="3"/>
  <c r="L398" i="3"/>
  <c r="H390" i="3"/>
  <c r="H378" i="3"/>
  <c r="L379" i="3"/>
  <c r="H349" i="3"/>
  <c r="L350" i="3"/>
  <c r="H299" i="3"/>
  <c r="L301" i="3"/>
  <c r="H250" i="3"/>
  <c r="H249" i="3" s="1"/>
  <c r="H248" i="3" s="1"/>
  <c r="H247" i="3" s="1"/>
  <c r="H26" i="3"/>
  <c r="L27" i="3"/>
  <c r="H13" i="3"/>
  <c r="L14" i="3"/>
  <c r="G514" i="3"/>
  <c r="G501" i="3"/>
  <c r="G487" i="3"/>
  <c r="G486" i="3" s="1"/>
  <c r="K488" i="3"/>
  <c r="G475" i="3"/>
  <c r="K476" i="3"/>
  <c r="K398" i="3"/>
  <c r="G390" i="3"/>
  <c r="G378" i="3"/>
  <c r="K379" i="3"/>
  <c r="G349" i="3"/>
  <c r="K350" i="3"/>
  <c r="K336" i="3"/>
  <c r="G299" i="3"/>
  <c r="K301" i="3"/>
  <c r="G273" i="3"/>
  <c r="E573" i="3" s="1"/>
  <c r="E568" i="3" s="1"/>
  <c r="K277" i="3"/>
  <c r="G250" i="3"/>
  <c r="G249" i="3" s="1"/>
  <c r="G248" i="3" s="1"/>
  <c r="G247" i="3" s="1"/>
  <c r="G176" i="3"/>
  <c r="K177" i="3"/>
  <c r="G140" i="3"/>
  <c r="K144" i="3"/>
  <c r="F19" i="3"/>
  <c r="J20" i="3"/>
  <c r="F68" i="3"/>
  <c r="J69" i="3"/>
  <c r="F134" i="3"/>
  <c r="J135" i="3"/>
  <c r="J206" i="3"/>
  <c r="J267" i="3"/>
  <c r="F314" i="3"/>
  <c r="J315" i="3"/>
  <c r="J357" i="3"/>
  <c r="F384" i="3"/>
  <c r="J385" i="3"/>
  <c r="F475" i="3"/>
  <c r="J476" i="3"/>
  <c r="F501" i="3"/>
  <c r="J46" i="2"/>
  <c r="K46" i="2"/>
  <c r="F343" i="3"/>
  <c r="J343" i="3" s="1"/>
  <c r="K344" i="3"/>
  <c r="J344" i="3"/>
  <c r="F290" i="3"/>
  <c r="J294" i="3"/>
  <c r="K294" i="3"/>
  <c r="K36" i="2"/>
  <c r="J36" i="2"/>
  <c r="K284" i="3"/>
  <c r="J284" i="3"/>
  <c r="J44" i="2"/>
  <c r="K44" i="2"/>
  <c r="K51" i="2"/>
  <c r="J51" i="2"/>
  <c r="F62" i="3"/>
  <c r="K63" i="3"/>
  <c r="J63" i="3"/>
  <c r="K40" i="3"/>
  <c r="J40" i="3"/>
  <c r="K32" i="2"/>
  <c r="J32" i="2"/>
  <c r="F248" i="3" l="1"/>
  <c r="F247" i="3" s="1"/>
  <c r="D563" i="3"/>
  <c r="D575" i="3"/>
  <c r="L396" i="3"/>
  <c r="J328" i="3"/>
  <c r="F327" i="3"/>
  <c r="J327" i="3" s="1"/>
  <c r="F225" i="3"/>
  <c r="J225" i="3" s="1"/>
  <c r="K226" i="3"/>
  <c r="F394" i="3"/>
  <c r="J394" i="3" s="1"/>
  <c r="J123" i="3"/>
  <c r="F575" i="3"/>
  <c r="J85" i="3"/>
  <c r="K85" i="3"/>
  <c r="F84" i="3"/>
  <c r="H235" i="3"/>
  <c r="L236" i="3"/>
  <c r="F573" i="3"/>
  <c r="E575" i="3"/>
  <c r="F568" i="3"/>
  <c r="L123" i="3"/>
  <c r="L395" i="3"/>
  <c r="H394" i="3"/>
  <c r="G394" i="3"/>
  <c r="K395" i="3"/>
  <c r="F235" i="3"/>
  <c r="K236" i="3"/>
  <c r="F168" i="3"/>
  <c r="F500" i="3"/>
  <c r="F474" i="3"/>
  <c r="F383" i="3"/>
  <c r="F313" i="3"/>
  <c r="F133" i="3"/>
  <c r="F67" i="3"/>
  <c r="J68" i="3"/>
  <c r="F18" i="3"/>
  <c r="G175" i="3"/>
  <c r="K176" i="3"/>
  <c r="K273" i="3"/>
  <c r="G298" i="3"/>
  <c r="K299" i="3"/>
  <c r="G348" i="3"/>
  <c r="K349" i="3"/>
  <c r="G377" i="3"/>
  <c r="K378" i="3"/>
  <c r="G389" i="3"/>
  <c r="G474" i="3"/>
  <c r="K475" i="3"/>
  <c r="K487" i="3"/>
  <c r="G500" i="3"/>
  <c r="G513" i="3"/>
  <c r="H12" i="3"/>
  <c r="L13" i="3"/>
  <c r="H25" i="3"/>
  <c r="L26" i="3"/>
  <c r="H298" i="3"/>
  <c r="L299" i="3"/>
  <c r="H348" i="3"/>
  <c r="L349" i="3"/>
  <c r="H377" i="3"/>
  <c r="L378" i="3"/>
  <c r="H389" i="3"/>
  <c r="H474" i="3"/>
  <c r="L475" i="3"/>
  <c r="H486" i="3"/>
  <c r="L487" i="3"/>
  <c r="H500" i="3"/>
  <c r="H513" i="3"/>
  <c r="G67" i="3"/>
  <c r="K68" i="3"/>
  <c r="G79" i="3"/>
  <c r="K80" i="3"/>
  <c r="G116" i="3"/>
  <c r="K117" i="3"/>
  <c r="G133" i="3"/>
  <c r="K134" i="3"/>
  <c r="G313" i="3"/>
  <c r="K314" i="3"/>
  <c r="G369" i="3"/>
  <c r="K370" i="3"/>
  <c r="G494" i="3"/>
  <c r="H18" i="3"/>
  <c r="L19" i="3"/>
  <c r="H67" i="3"/>
  <c r="L68" i="3"/>
  <c r="H402" i="3"/>
  <c r="L403" i="3"/>
  <c r="G167" i="3"/>
  <c r="G420" i="3"/>
  <c r="K421" i="3"/>
  <c r="G436" i="3"/>
  <c r="K437" i="3"/>
  <c r="G448" i="3"/>
  <c r="K449" i="3"/>
  <c r="H61" i="3"/>
  <c r="L62" i="3"/>
  <c r="H175" i="3"/>
  <c r="L176" i="3"/>
  <c r="L273" i="3"/>
  <c r="H420" i="3"/>
  <c r="L421" i="3"/>
  <c r="H436" i="3"/>
  <c r="L437" i="3"/>
  <c r="H448" i="3"/>
  <c r="L449" i="3"/>
  <c r="F513" i="3"/>
  <c r="F486" i="3"/>
  <c r="F448" i="3"/>
  <c r="F436" i="3"/>
  <c r="F420" i="3"/>
  <c r="F369" i="3"/>
  <c r="F116" i="3"/>
  <c r="F79" i="3"/>
  <c r="J80" i="3"/>
  <c r="G12" i="3"/>
  <c r="K13" i="3"/>
  <c r="G25" i="3"/>
  <c r="K26" i="3"/>
  <c r="G100" i="3"/>
  <c r="K101" i="3"/>
  <c r="K124" i="3"/>
  <c r="F521" i="3"/>
  <c r="J507" i="3"/>
  <c r="F494" i="3"/>
  <c r="F480" i="3"/>
  <c r="F442" i="3"/>
  <c r="J429" i="3"/>
  <c r="F389" i="3"/>
  <c r="F377" i="3"/>
  <c r="F348" i="3"/>
  <c r="F175" i="3"/>
  <c r="F139" i="3"/>
  <c r="F100" i="3"/>
  <c r="F25" i="3"/>
  <c r="J26" i="3"/>
  <c r="F12" i="3"/>
  <c r="J13" i="3"/>
  <c r="G18" i="3"/>
  <c r="K19" i="3"/>
  <c r="G412" i="3"/>
  <c r="K413" i="3"/>
  <c r="G428" i="3"/>
  <c r="K429" i="3"/>
  <c r="G442" i="3"/>
  <c r="K443" i="3"/>
  <c r="H289" i="3"/>
  <c r="L289" i="3" s="1"/>
  <c r="L290" i="3"/>
  <c r="H313" i="3"/>
  <c r="L314" i="3"/>
  <c r="H342" i="3"/>
  <c r="L343" i="3"/>
  <c r="H354" i="3"/>
  <c r="L355" i="3"/>
  <c r="H369" i="3"/>
  <c r="L370" i="3"/>
  <c r="H383" i="3"/>
  <c r="L384" i="3"/>
  <c r="L465" i="3"/>
  <c r="H480" i="3"/>
  <c r="L481" i="3"/>
  <c r="H494" i="3"/>
  <c r="H506" i="3"/>
  <c r="L507" i="3"/>
  <c r="H521" i="3"/>
  <c r="G107" i="3"/>
  <c r="K108" i="3"/>
  <c r="K123" i="3"/>
  <c r="F402" i="3"/>
  <c r="G263" i="3"/>
  <c r="G354" i="3"/>
  <c r="K355" i="3"/>
  <c r="K362" i="3"/>
  <c r="G383" i="3"/>
  <c r="K384" i="3"/>
  <c r="K465" i="3"/>
  <c r="G480" i="3"/>
  <c r="K481" i="3"/>
  <c r="G506" i="3"/>
  <c r="K507" i="3"/>
  <c r="G521" i="3"/>
  <c r="H79" i="3"/>
  <c r="H116" i="3"/>
  <c r="L117" i="3"/>
  <c r="H133" i="3"/>
  <c r="L134" i="3"/>
  <c r="H263" i="3"/>
  <c r="L264" i="3"/>
  <c r="L413" i="3"/>
  <c r="H428" i="3"/>
  <c r="L429" i="3"/>
  <c r="H442" i="3"/>
  <c r="L443" i="3"/>
  <c r="G139" i="3"/>
  <c r="K140" i="3"/>
  <c r="H100" i="3"/>
  <c r="L101" i="3"/>
  <c r="L125" i="3"/>
  <c r="H139" i="3"/>
  <c r="L140" i="3"/>
  <c r="K58" i="2"/>
  <c r="J58" i="2"/>
  <c r="L38" i="3"/>
  <c r="G402" i="3"/>
  <c r="K403" i="3"/>
  <c r="G187" i="3"/>
  <c r="K188" i="3"/>
  <c r="G454" i="3"/>
  <c r="K455" i="3"/>
  <c r="G224" i="3"/>
  <c r="L225" i="3"/>
  <c r="H107" i="3"/>
  <c r="L108" i="3"/>
  <c r="H281" i="3"/>
  <c r="L282" i="3"/>
  <c r="F187" i="3"/>
  <c r="F186" i="3" s="1"/>
  <c r="H187" i="3"/>
  <c r="L188" i="3"/>
  <c r="H454" i="3"/>
  <c r="L455" i="3"/>
  <c r="H167" i="3"/>
  <c r="F453" i="3"/>
  <c r="F342" i="3"/>
  <c r="J342" i="3" s="1"/>
  <c r="K343" i="3"/>
  <c r="F289" i="3"/>
  <c r="K290" i="3"/>
  <c r="K282" i="3"/>
  <c r="F61" i="3"/>
  <c r="K62" i="3"/>
  <c r="K31" i="2"/>
  <c r="J31" i="2"/>
  <c r="G13" i="1"/>
  <c r="K38" i="3"/>
  <c r="D585" i="3" l="1"/>
  <c r="K225" i="3"/>
  <c r="K394" i="3"/>
  <c r="J139" i="3"/>
  <c r="L235" i="3"/>
  <c r="H224" i="3"/>
  <c r="L224" i="3" s="1"/>
  <c r="J84" i="3"/>
  <c r="K84" i="3"/>
  <c r="F585" i="3"/>
  <c r="L394" i="3"/>
  <c r="L139" i="3"/>
  <c r="K235" i="3"/>
  <c r="F224" i="3"/>
  <c r="J224" i="3" s="1"/>
  <c r="J235" i="3"/>
  <c r="F167" i="3"/>
  <c r="L124" i="3"/>
  <c r="K139" i="3"/>
  <c r="H453" i="3"/>
  <c r="L454" i="3"/>
  <c r="L187" i="3"/>
  <c r="H280" i="3"/>
  <c r="L280" i="3" s="1"/>
  <c r="L281" i="3"/>
  <c r="H106" i="3"/>
  <c r="L107" i="3"/>
  <c r="K187" i="3"/>
  <c r="L35" i="3"/>
  <c r="J453" i="3"/>
  <c r="J187" i="3"/>
  <c r="G453" i="3"/>
  <c r="K454" i="3"/>
  <c r="G401" i="3"/>
  <c r="K402" i="3"/>
  <c r="K14" i="1"/>
  <c r="L14" i="1"/>
  <c r="H99" i="3"/>
  <c r="L100" i="3"/>
  <c r="H441" i="3"/>
  <c r="L442" i="3"/>
  <c r="H427" i="3"/>
  <c r="L428" i="3"/>
  <c r="H411" i="3"/>
  <c r="L412" i="3"/>
  <c r="H262" i="3"/>
  <c r="L263" i="3"/>
  <c r="H132" i="3"/>
  <c r="L133" i="3"/>
  <c r="H115" i="3"/>
  <c r="L116" i="3"/>
  <c r="H78" i="3"/>
  <c r="G520" i="3"/>
  <c r="G505" i="3"/>
  <c r="K506" i="3"/>
  <c r="G479" i="3"/>
  <c r="K480" i="3"/>
  <c r="G463" i="3"/>
  <c r="K464" i="3"/>
  <c r="G382" i="3"/>
  <c r="K383" i="3"/>
  <c r="G360" i="3"/>
  <c r="K360" i="3" s="1"/>
  <c r="K361" i="3"/>
  <c r="G353" i="3"/>
  <c r="K354" i="3"/>
  <c r="G262" i="3"/>
  <c r="K263" i="3"/>
  <c r="F401" i="3"/>
  <c r="J401" i="3" s="1"/>
  <c r="G106" i="3"/>
  <c r="K107" i="3"/>
  <c r="F106" i="3"/>
  <c r="J106" i="3" s="1"/>
  <c r="H520" i="3"/>
  <c r="H505" i="3"/>
  <c r="L506" i="3"/>
  <c r="H493" i="3"/>
  <c r="H479" i="3"/>
  <c r="L480" i="3"/>
  <c r="H463" i="3"/>
  <c r="L464" i="3"/>
  <c r="H382" i="3"/>
  <c r="L383" i="3"/>
  <c r="H368" i="3"/>
  <c r="L369" i="3"/>
  <c r="H360" i="3"/>
  <c r="L361" i="3"/>
  <c r="H353" i="3"/>
  <c r="L354" i="3"/>
  <c r="H341" i="3"/>
  <c r="L342" i="3"/>
  <c r="H312" i="3"/>
  <c r="L313" i="3"/>
  <c r="H202" i="3"/>
  <c r="H186" i="3" s="1"/>
  <c r="L203" i="3"/>
  <c r="G441" i="3"/>
  <c r="K442" i="3"/>
  <c r="G427" i="3"/>
  <c r="K428" i="3"/>
  <c r="G411" i="3"/>
  <c r="K412" i="3"/>
  <c r="G202" i="3"/>
  <c r="G186" i="3" s="1"/>
  <c r="K203" i="3"/>
  <c r="G17" i="3"/>
  <c r="K18" i="3"/>
  <c r="F11" i="3"/>
  <c r="F24" i="3"/>
  <c r="J25" i="3"/>
  <c r="F99" i="3"/>
  <c r="J99" i="3" s="1"/>
  <c r="F174" i="3"/>
  <c r="J174" i="3" s="1"/>
  <c r="F271" i="3"/>
  <c r="F297" i="3"/>
  <c r="J297" i="3" s="1"/>
  <c r="F347" i="3"/>
  <c r="F376" i="3"/>
  <c r="F388" i="3"/>
  <c r="J388" i="3" s="1"/>
  <c r="F411" i="3"/>
  <c r="F427" i="3"/>
  <c r="J428" i="3"/>
  <c r="F441" i="3"/>
  <c r="J441" i="3" s="1"/>
  <c r="F463" i="3"/>
  <c r="F479" i="3"/>
  <c r="J479" i="3" s="1"/>
  <c r="F493" i="3"/>
  <c r="F505" i="3"/>
  <c r="J505" i="3" s="1"/>
  <c r="J506" i="3"/>
  <c r="F520" i="3"/>
  <c r="G99" i="3"/>
  <c r="K100" i="3"/>
  <c r="G24" i="3"/>
  <c r="K25" i="3"/>
  <c r="G11" i="3"/>
  <c r="K12" i="3"/>
  <c r="F78" i="3"/>
  <c r="J78" i="3" s="1"/>
  <c r="J79" i="3"/>
  <c r="F115" i="3"/>
  <c r="J115" i="3" s="1"/>
  <c r="F368" i="3"/>
  <c r="F419" i="3"/>
  <c r="F435" i="3"/>
  <c r="J435" i="3" s="1"/>
  <c r="F447" i="3"/>
  <c r="F485" i="3"/>
  <c r="J485" i="3" s="1"/>
  <c r="F512" i="3"/>
  <c r="H447" i="3"/>
  <c r="L448" i="3"/>
  <c r="H435" i="3"/>
  <c r="L436" i="3"/>
  <c r="H419" i="3"/>
  <c r="L420" i="3"/>
  <c r="H271" i="3"/>
  <c r="L272" i="3"/>
  <c r="H174" i="3"/>
  <c r="L175" i="3"/>
  <c r="H60" i="3"/>
  <c r="L61" i="3"/>
  <c r="G447" i="3"/>
  <c r="K448" i="3"/>
  <c r="G435" i="3"/>
  <c r="K436" i="3"/>
  <c r="G419" i="3"/>
  <c r="K420" i="3"/>
  <c r="H401" i="3"/>
  <c r="L402" i="3"/>
  <c r="H66" i="3"/>
  <c r="L67" i="3"/>
  <c r="H17" i="3"/>
  <c r="L18" i="3"/>
  <c r="G493" i="3"/>
  <c r="G368" i="3"/>
  <c r="K369" i="3"/>
  <c r="G312" i="3"/>
  <c r="G311" i="3" s="1"/>
  <c r="K313" i="3"/>
  <c r="G132" i="3"/>
  <c r="K133" i="3"/>
  <c r="G115" i="3"/>
  <c r="K116" i="3"/>
  <c r="G78" i="3"/>
  <c r="K79" i="3"/>
  <c r="G66" i="3"/>
  <c r="K67" i="3"/>
  <c r="H512" i="3"/>
  <c r="H499" i="3"/>
  <c r="H485" i="3"/>
  <c r="L486" i="3"/>
  <c r="H473" i="3"/>
  <c r="L474" i="3"/>
  <c r="H388" i="3"/>
  <c r="H376" i="3"/>
  <c r="L377" i="3"/>
  <c r="H347" i="3"/>
  <c r="L348" i="3"/>
  <c r="H327" i="3"/>
  <c r="H297" i="3"/>
  <c r="L298" i="3"/>
  <c r="H24" i="3"/>
  <c r="L25" i="3"/>
  <c r="H11" i="3"/>
  <c r="L12" i="3"/>
  <c r="G512" i="3"/>
  <c r="G499" i="3"/>
  <c r="G485" i="3"/>
  <c r="K486" i="3"/>
  <c r="G473" i="3"/>
  <c r="K474" i="3"/>
  <c r="G388" i="3"/>
  <c r="G376" i="3"/>
  <c r="K377" i="3"/>
  <c r="G347" i="3"/>
  <c r="K348" i="3"/>
  <c r="K328" i="3"/>
  <c r="K327" i="3"/>
  <c r="G297" i="3"/>
  <c r="K298" i="3"/>
  <c r="G271" i="3"/>
  <c r="G270" i="3" s="1"/>
  <c r="K272" i="3"/>
  <c r="G174" i="3"/>
  <c r="K175" i="3"/>
  <c r="F17" i="3"/>
  <c r="J17" i="3" s="1"/>
  <c r="F66" i="3"/>
  <c r="J66" i="3" s="1"/>
  <c r="J67" i="3"/>
  <c r="F132" i="3"/>
  <c r="J202" i="3"/>
  <c r="F262" i="3"/>
  <c r="F312" i="3"/>
  <c r="F311" i="3" s="1"/>
  <c r="F353" i="3"/>
  <c r="J353" i="3" s="1"/>
  <c r="F382" i="3"/>
  <c r="J382" i="3" s="1"/>
  <c r="F473" i="3"/>
  <c r="J473" i="3" s="1"/>
  <c r="F499" i="3"/>
  <c r="K342" i="3"/>
  <c r="J289" i="3"/>
  <c r="K289" i="3"/>
  <c r="K281" i="3"/>
  <c r="F60" i="3"/>
  <c r="K61" i="3"/>
  <c r="K35" i="3"/>
  <c r="L13" i="1"/>
  <c r="K13" i="1"/>
  <c r="G15" i="1"/>
  <c r="F33" i="3" l="1"/>
  <c r="G340" i="3"/>
  <c r="G33" i="3"/>
  <c r="H340" i="3"/>
  <c r="H33" i="3"/>
  <c r="F340" i="3"/>
  <c r="G122" i="3"/>
  <c r="J132" i="3"/>
  <c r="F122" i="3"/>
  <c r="H122" i="3"/>
  <c r="H375" i="3"/>
  <c r="G375" i="3"/>
  <c r="F375" i="3"/>
  <c r="F374" i="3" s="1"/>
  <c r="J447" i="3"/>
  <c r="H311" i="3"/>
  <c r="F270" i="3"/>
  <c r="J270" i="3" s="1"/>
  <c r="J347" i="3"/>
  <c r="K435" i="3"/>
  <c r="L60" i="3"/>
  <c r="K174" i="3"/>
  <c r="F462" i="3"/>
  <c r="F461" i="3" s="1"/>
  <c r="K447" i="3"/>
  <c r="K99" i="3"/>
  <c r="H270" i="3"/>
  <c r="L270" i="3" s="1"/>
  <c r="K224" i="3"/>
  <c r="J411" i="3"/>
  <c r="F410" i="3"/>
  <c r="F409" i="3" s="1"/>
  <c r="J271" i="3"/>
  <c r="L401" i="3"/>
  <c r="L353" i="3"/>
  <c r="L360" i="3"/>
  <c r="L382" i="3"/>
  <c r="L479" i="3"/>
  <c r="L505" i="3"/>
  <c r="K271" i="3"/>
  <c r="K297" i="3"/>
  <c r="K376" i="3"/>
  <c r="K485" i="3"/>
  <c r="K78" i="3"/>
  <c r="K115" i="3"/>
  <c r="L17" i="3"/>
  <c r="K347" i="3"/>
  <c r="K473" i="3"/>
  <c r="L11" i="3"/>
  <c r="H10" i="3"/>
  <c r="H23" i="3"/>
  <c r="L24" i="3"/>
  <c r="L297" i="3"/>
  <c r="L347" i="3"/>
  <c r="L376" i="3"/>
  <c r="L473" i="3"/>
  <c r="L485" i="3"/>
  <c r="K66" i="3"/>
  <c r="K132" i="3"/>
  <c r="K312" i="3"/>
  <c r="G367" i="3"/>
  <c r="G310" i="3" s="1"/>
  <c r="K368" i="3"/>
  <c r="G492" i="3"/>
  <c r="L66" i="3"/>
  <c r="K419" i="3"/>
  <c r="G410" i="3"/>
  <c r="G409" i="3" s="1"/>
  <c r="L174" i="3"/>
  <c r="L271" i="3"/>
  <c r="L419" i="3"/>
  <c r="H410" i="3"/>
  <c r="H409" i="3" s="1"/>
  <c r="L435" i="3"/>
  <c r="L447" i="3"/>
  <c r="F367" i="3"/>
  <c r="J367" i="3" s="1"/>
  <c r="J368" i="3"/>
  <c r="K11" i="3"/>
  <c r="G10" i="3"/>
  <c r="G23" i="3"/>
  <c r="K24" i="3"/>
  <c r="F519" i="3"/>
  <c r="J520" i="3"/>
  <c r="F492" i="3"/>
  <c r="F491" i="3" s="1"/>
  <c r="J463" i="3"/>
  <c r="J427" i="3"/>
  <c r="F426" i="3"/>
  <c r="F425" i="3" s="1"/>
  <c r="J376" i="3"/>
  <c r="F23" i="3"/>
  <c r="J24" i="3"/>
  <c r="F10" i="3"/>
  <c r="K17" i="3"/>
  <c r="K202" i="3"/>
  <c r="K411" i="3"/>
  <c r="K427" i="3"/>
  <c r="K441" i="3"/>
  <c r="L202" i="3"/>
  <c r="L312" i="3"/>
  <c r="L341" i="3"/>
  <c r="H367" i="3"/>
  <c r="L368" i="3"/>
  <c r="L463" i="3"/>
  <c r="H462" i="3"/>
  <c r="H461" i="3" s="1"/>
  <c r="H492" i="3"/>
  <c r="H519" i="3"/>
  <c r="K106" i="3"/>
  <c r="J186" i="3"/>
  <c r="J312" i="3"/>
  <c r="F261" i="3"/>
  <c r="J262" i="3"/>
  <c r="G261" i="3"/>
  <c r="G260" i="3" s="1"/>
  <c r="K262" i="3"/>
  <c r="K353" i="3"/>
  <c r="K382" i="3"/>
  <c r="K463" i="3"/>
  <c r="G462" i="3"/>
  <c r="G461" i="3" s="1"/>
  <c r="K479" i="3"/>
  <c r="K505" i="3"/>
  <c r="G519" i="3"/>
  <c r="L115" i="3"/>
  <c r="L132" i="3"/>
  <c r="H261" i="3"/>
  <c r="L262" i="3"/>
  <c r="L411" i="3"/>
  <c r="L427" i="3"/>
  <c r="L441" i="3"/>
  <c r="L99" i="3"/>
  <c r="K401" i="3"/>
  <c r="G426" i="3"/>
  <c r="G425" i="3" s="1"/>
  <c r="K453" i="3"/>
  <c r="L34" i="3"/>
  <c r="L106" i="3"/>
  <c r="H426" i="3"/>
  <c r="H425" i="3" s="1"/>
  <c r="L453" i="3"/>
  <c r="K341" i="3"/>
  <c r="J341" i="3"/>
  <c r="K280" i="3"/>
  <c r="J280" i="3"/>
  <c r="K60" i="3"/>
  <c r="J60" i="3"/>
  <c r="L15" i="1"/>
  <c r="K15" i="1"/>
  <c r="K34" i="3"/>
  <c r="J34" i="3"/>
  <c r="F310" i="3" l="1"/>
  <c r="K310" i="3" s="1"/>
  <c r="H310" i="3"/>
  <c r="L310" i="3" s="1"/>
  <c r="E426" i="3"/>
  <c r="E32" i="3" s="1"/>
  <c r="I447" i="3"/>
  <c r="F260" i="3"/>
  <c r="G491" i="3"/>
  <c r="F32" i="3"/>
  <c r="F31" i="3" s="1"/>
  <c r="F121" i="3"/>
  <c r="H121" i="3"/>
  <c r="G121" i="3"/>
  <c r="J261" i="3"/>
  <c r="H260" i="3"/>
  <c r="H491" i="3"/>
  <c r="J519" i="3"/>
  <c r="L311" i="3"/>
  <c r="L340" i="3"/>
  <c r="K186" i="3"/>
  <c r="L186" i="3"/>
  <c r="H9" i="3"/>
  <c r="G9" i="3"/>
  <c r="J311" i="3"/>
  <c r="F9" i="3"/>
  <c r="J23" i="3"/>
  <c r="K270" i="3"/>
  <c r="L426" i="3"/>
  <c r="L261" i="3"/>
  <c r="K462" i="3"/>
  <c r="L367" i="3"/>
  <c r="J10" i="3"/>
  <c r="J375" i="3"/>
  <c r="J462" i="3"/>
  <c r="J492" i="3"/>
  <c r="K10" i="3"/>
  <c r="J410" i="3"/>
  <c r="L410" i="3"/>
  <c r="K410" i="3"/>
  <c r="J122" i="3"/>
  <c r="K492" i="3"/>
  <c r="K311" i="3"/>
  <c r="K122" i="3"/>
  <c r="H32" i="3"/>
  <c r="L10" i="3"/>
  <c r="K426" i="3"/>
  <c r="L122" i="3"/>
  <c r="K261" i="3"/>
  <c r="L492" i="3"/>
  <c r="L462" i="3"/>
  <c r="K23" i="3"/>
  <c r="K367" i="3"/>
  <c r="L23" i="3"/>
  <c r="K340" i="3"/>
  <c r="J33" i="3"/>
  <c r="J426" i="3" l="1"/>
  <c r="E425" i="3"/>
  <c r="I426" i="3"/>
  <c r="H31" i="3"/>
  <c r="H374" i="3"/>
  <c r="H8" i="3"/>
  <c r="L9" i="3"/>
  <c r="F8" i="3"/>
  <c r="J8" i="3" s="1"/>
  <c r="J9" i="3"/>
  <c r="G8" i="3"/>
  <c r="K9" i="3"/>
  <c r="K8" i="3" l="1"/>
  <c r="L8" i="3"/>
  <c r="H7" i="3"/>
  <c r="F7" i="3"/>
  <c r="J27" i="2" l="1"/>
  <c r="K27" i="2" l="1"/>
  <c r="J26" i="2" l="1"/>
  <c r="K26" i="2"/>
  <c r="G11" i="1"/>
  <c r="L11" i="1" s="1"/>
  <c r="E585" i="3" l="1"/>
  <c r="G32" i="3" l="1"/>
  <c r="G374" i="3" l="1"/>
  <c r="L375" i="3"/>
  <c r="K375" i="3"/>
  <c r="J9" i="2"/>
  <c r="K9" i="2"/>
  <c r="G10" i="1"/>
  <c r="K10" i="1" s="1"/>
  <c r="G12" i="1" l="1"/>
  <c r="L10" i="1"/>
  <c r="K12" i="1" l="1"/>
  <c r="G16" i="1"/>
  <c r="G25" i="1" s="1"/>
  <c r="L12" i="1"/>
  <c r="K25" i="1" l="1"/>
  <c r="L16" i="1"/>
  <c r="L33" i="3"/>
  <c r="K33" i="3"/>
  <c r="L32" i="3"/>
  <c r="G31" i="3" l="1"/>
  <c r="K32" i="3"/>
  <c r="G7" i="3" l="1"/>
  <c r="K31" i="3"/>
  <c r="L31" i="3"/>
  <c r="L7" i="3" l="1"/>
  <c r="K7" i="3"/>
  <c r="E310" i="3"/>
  <c r="J310" i="3" s="1"/>
  <c r="J32" i="3"/>
  <c r="J340" i="3"/>
  <c r="I340" i="3"/>
  <c r="E31" i="3" l="1"/>
  <c r="J31" i="3" s="1"/>
  <c r="E7" i="3" l="1"/>
  <c r="J7" i="3" s="1"/>
  <c r="D177" i="3"/>
  <c r="D176" i="3" s="1"/>
  <c r="D175" i="3" s="1"/>
  <c r="D174" i="3" s="1"/>
  <c r="D122" i="3" s="1"/>
  <c r="D32" i="3" s="1"/>
  <c r="D31" i="3" s="1"/>
  <c r="I122" i="3" l="1"/>
  <c r="I32" i="3"/>
  <c r="I31" i="3"/>
  <c r="D7" i="3"/>
  <c r="I7" i="3" s="1"/>
</calcChain>
</file>

<file path=xl/sharedStrings.xml><?xml version="1.0" encoding="utf-8"?>
<sst xmlns="http://schemas.openxmlformats.org/spreadsheetml/2006/main" count="1077" uniqueCount="658">
  <si>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DIO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</si>
  <si>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2/1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</si>
  <si>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3/2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</si>
  <si>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4/3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</si>
  <si>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5/4</t>
    </r>
  </si>
  <si>
    <r>
      <rPr>
        <b/>
        <sz val="8.5"/>
        <rFont val="Times New Roman"/>
        <family val="1"/>
      </rP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</si>
  <si>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r>
      <rPr>
        <sz val="8.5"/>
        <rFont val="Times New Roman"/>
        <family val="1"/>
      </rPr>
      <t>PRIHODI POSLOVANJA</t>
    </r>
  </si>
  <si>
    <r>
      <rPr>
        <sz val="8.5"/>
        <rFont val="Times New Roman"/>
        <family val="1"/>
      </rPr>
      <t>PRIHODI OD PRODAJE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</si>
  <si>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</si>
  <si>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r>
      <rPr>
        <sz val="8.5"/>
        <rFont val="Times New Roman"/>
        <family val="1"/>
      </rPr>
      <t>RASHODI POSLOVANJA</t>
    </r>
  </si>
  <si>
    <r>
      <rPr>
        <sz val="8.5"/>
        <rFont val="Times New Roman"/>
        <family val="1"/>
      </rPr>
      <t>RASHODI ZA NABAVU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</si>
  <si>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</si>
  <si>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</si>
  <si>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rPr>
        <b/>
        <sz val="8.5"/>
        <rFont val="Times New Roman"/>
        <family val="1"/>
      </rP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</si>
  <si>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r>
      <rPr>
        <sz val="8.5"/>
        <rFont val="Times New Roman"/>
        <family val="1"/>
      </rPr>
      <t>PRIMICI OD FINANCIJSKE IMOVINE I ZADUŽIVANJA</t>
    </r>
  </si>
  <si>
    <r>
      <rPr>
        <sz val="8.5"/>
        <rFont val="Times New Roman"/>
        <family val="1"/>
      </rPr>
      <t>IZDACI ZA FINANCIJSKU IMOVINU I OTPLATE ZAJMOV</t>
    </r>
  </si>
  <si>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</si>
  <si>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rPr>
        <b/>
        <sz val="8.5"/>
        <rFont val="Times New Roman"/>
        <family val="1"/>
      </rP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</si>
  <si>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8.5"/>
        <rFont val="Times New Roman"/>
        <family val="1"/>
      </rP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</si>
  <si>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rPr>
        <b/>
        <sz val="8.5"/>
        <rFont val="Times New Roman"/>
        <family val="1"/>
      </rP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</si>
  <si>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13.5"/>
        <rFont val="Times New Roman"/>
        <family val="1"/>
      </rPr>
      <t>OPĆINA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</si>
  <si>
    <r>
      <rPr>
        <b/>
        <sz val="12"/>
        <rFont val="Times New Roman"/>
        <family val="1"/>
      </rP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</si>
  <si>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rPr>
        <b/>
        <sz val="9"/>
        <rFont val="Times New Roman"/>
        <family val="1"/>
      </rP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</si>
  <si>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</si>
  <si>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r>
      <rPr>
        <b/>
        <sz val="5"/>
        <rFont val="Times New Roman"/>
        <family val="1"/>
      </rP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</si>
  <si>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rPr>
        <b/>
        <sz val="7.5"/>
        <rFont val="Times New Roman"/>
        <family val="1"/>
      </rP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</si>
  <si>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</si>
  <si>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</si>
  <si>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r>
      <rPr>
        <sz val="8.5"/>
        <rFont val="Times New Roman"/>
        <family val="1"/>
      </rPr>
      <t>Porez i prirez na dohodak</t>
    </r>
  </si>
  <si>
    <r>
      <rPr>
        <sz val="8.5"/>
        <rFont val="Times New Roman"/>
        <family val="1"/>
      </rPr>
      <t>Porezi na imovinu</t>
    </r>
  </si>
  <si>
    <r>
      <rPr>
        <sz val="8.5"/>
        <rFont val="Times New Roman"/>
        <family val="1"/>
      </rPr>
      <t>Porezi na robu i usluge</t>
    </r>
  </si>
  <si>
    <r>
      <rPr>
        <b/>
        <sz val="8.5"/>
        <rFont val="Times New Roman"/>
        <family val="1"/>
      </rP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</si>
  <si>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r>
      <rPr>
        <sz val="8.5"/>
        <rFont val="Times New Roman"/>
        <family val="1"/>
      </rPr>
      <t>Pomoći iz proračuna</t>
    </r>
  </si>
  <si>
    <r>
      <rPr>
        <sz val="8.5"/>
        <rFont val="Times New Roman"/>
        <family val="1"/>
      </rPr>
      <t>Pomoći od ostalih subj. unutar opće države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</si>
  <si>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</si>
  <si>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financijske imovine</t>
    </r>
  </si>
  <si>
    <r>
      <rPr>
        <sz val="8.5"/>
        <rFont val="Times New Roman"/>
        <family val="1"/>
      </rPr>
      <t>Prihodi od nefinancijske 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</si>
  <si>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</si>
  <si>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r>
      <rPr>
        <sz val="8.5"/>
        <rFont val="Times New Roman"/>
        <family val="1"/>
      </rPr>
      <t>Prihodi po posebnim propisima</t>
    </r>
  </si>
  <si>
    <r>
      <rPr>
        <sz val="8.5"/>
        <rFont val="Times New Roman"/>
        <family val="1"/>
      </rPr>
      <t>Komunalni doprinosi i naknade</t>
    </r>
  </si>
  <si>
    <r>
      <rPr>
        <b/>
        <sz val="8.5"/>
        <rFont val="Times New Roman"/>
        <family val="1"/>
      </rP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</si>
  <si>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</si>
  <si>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</si>
  <si>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prodaje materijalne imov. - prirodnih bogatstava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</si>
  <si>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</si>
  <si>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</si>
  <si>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rPr>
        <sz val="7.5"/>
        <rFont val="Times New Roman"/>
        <family val="1"/>
      </rPr>
      <t>Plaće (Bruto)</t>
    </r>
  </si>
  <si>
    <r>
      <rPr>
        <sz val="8.5"/>
        <rFont val="Times New Roman"/>
        <family val="1"/>
      </rPr>
      <t>Ostali rashodi za zaposlene</t>
    </r>
  </si>
  <si>
    <r>
      <rPr>
        <b/>
        <sz val="8.5"/>
        <rFont val="Times New Roman"/>
        <family val="1"/>
      </rP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</si>
  <si>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Naknade troškova zaposlenima</t>
    </r>
  </si>
  <si>
    <r>
      <rPr>
        <sz val="8.5"/>
        <rFont val="Times New Roman"/>
        <family val="1"/>
      </rPr>
      <t>Rashodi za materijal i energiju</t>
    </r>
  </si>
  <si>
    <r>
      <rPr>
        <sz val="8.5"/>
        <rFont val="Times New Roman"/>
        <family val="1"/>
      </rPr>
      <t>Rashodi za usluge</t>
    </r>
  </si>
  <si>
    <r>
      <rPr>
        <sz val="7.5"/>
        <rFont val="Times New Roman"/>
        <family val="1"/>
      </rPr>
      <t>Naknade troškova osobama izvan radnog odnosa</t>
    </r>
  </si>
  <si>
    <r>
      <rPr>
        <sz val="8.5"/>
        <rFont val="Times New Roman"/>
        <family val="1"/>
      </rPr>
      <t>Ostali nespomenuti rashodi poslovanja</t>
    </r>
  </si>
  <si>
    <r>
      <rPr>
        <b/>
        <sz val="8.5"/>
        <rFont val="Times New Roman"/>
        <family val="1"/>
      </rP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</si>
  <si>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Ostali financijski rashodi</t>
    </r>
  </si>
  <si>
    <r>
      <rPr>
        <b/>
        <sz val="8.5"/>
        <rFont val="Times New Roman"/>
        <family val="1"/>
      </rPr>
      <t>Subvencije</t>
    </r>
  </si>
  <si>
    <r>
      <rPr>
        <sz val="8.5"/>
        <rFont val="Times New Roman"/>
        <family val="1"/>
      </rPr>
      <t>Subvencije trg. društv., poljopr. i obrtnicima izvan javnog sektora</t>
    </r>
  </si>
  <si>
    <r>
      <rPr>
        <b/>
        <sz val="7.5"/>
        <rFont val="Times New Roman"/>
        <family val="1"/>
      </rP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</si>
  <si>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rPr>
        <sz val="7.5"/>
        <rFont val="Times New Roman"/>
        <family val="1"/>
      </rPr>
      <t>Pomoći unutar općeg proračuna</t>
    </r>
  </si>
  <si>
    <r>
      <rPr>
        <b/>
        <sz val="8.5"/>
        <rFont val="Times New Roman"/>
        <family val="1"/>
      </rP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</si>
  <si>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rPr>
        <sz val="8.5"/>
        <rFont val="Times New Roman"/>
        <family val="1"/>
      </rPr>
      <t>Ostale naknade građanima i kućanstvima iz proračuna</t>
    </r>
  </si>
  <si>
    <r>
      <rPr>
        <b/>
        <sz val="8.5"/>
        <rFont val="Times New Roman"/>
        <family val="1"/>
      </rP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</si>
  <si>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Tekuće donacije</t>
    </r>
  </si>
  <si>
    <r>
      <rPr>
        <sz val="8.5"/>
        <rFont val="Times New Roman"/>
        <family val="1"/>
      </rPr>
      <t>Kapitalne donacije</t>
    </r>
  </si>
  <si>
    <r>
      <rPr>
        <sz val="7.5"/>
        <rFont val="Times New Roman"/>
        <family val="1"/>
      </rPr>
      <t>Kazne, penali i naknade štete</t>
    </r>
  </si>
  <si>
    <r>
      <rPr>
        <sz val="8.5"/>
        <rFont val="Times New Roman"/>
        <family val="1"/>
      </rPr>
      <t>Izvanredni rashodi</t>
    </r>
  </si>
  <si>
    <r>
      <rPr>
        <b/>
        <sz val="8.5"/>
        <rFont val="Times New Roman"/>
        <family val="1"/>
      </rP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</si>
  <si>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</si>
  <si>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dugotrajne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</si>
  <si>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Građevinski objekti</t>
    </r>
  </si>
  <si>
    <r>
      <rPr>
        <sz val="8.5"/>
        <rFont val="Times New Roman"/>
        <family val="1"/>
      </rPr>
      <t>Postrojenja i oprema</t>
    </r>
  </si>
  <si>
    <r>
      <rPr>
        <sz val="8.5"/>
        <rFont val="Times New Roman"/>
        <family val="1"/>
      </rPr>
      <t>Nematerijalna proizvedena imovina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</si>
  <si>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</si>
  <si>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r>
      <rPr>
        <sz val="8.5"/>
        <rFont val="Times New Roman"/>
        <family val="1"/>
      </rPr>
      <t>Dodatna ulaganja na građevinskim objektima</t>
    </r>
  </si>
  <si>
    <r>
      <rPr>
        <b/>
        <sz val="11"/>
        <rFont val="Times New Roman"/>
        <family val="1"/>
      </rP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</si>
  <si>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r>
      <rPr>
        <b/>
        <sz val="4.5"/>
        <rFont val="Times New Roman"/>
        <family val="1"/>
      </rP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</si>
  <si>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rPr>
        <b/>
        <sz val="11"/>
        <rFont val="Times New Roman"/>
        <family val="1"/>
      </rP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</si>
  <si>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2/1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</si>
  <si>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3/2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</si>
  <si>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4/3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</si>
  <si>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5/4</t>
    </r>
  </si>
  <si>
    <r>
      <rPr>
        <b/>
        <sz val="9.5"/>
        <rFont val="Times New Roman"/>
        <family val="1"/>
      </rP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</si>
  <si>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</si>
  <si>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</si>
  <si>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</si>
  <si>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</si>
  <si>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rPr>
        <b/>
        <sz val="9.5"/>
        <rFont val="Times New Roman"/>
        <family val="1"/>
      </rP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</si>
  <si>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nespomenuti rashodi poslovanja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</si>
  <si>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</si>
  <si>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rPr>
        <b/>
        <sz val="9.5"/>
        <rFont val="Times New Roman"/>
        <family val="1"/>
      </rP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</si>
  <si>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Tekuće donacije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</si>
  <si>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</si>
  <si>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</si>
  <si>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</si>
  <si>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</si>
  <si>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</si>
  <si>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</si>
  <si>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r>
      <rPr>
        <sz val="9.5"/>
        <rFont val="Times New Roman"/>
        <family val="1"/>
      </rPr>
      <t>Plaće (Bruto)</t>
    </r>
  </si>
  <si>
    <r>
      <rPr>
        <sz val="9.5"/>
        <rFont val="Times New Roman"/>
        <family val="1"/>
      </rPr>
      <t>Ostali rashodi za zaposlene</t>
    </r>
  </si>
  <si>
    <r>
      <rPr>
        <sz val="9.5"/>
        <rFont val="Times New Roman"/>
        <family val="1"/>
      </rPr>
      <t>Doprinosi na plaće</t>
    </r>
  </si>
  <si>
    <r>
      <rPr>
        <sz val="9.5"/>
        <rFont val="Times New Roman"/>
        <family val="1"/>
      </rPr>
      <t>Naknade troškova zaposlenima</t>
    </r>
  </si>
  <si>
    <r>
      <rPr>
        <sz val="9.5"/>
        <rFont val="Times New Roman"/>
        <family val="1"/>
      </rPr>
      <t>Rashodi za materijal i energiju</t>
    </r>
  </si>
  <si>
    <r>
      <rPr>
        <sz val="9.5"/>
        <rFont val="Times New Roman"/>
        <family val="1"/>
      </rPr>
      <t>Rashodi za usluge</t>
    </r>
  </si>
  <si>
    <r>
      <rPr>
        <sz val="9.5"/>
        <rFont val="Times New Roman"/>
        <family val="1"/>
      </rPr>
      <t>Naknade troš.osobama izvan radnog odnosa</t>
    </r>
  </si>
  <si>
    <r>
      <rPr>
        <b/>
        <sz val="9.5"/>
        <rFont val="Times New Roman"/>
        <family val="1"/>
      </rP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</si>
  <si>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financ.rashodi - bank.usl.i platni promet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</si>
  <si>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</si>
  <si>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Izvanredni rashodi - proračunska pričuva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</si>
  <si>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</si>
  <si>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</si>
  <si>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</si>
  <si>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</si>
  <si>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</si>
  <si>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</si>
  <si>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Postrojenja i oprema</t>
    </r>
  </si>
  <si>
    <r>
      <rPr>
        <sz val="9.5"/>
        <rFont val="Times New Roman"/>
        <family val="1"/>
      </rPr>
      <t>Nematerijalna proizvedena imovina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</si>
  <si>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RAZRUŠENIH
</t>
    </r>
    <r>
      <rPr>
        <b/>
        <sz val="9.5"/>
        <rFont val="Times New Roman"/>
        <family val="1"/>
      </rPr>
      <t>DOMOVA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</si>
  <si>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</t>
    </r>
  </si>
  <si>
    <r>
      <rPr>
        <sz val="9.5"/>
        <rFont val="Times New Roman"/>
        <family val="1"/>
      </rPr>
      <t>Dodatna ulaganja na građevinskim objektima</t>
    </r>
  </si>
  <si>
    <r>
      <rPr>
        <sz val="9.5"/>
        <rFont val="Times New Roman"/>
        <family val="1"/>
      </rPr>
      <t>Građevinski objekti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</si>
  <si>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</si>
  <si>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</si>
  <si>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</si>
  <si>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</si>
  <si>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</si>
  <si>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r>
      <rPr>
        <sz val="9.5"/>
        <rFont val="Times New Roman"/>
        <family val="1"/>
      </rPr>
      <t>Nematerijalna proizvedena imovina-projekt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</si>
  <si>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</si>
  <si>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</si>
  <si>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</si>
  <si>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rPr>
        <b/>
        <sz val="9.5"/>
        <rFont val="Times New Roman"/>
        <family val="1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</si>
  <si>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unutar općeg proračuna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</si>
  <si>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</si>
  <si>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Rashodi za nabavku proiz.dogot.imovin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</si>
  <si>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P1008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gospodarstva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</si>
  <si>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</si>
  <si>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</si>
  <si>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rPr>
        <sz val="9.5"/>
        <rFont val="Times New Roman"/>
        <family val="1"/>
      </rPr>
      <t>Rashodi za usluge - usluge tekućeg i inv.održ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</si>
  <si>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</si>
  <si>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rPr>
        <sz val="9.5"/>
        <rFont val="Times New Roman"/>
        <family val="1"/>
      </rPr>
      <t>Subvencije poljoprivrednicim</t>
    </r>
  </si>
  <si>
    <r>
      <rPr>
        <sz val="9.5"/>
        <rFont val="Times New Roman"/>
        <family val="1"/>
      </rPr>
      <t>Kazne, penali i naknade štete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</si>
  <si>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</si>
  <si>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rPr>
        <sz val="9.5"/>
        <rFont val="Times New Roman"/>
        <family val="1"/>
      </rPr>
      <t>Rashodi za usluge – usluge tekućeg i inv. održavanja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</si>
  <si>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</si>
  <si>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</si>
  <si>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</si>
  <si>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</si>
  <si>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</si>
  <si>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</si>
  <si>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</si>
  <si>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UČENIKA
</t>
    </r>
    <r>
      <rPr>
        <b/>
        <sz val="9.5"/>
        <rFont val="Times New Roman"/>
        <family val="1"/>
      </rPr>
      <t>SREDNJIH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</si>
  <si>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</si>
  <si>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r>
      <rPr>
        <sz val="9.5"/>
        <rFont val="Times New Roman"/>
        <family val="1"/>
      </rPr>
      <t>Ostale naknade građanima i kućanstvima iz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</si>
  <si>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ZA
</t>
    </r>
    <r>
      <rPr>
        <b/>
        <sz val="9.5"/>
        <rFont val="Times New Roman"/>
        <family val="1"/>
      </rPr>
      <t>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</si>
  <si>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r>
      <rPr>
        <sz val="9.5"/>
        <rFont val="Times New Roman"/>
        <family val="1"/>
      </rPr>
      <t>Ostale naknade građanima i kućan. iz proračuna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</si>
  <si>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ŠKOLSKO-SPORTSKE
</t>
    </r>
    <r>
      <rPr>
        <b/>
        <sz val="9.5"/>
        <rFont val="Times New Roman"/>
        <family val="1"/>
      </rPr>
      <t>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</si>
  <si>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</si>
  <si>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</si>
  <si>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</si>
  <si>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</si>
  <si>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</si>
  <si>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PROIZAŠLE
</t>
    </r>
    <r>
      <rPr>
        <b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DOMOVINSKOG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</si>
  <si>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</si>
  <si>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</si>
  <si>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r>
      <rPr>
        <sz val="9.5"/>
        <rFont val="Times New Roman"/>
        <family val="1"/>
      </rPr>
      <t>Kapitalne donacije</t>
    </r>
  </si>
  <si>
    <r>
      <rPr>
        <b/>
        <sz val="9.5"/>
        <rFont val="Times New Roman"/>
        <family val="1"/>
      </rPr>
      <t>Subvencije</t>
    </r>
  </si>
  <si>
    <r>
      <rPr>
        <sz val="9.5"/>
        <rFont val="Times New Roman"/>
        <family val="1"/>
      </rPr>
      <t>Subvencije trg.druš.polj.i obrtnicima izvan javnog sektora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</si>
  <si>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</si>
  <si>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</si>
  <si>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</si>
  <si>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</si>
  <si>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</si>
  <si>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</si>
  <si>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</si>
  <si>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</si>
  <si>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</si>
  <si>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</si>
  <si>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sz val="9.5"/>
        <rFont val="Times New Roman"/>
        <family val="1"/>
      </rPr>
      <t>Građevinski objekt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</si>
  <si>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</si>
  <si>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</si>
  <si>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</si>
  <si>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r>
      <rPr>
        <sz val="9.5"/>
        <rFont val="Times New Roman"/>
        <family val="1"/>
      </rPr>
      <t>Rashodi za mat. i energ.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</si>
  <si>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</si>
  <si>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</si>
  <si>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</si>
  <si>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r>
      <rPr>
        <sz val="9.5"/>
        <rFont val="Times New Roman"/>
        <family val="1"/>
      </rPr>
      <t>Ostale naknade građanima i kućan.iz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</si>
  <si>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</si>
  <si>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</si>
  <si>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</si>
  <si>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</si>
  <si>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</si>
  <si>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</t>
    </r>
  </si>
  <si>
    <r>
      <rPr>
        <sz val="9.5"/>
        <rFont val="Times New Roman"/>
        <family val="1"/>
      </rPr>
      <t>Rashodi za usluge - komunalne usluge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</si>
  <si>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</si>
  <si>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</si>
  <si>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KAPITALNE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POMOĆI
</t>
    </r>
    <r>
      <rPr>
        <b/>
        <sz val="9.5"/>
        <rFont val="Times New Roman"/>
        <family val="1"/>
      </rPr>
      <t>ZDRAVSTVENIM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USTANOVAMA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KORISNICIMA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DRUGIH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</si>
  <si>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proračunskim korisnicima drugih proračuna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</si>
  <si>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100801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GOSPODARSKA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ZONA</t>
    </r>
  </si>
  <si>
    <t>Pomoći proračunskim korisnicima drugih proračuna</t>
  </si>
  <si>
    <t>Doprinosi na plaće</t>
  </si>
  <si>
    <t>Administrativne (upravne) pristojbe</t>
  </si>
  <si>
    <t>Tekuće donacije</t>
  </si>
  <si>
    <t>Ostali rashodi</t>
  </si>
  <si>
    <t>Rashodi poslovanja</t>
  </si>
  <si>
    <r>
      <rPr>
        <b/>
        <sz val="10"/>
        <rFont val="Arial"/>
        <family val="2"/>
      </rP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  <charset val="238"/>
      </rPr>
      <t>Zaštita okoliša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</si>
  <si>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I ADAPTACIJA </t>
    </r>
    <r>
      <rPr>
        <b/>
        <sz val="9.5"/>
        <rFont val="Times New Roman"/>
        <family val="1"/>
      </rPr>
      <t>MRTVAČNICA</t>
    </r>
  </si>
  <si>
    <t>Glava 02  JEDINSTVENI UPRAVNI ODJEL</t>
  </si>
  <si>
    <t>Glava 01  OPĆINSKO VIJEĆE</t>
  </si>
  <si>
    <t>Materijalna imovina-prirodna bogatstva</t>
  </si>
  <si>
    <t>Rashodi za nabavu neproizvedene dugotrajne imovine</t>
  </si>
  <si>
    <t>Kapitalne pomoći</t>
  </si>
  <si>
    <t>Nematerijalna proizvedena imovina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</si>
  <si>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</si>
  <si>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KAPITALNI PROJEKT – K101801 : DOKUMENTI PROSTORNOG UREĐENJA</t>
  </si>
  <si>
    <t xml:space="preserve">Na temelju članka 39. stavak 2. Zakona o proračunu ("Narodne novine", broj 87/08, 136/12 i 15/15) i članka 34. stavak 1., podstavak 4. Statuta Općine Dragalić ("Službeni glasnik", </t>
  </si>
  <si>
    <r>
      <t xml:space="preserve">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2.</t>
    </r>
  </si>
  <si>
    <r>
      <t xml:space="preserve">                                                                                                                                             </t>
    </r>
    <r>
      <rPr>
        <b/>
        <sz val="8.5"/>
        <rFont val="Times New Roman"/>
        <family val="1"/>
      </rPr>
      <t>Članak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1.</t>
    </r>
  </si>
  <si>
    <t>Pomoći unutar općeg proračuna</t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</si>
  <si>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KONTEJNERA I KOM.VOZILA</t>
    </r>
  </si>
  <si>
    <t>Materijalna imovina - prirodna bogatstva</t>
  </si>
  <si>
    <t>Rashodi za nabavu nefinanc.imovine</t>
  </si>
  <si>
    <t>Postrojenje i oprema</t>
  </si>
  <si>
    <t>500.000 Država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</si>
  <si>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</si>
  <si>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800.000 država</t>
  </si>
  <si>
    <t>1.</t>
  </si>
  <si>
    <t>2.</t>
  </si>
  <si>
    <t>3.</t>
  </si>
  <si>
    <t>4.</t>
  </si>
  <si>
    <t>5.</t>
  </si>
  <si>
    <r>
      <rPr>
        <b/>
        <i/>
        <sz val="9.5"/>
        <rFont val="Times New Roman"/>
        <family val="1"/>
        <charset val="238"/>
      </rPr>
      <t>PROGRAM</t>
    </r>
    <r>
      <rPr>
        <i/>
        <sz val="9.5"/>
        <rFont val="Times New Roman"/>
        <family val="1"/>
        <charset val="238"/>
      </rPr>
      <t xml:space="preserve">  </t>
    </r>
    <r>
      <rPr>
        <b/>
        <i/>
        <sz val="9.5"/>
        <rFont val="Times New Roman"/>
        <family val="1"/>
        <charset val="238"/>
      </rPr>
      <t>-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P1018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:</t>
    </r>
    <r>
      <rPr>
        <i/>
        <sz val="9.5"/>
        <rFont val="Times New Roman"/>
        <family val="1"/>
        <charset val="238"/>
      </rPr>
      <t xml:space="preserve"> Prostorno uređenje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</si>
  <si>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</si>
  <si>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</si>
  <si>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t>AKTIVNOST – A101002 : BORAVAK DJECE U VRTIĆU</t>
  </si>
  <si>
    <t xml:space="preserve">NAMJENA </t>
  </si>
  <si>
    <t>642 Prihodi od nefinancijske imovine</t>
  </si>
  <si>
    <t>koncesija</t>
  </si>
  <si>
    <t>iznajmljivanje opreme</t>
  </si>
  <si>
    <t>mineralne sirovine</t>
  </si>
  <si>
    <t>promjena namj.zemljišta</t>
  </si>
  <si>
    <t>naknada za služnost</t>
  </si>
  <si>
    <t>naknada za legalizaciju</t>
  </si>
  <si>
    <t>ukupno 642</t>
  </si>
  <si>
    <t>ukupno 64</t>
  </si>
  <si>
    <t xml:space="preserve"> 651 Administrativne (upravne) pristojbe</t>
  </si>
  <si>
    <t>priključak na vodovod, kanaliz.</t>
  </si>
  <si>
    <t>namjenska sr.za vod.i kanaliz.</t>
  </si>
  <si>
    <t>državni biljezi</t>
  </si>
  <si>
    <t>ukupno 651</t>
  </si>
  <si>
    <t>652 Prihodi po posebnim propisima</t>
  </si>
  <si>
    <t>vodni doprinos H vode</t>
  </si>
  <si>
    <t>šumski doprinos</t>
  </si>
  <si>
    <t>ostali</t>
  </si>
  <si>
    <t>pogrebne usluge</t>
  </si>
  <si>
    <t>grobna naknada</t>
  </si>
  <si>
    <t>ukupno 652</t>
  </si>
  <si>
    <t>653 Komunalni doprinosi i naknade</t>
  </si>
  <si>
    <t>komunalni doprinos</t>
  </si>
  <si>
    <t>komunalna naknada</t>
  </si>
  <si>
    <t>ukupno 653</t>
  </si>
  <si>
    <t>ukupnoa 65</t>
  </si>
  <si>
    <t>7 PRIHODI OD PRODAJE</t>
  </si>
  <si>
    <t>poljoprivredno zemljište</t>
  </si>
  <si>
    <t>građevinsko zemljište</t>
  </si>
  <si>
    <t>634 ŽUPANIJSKI PRORAČUN</t>
  </si>
  <si>
    <t>633 DRŽAVNI  PRORAČUN</t>
  </si>
  <si>
    <t>641 Prihodi od financijske imovine - kamate</t>
  </si>
  <si>
    <t>Javni radovi</t>
  </si>
  <si>
    <t>1.000.000 ŠSD</t>
  </si>
  <si>
    <t>3.100.000 Dječiji vrtić</t>
  </si>
  <si>
    <t xml:space="preserve">   500.000 Vodovod</t>
  </si>
  <si>
    <t xml:space="preserve">   350.000 Kanalizacija </t>
  </si>
  <si>
    <t xml:space="preserve">   800.000 Ceste i javne površine</t>
  </si>
  <si>
    <t>VRSTA PRIHODA</t>
  </si>
  <si>
    <t>OPĆINA DRAGALIĆ</t>
  </si>
  <si>
    <t>PLAN PRORAČUNA PO FUNKCIJSKOJ KLASIFIKACIJI</t>
  </si>
  <si>
    <t>UKUPNI RASHODI</t>
  </si>
  <si>
    <t xml:space="preserve">Račun </t>
  </si>
  <si>
    <t>Opće javne usluge                      01</t>
  </si>
  <si>
    <t>Obrana                        02</t>
  </si>
  <si>
    <t>Javni red i sigurnost                   03</t>
  </si>
  <si>
    <t>Ekonomski poslovi                             04</t>
  </si>
  <si>
    <t>Zaštita okoliša                            05</t>
  </si>
  <si>
    <t>Usluge unapređenja stanovanja i zajednice                      06</t>
  </si>
  <si>
    <t>Zdravstvo                      07</t>
  </si>
  <si>
    <t>Rekreacija, kultura i religija                      08</t>
  </si>
  <si>
    <t>Obrazovanje                  09</t>
  </si>
  <si>
    <t>Socijalna zaštita                 10</t>
  </si>
  <si>
    <t>UKUPNO</t>
  </si>
  <si>
    <t>Rashodi za zaposlene</t>
  </si>
  <si>
    <t>Plaće</t>
  </si>
  <si>
    <t>Ostali rashodi za zaposlene</t>
  </si>
  <si>
    <t>Materijalni rashodi</t>
  </si>
  <si>
    <t>Naknade troš.zaposlenima</t>
  </si>
  <si>
    <t>Rashodi za materijal i energiju</t>
  </si>
  <si>
    <t xml:space="preserve">Rashodi za usluge </t>
  </si>
  <si>
    <t>Naknade troš.osob.izvan rad.odn.</t>
  </si>
  <si>
    <t>Ostali nespomenuti rashodi rashodi poslovanja</t>
  </si>
  <si>
    <t>Financijski rashodi</t>
  </si>
  <si>
    <t>Ostali financijski rashodi</t>
  </si>
  <si>
    <t>Subvencije</t>
  </si>
  <si>
    <t>Subvencije trg.društ., obrt., mal. I sred.pod.izvan jav.sekt.</t>
  </si>
  <si>
    <t>Pomoći dane u inoz. I unutar općeg proračuna</t>
  </si>
  <si>
    <t>Naknade građanima i kućanstvima na temelju osiguranja i druge nak.</t>
  </si>
  <si>
    <t>Ostale naknade građanima i kućanstvima iz proračuna</t>
  </si>
  <si>
    <t xml:space="preserve">Ostali rashodi </t>
  </si>
  <si>
    <t xml:space="preserve">Tekuće donacije </t>
  </si>
  <si>
    <t xml:space="preserve">Kapitalne donacije </t>
  </si>
  <si>
    <t>Izvanredni rashodi</t>
  </si>
  <si>
    <t>Rashodi za nabavu nefinancijske imovine</t>
  </si>
  <si>
    <t>Rashodi za nabavu neproizvedene imovine</t>
  </si>
  <si>
    <t>Nematerijalna imovina</t>
  </si>
  <si>
    <t>Građevinski objekti</t>
  </si>
  <si>
    <t>Postrojenja i oprema</t>
  </si>
  <si>
    <t xml:space="preserve">Prijevozna sredstva </t>
  </si>
  <si>
    <t>Rashodi za dodatna ulaganja na nefinancijskoj imovini</t>
  </si>
  <si>
    <t>Dodatna ulaganja na građevinskim objektima</t>
  </si>
  <si>
    <t xml:space="preserve">              FUNKCIJASKA  KLASIFIKACIJA                                                                                                                                              EKONOMSKA KLAFIFIKACIJA</t>
  </si>
  <si>
    <t>Naziv cilja</t>
  </si>
  <si>
    <t>Naziv mjere</t>
  </si>
  <si>
    <t>Program/aktivnost</t>
  </si>
  <si>
    <t>Naziv programa/aktivnosti</t>
  </si>
  <si>
    <t>Pokazatelj rezultata</t>
  </si>
  <si>
    <t>Odgovornost za provedbu mjere (organizacijska klasifikacija)</t>
  </si>
  <si>
    <t>P1008</t>
  </si>
  <si>
    <t>Razvoj gospodarstva</t>
  </si>
  <si>
    <t>K100801</t>
  </si>
  <si>
    <t>Gospodarska zona</t>
  </si>
  <si>
    <t>P1005</t>
  </si>
  <si>
    <t>Izgradnja objekata i uređaja komunalne infrastrukture</t>
  </si>
  <si>
    <t>K100501</t>
  </si>
  <si>
    <t>Izgradnja cesta i javnih površina</t>
  </si>
  <si>
    <t>K100502</t>
  </si>
  <si>
    <t>Izgradnja i adaptacija mrtvačnica</t>
  </si>
  <si>
    <t>P1006</t>
  </si>
  <si>
    <t>Razvoj sustava vodoopskrbe i odvodnje</t>
  </si>
  <si>
    <t>K100602</t>
  </si>
  <si>
    <t>Izgradnja vodovoda</t>
  </si>
  <si>
    <t>K100601</t>
  </si>
  <si>
    <t>P1003</t>
  </si>
  <si>
    <t>Javna uprava i administracija</t>
  </si>
  <si>
    <t>P1013</t>
  </si>
  <si>
    <t>Razvoj civilnog društva</t>
  </si>
  <si>
    <t>K101302</t>
  </si>
  <si>
    <t>Adaptacija crkve</t>
  </si>
  <si>
    <t>P1010</t>
  </si>
  <si>
    <t>K10101</t>
  </si>
  <si>
    <t>Izgradnja dječjeg vrtića</t>
  </si>
  <si>
    <t>P1011</t>
  </si>
  <si>
    <t>Osnovnoškolsko i srednješkolsko obrazovanje</t>
  </si>
  <si>
    <t>K101101</t>
  </si>
  <si>
    <t>Izgradnja školsko-sportske dvorane</t>
  </si>
  <si>
    <t>P1015</t>
  </si>
  <si>
    <t>Organiziranje i provođenje zaštite i spašavanja</t>
  </si>
  <si>
    <t>K101501</t>
  </si>
  <si>
    <t>Oprema za DVD</t>
  </si>
  <si>
    <t>2.2.1. Opremanje DVD-a</t>
  </si>
  <si>
    <t>K101502</t>
  </si>
  <si>
    <t>Izgradnja vatrogasnog doma</t>
  </si>
  <si>
    <t>2.2.2. Izgradnja vatrogasnog doma</t>
  </si>
  <si>
    <t>K101504</t>
  </si>
  <si>
    <t>P1014</t>
  </si>
  <si>
    <t>Razvoj športa</t>
  </si>
  <si>
    <t>K101401</t>
  </si>
  <si>
    <t>Ulaganje u sportske objekte</t>
  </si>
  <si>
    <t>P1017</t>
  </si>
  <si>
    <t>Dodatne usluge u zdravstvu i preventiva</t>
  </si>
  <si>
    <t>K101701</t>
  </si>
  <si>
    <t>Izgradnja ambulante</t>
  </si>
  <si>
    <t>2.4.1. Izgradnja ambulante</t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</si>
  <si>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GOSPODARSKI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POVEĆANJE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KOMUNALNOG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STANDARDA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</si>
  <si>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GOSPODARSTVA</t>
    </r>
  </si>
  <si>
    <r>
      <rPr>
        <b/>
        <sz val="10"/>
        <rFont val="Times New Roman"/>
        <family val="1"/>
      </rPr>
      <t>1.2.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KOMUNALNE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</si>
  <si>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2: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UNAPREĐENJE  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KVALITETE         ŽIVOTA</t>
    </r>
  </si>
  <si>
    <r>
      <rPr>
        <b/>
        <sz val="10"/>
        <rFont val="Times New Roman"/>
        <family val="1"/>
      </rPr>
      <t xml:space="preserve">MJERA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2.2.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VATROGASTVA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ZAŠTITE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SPAŠAVANJA</t>
    </r>
  </si>
  <si>
    <t>K100301</t>
  </si>
  <si>
    <t>Uredski namještaj i informatizacija uprave</t>
  </si>
  <si>
    <t>K100302</t>
  </si>
  <si>
    <t>Sanacioja ratom razrušenih domova</t>
  </si>
  <si>
    <t>K100303</t>
  </si>
  <si>
    <t>Izgradnja Pučkog doma Dragalić</t>
  </si>
  <si>
    <t>Izgradnja kanalizacija</t>
  </si>
  <si>
    <t>Predškolski odgoj</t>
  </si>
  <si>
    <r>
      <rPr>
        <b/>
        <sz val="10"/>
        <rFont val="Times New Roman"/>
        <family val="1"/>
      </rPr>
      <t xml:space="preserve">MJERA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2.3.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KULTURNIH,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SPORTSKIH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VJERSKIH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OBJEKATA</t>
    </r>
  </si>
  <si>
    <t>Izrada Procjena i Planova djelovanja sustava civilne zaštite</t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</si>
  <si>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2.1.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DRUŠTVENIH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OBJEKATA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</si>
  <si>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2.4.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UNAPREĐENJE   ZDRAVSTVA</t>
    </r>
  </si>
  <si>
    <t>1.1.1. Dužina (m) izgrađene ceste u radnoj zoni</t>
  </si>
  <si>
    <t>1.1.3. Broj rasvjetnih stupova i tijela u radnoj Zoni</t>
  </si>
  <si>
    <t>R002/G02</t>
  </si>
  <si>
    <t>70  m</t>
  </si>
  <si>
    <t>40 kom</t>
  </si>
  <si>
    <t>20 kom</t>
  </si>
  <si>
    <t>1.1.2. Dužina (m) izgrađene kanalizacije u radnoj zoni</t>
  </si>
  <si>
    <t>1.750 m</t>
  </si>
  <si>
    <t>Popuniti i zanoviti dotrajalu opremu i namještaj</t>
  </si>
  <si>
    <t>Sanirati jednu zgradu</t>
  </si>
  <si>
    <t>Dodatna ulaganja na objektu i održavanje</t>
  </si>
  <si>
    <t>Dovršena izgradnja i provedena dodatna ulaganja</t>
  </si>
  <si>
    <t>2.1.1.Nabavljeno stolova, komjutera. Štapača…</t>
  </si>
  <si>
    <t>2.1.2.Obnovljeno ili izgrađeni zgrada opće društvene namjene</t>
  </si>
  <si>
    <t>2.1.5. Izgrađen dječji vrtić</t>
  </si>
  <si>
    <t>2.1.4. Broj obnovljenih crkvi</t>
  </si>
  <si>
    <t>Dovršena obnova 4 saklralna objekta</t>
  </si>
  <si>
    <t>Dodatna ulaganja na objektima i održavanje</t>
  </si>
  <si>
    <t>Započeta gradnja</t>
  </si>
  <si>
    <t>Dodatna ulaganja i održavanje objekta</t>
  </si>
  <si>
    <t>2.1.6.Izgradnja parkirališta i školsko sportske dvorane</t>
  </si>
  <si>
    <t>Nastavak izgradnje dvorane</t>
  </si>
  <si>
    <t>Nabavka opreme</t>
  </si>
  <si>
    <t>Nabavljanje opreme potrebne za dostizanje Zakonom propisanih standarda</t>
  </si>
  <si>
    <t>Nastavak gradnje</t>
  </si>
  <si>
    <t>Nastavak izrade Zakonom prpisanih dokumenata</t>
  </si>
  <si>
    <t>2.4.1.Izgradnja sportskih pobjekata</t>
  </si>
  <si>
    <t>Donešena odluka o početku izgradnje boćališta</t>
  </si>
  <si>
    <t>Izgraditi boćalište</t>
  </si>
  <si>
    <t>Urediti okoliš</t>
  </si>
  <si>
    <t>Nastavak uređenja prostora za obiteljskog liječnika</t>
  </si>
  <si>
    <t>Uređenje i dodatna ulaganja u objekte</t>
  </si>
  <si>
    <t>Investicije</t>
  </si>
  <si>
    <t>Pomoć iz županijskog proračuna</t>
  </si>
  <si>
    <t>6. PRIHODI POSLOVANJA</t>
  </si>
  <si>
    <t>Izvor 1.     OPĆI PRIHODI I PRIMICI</t>
  </si>
  <si>
    <t>Izvor 3.     VLASTITI PRIHODI</t>
  </si>
  <si>
    <t>Izvor 4.     PRIHODI ZA POSEBNE NAMJENE</t>
  </si>
  <si>
    <t>Izvor 5.     TEKUĆE POMOĆI</t>
  </si>
  <si>
    <t>Izvor 6.     DONACIJE</t>
  </si>
  <si>
    <t>Izvor 7.     PRIHODI OD PRODAJE ILI ZAMJENE FINANCIJSKE IMOVINE</t>
  </si>
  <si>
    <t xml:space="preserve">Izvor 8.     NAMJENSKI PRIMICI (Povrat depozita, zaduživanje..) </t>
  </si>
  <si>
    <t>Raspodjela prihoda i stavljanje sredstava na raspolaganje vršit će se u pravilu ravnomjerno tijekom godine na sve korisnike sredstava i to prema dinamici ostvarivanja prihoda odnosno prema rokovima doospijeća plaćanja obveza za koje su sredstva osigurana u Proračunu.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</si>
  <si>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</si>
  <si>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</si>
  <si>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</si>
  <si>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</si>
  <si>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služnost..</t>
    </r>
  </si>
  <si>
    <t>UKUPNO 63</t>
  </si>
  <si>
    <t>UKUPNO 61</t>
  </si>
  <si>
    <t>Prihodi od poreza</t>
  </si>
  <si>
    <t>UKUPNO PRIHODI</t>
  </si>
  <si>
    <t xml:space="preserve">   720.000 Ceste i javne površine</t>
  </si>
  <si>
    <t>1.000.000 Gospodarska Zona</t>
  </si>
  <si>
    <t>Prihodi od prodaje materijalne imov. - kuće i stanovi</t>
  </si>
  <si>
    <t>Obiteljske kuće i stanovi u drž.vlasništvu</t>
  </si>
  <si>
    <t>Materijalna imovina - prirodnqa bogatstva</t>
  </si>
  <si>
    <t xml:space="preserve">                                                                                        SPECIFIKACIJA PRIHODA</t>
  </si>
  <si>
    <r>
      <rPr>
        <b/>
        <sz val="6.5"/>
        <rFont val="Times New Roman"/>
        <family val="1"/>
      </rPr>
      <t>PLAN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ZA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2021.</t>
    </r>
  </si>
  <si>
    <r>
      <rPr>
        <b/>
        <sz val="6.5"/>
        <rFont val="Times New Roman"/>
        <family val="1"/>
      </rPr>
      <t>PROCJENA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ZA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2023.</t>
    </r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</si>
  <si>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 </t>
    </r>
    <r>
      <rPr>
        <b/>
        <sz val="7.5"/>
        <rFont val="Times New Roman"/>
        <family val="1"/>
      </rPr>
      <t>2021.</t>
    </r>
  </si>
  <si>
    <r>
      <rPr>
        <b/>
        <sz val="7.5"/>
        <rFont val="Times New Roman"/>
        <family val="1"/>
      </rPr>
      <t>Projekcija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2023.</t>
    </r>
  </si>
  <si>
    <r>
      <rPr>
        <b/>
        <sz val="7"/>
        <rFont val="Times New Roman"/>
        <family val="1"/>
      </rPr>
      <t>Projekcija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2023.</t>
    </r>
  </si>
  <si>
    <t>Glava 03  KOMUNALNA INFRASTRUKTURA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</si>
  <si>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</si>
  <si>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t>Izvor 4.2. PRIHODI ZA POSEBNE NAMJENE - Komunalni doprinos</t>
  </si>
  <si>
    <t>Izvor 4.1. PRIHODI ZA POSEBNE NAMJENE - Šumski doprinos</t>
  </si>
  <si>
    <t>Glava 04 GOSPODARSTVO</t>
  </si>
  <si>
    <t>Glava 05  JAVNE USTANOVE PREDŠKOLSKOG ODGOJA I OBRAZOVANJA</t>
  </si>
  <si>
    <t>Glava 06  PROGRAMSKA DJELATNOST KULTURE</t>
  </si>
  <si>
    <t>Glava 07  PROGRAMSKA DJELATNOST SPORTA</t>
  </si>
  <si>
    <t>Glava 08  VATROGASTVO I CIVILNA ZAŠTITA</t>
  </si>
  <si>
    <t>KAPITALNI PROJEKT – K101503 : DOKUMENTI SUSTAVA CIVILNE ZAŠTITE</t>
  </si>
  <si>
    <t>Glava 09  PROGRAMSKA DJELATNOST SOCIJALNE SKRBI</t>
  </si>
  <si>
    <t>Glava 10  JAVNE POTREBE I USLUGE U ZDRAVSTVU</t>
  </si>
  <si>
    <t>Glava 11  UNAPREĐENJE STANOVANJA I ZAJEDNICE</t>
  </si>
  <si>
    <t>Izvor 4.3. PRIHODI ZA POSEBNE NAMJENE - Prihodi od legalizacije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</si>
  <si>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</si>
  <si>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</si>
  <si>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t>Nematerijalna proizvedena imovina - projekti</t>
  </si>
  <si>
    <t>300.000,00 Fondovi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</si>
  <si>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</si>
  <si>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>Izvor 5.1. HZZ</t>
  </si>
  <si>
    <t>Izvor 4.1. Šumski doprinos</t>
  </si>
  <si>
    <t>Izvor 4.2. Komunalni doprinos</t>
  </si>
  <si>
    <t>Izvor 3.1. Iznajmljivanje opreme, služnost…</t>
  </si>
  <si>
    <t>Izvor 4.3. Prihod od legalizacije</t>
  </si>
  <si>
    <t>Izvor 4.4. Komunalna naknada</t>
  </si>
  <si>
    <t>Izvor 4.6. Prihod od prodaje kuća i stanova na PPDS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</si>
  <si>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</si>
  <si>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t>Izvor 3.2. Zakup polj.zemlj. Prijenos iz prethodnih godina</t>
  </si>
  <si>
    <t>Izvor 4.5. Zakup poljoprivrednog zemljišta</t>
  </si>
  <si>
    <t>UKUPNO:</t>
  </si>
  <si>
    <t>Postorjenje i oprema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</si>
  <si>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</si>
  <si>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srednješkolskog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</si>
  <si>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</si>
  <si>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</si>
  <si>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t>2.000.000 ŠSD</t>
  </si>
  <si>
    <t>2.000.000 Gospodarska Zona</t>
  </si>
  <si>
    <t xml:space="preserve">   550.000 Dječiji vrtić</t>
  </si>
  <si>
    <t xml:space="preserve">2.000.000 Kanalizacija </t>
  </si>
  <si>
    <t>634 Pomoći od izvanproračunskih korisnika HZZ</t>
  </si>
  <si>
    <t xml:space="preserve"> UKUPNO  6  PRIHODI POSLOVANJA</t>
  </si>
  <si>
    <t xml:space="preserve">UKUPNO  7 </t>
  </si>
  <si>
    <t>VLASTITI IZVORI  9</t>
  </si>
  <si>
    <t>2022.g.</t>
  </si>
  <si>
    <t>2023.g.</t>
  </si>
  <si>
    <r>
      <rPr>
        <b/>
        <u/>
        <sz val="8"/>
        <rFont val="Times New Roman"/>
        <family val="1"/>
        <charset val="238"/>
      </rPr>
      <t>VRSTE IZVORA FINANCIRANJA</t>
    </r>
  </si>
  <si>
    <t>0.000.000 Vodovod</t>
  </si>
  <si>
    <t>0.000.000 Vrtić</t>
  </si>
  <si>
    <t>1.850.000 Kanalizacija</t>
  </si>
  <si>
    <t>Prihod od zakupa polj.zemlčjišta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</si>
  <si>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  <charset val="238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</si>
  <si>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RASVJETE</t>
    </r>
  </si>
  <si>
    <t xml:space="preserve">Izvor 3.3. Prihodi od prodaje nefinacnijske imovine 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</si>
  <si>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TEKUĆE POMOĆI HZZ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</si>
  <si>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</si>
  <si>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Izvor 4.4. PRIHODI ZA POSEBNE NAMJENE - komunalni doprinos</t>
  </si>
  <si>
    <r>
      <rPr>
        <b/>
        <sz val="7"/>
        <rFont val="Times New Roman"/>
        <family val="1"/>
      </rPr>
      <t>Izvršenje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2020.</t>
    </r>
  </si>
  <si>
    <t>Kazne , penali i naknade šteta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</si>
  <si>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</si>
  <si>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Naknada od prenamjene polj.zemljišta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</si>
  <si>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 općinskog poljop.zemljišta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</si>
  <si>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 drž.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</si>
  <si>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t>AKTIVNOST  - A100905 : NAKNADA ŠTETE</t>
  </si>
  <si>
    <r>
      <rPr>
        <b/>
        <sz val="7"/>
        <rFont val="Times New Roman"/>
        <family val="1"/>
      </rPr>
      <t>Plan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2021.</t>
    </r>
  </si>
  <si>
    <r>
      <rPr>
        <b/>
        <sz val="11"/>
        <rFont val="Times New Roman"/>
        <family val="1"/>
        <charset val="238"/>
      </rPr>
      <t>Plan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za</t>
    </r>
    <r>
      <rPr>
        <sz val="11"/>
        <rFont val="Times New Roman"/>
        <family val="1"/>
        <charset val="238"/>
      </rPr>
      <t xml:space="preserve">  </t>
    </r>
    <r>
      <rPr>
        <b/>
        <sz val="11"/>
        <rFont val="Times New Roman"/>
        <family val="1"/>
        <charset val="238"/>
      </rPr>
      <t>2022.</t>
    </r>
  </si>
  <si>
    <r>
      <rPr>
        <b/>
        <sz val="7"/>
        <rFont val="Times New Roman"/>
        <family val="1"/>
      </rPr>
      <t>Projekcija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2024.</t>
    </r>
  </si>
  <si>
    <r>
      <rPr>
        <b/>
        <sz val="7.5"/>
        <rFont val="Times New Roman"/>
        <family val="1"/>
      </rPr>
      <t>Izvršenje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2020.</t>
    </r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</si>
  <si>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 </t>
    </r>
    <r>
      <rPr>
        <b/>
        <sz val="7.5"/>
        <rFont val="Times New Roman"/>
        <family val="1"/>
      </rPr>
      <t>2022.</t>
    </r>
  </si>
  <si>
    <r>
      <rPr>
        <b/>
        <sz val="7.5"/>
        <rFont val="Times New Roman"/>
        <family val="1"/>
      </rPr>
      <t>Projekcija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2024.</t>
    </r>
  </si>
  <si>
    <r>
      <rPr>
        <b/>
        <sz val="13.5"/>
        <rFont val="Times New Roman"/>
        <family val="1"/>
      </rPr>
      <t>PRORAČUN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2022.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 xml:space="preserve"> 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PROJEKCIJA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2023.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2024.</t>
    </r>
  </si>
  <si>
    <r>
      <rPr>
        <b/>
        <sz val="6.5"/>
        <rFont val="Times New Roman"/>
        <family val="1"/>
      </rPr>
      <t>IZVRŠENJE</t>
    </r>
    <r>
      <rPr>
        <sz val="6.5"/>
        <rFont val="Times New Roman"/>
        <family val="1"/>
      </rPr>
      <t xml:space="preserve">  </t>
    </r>
    <r>
      <rPr>
        <b/>
        <sz val="6.5"/>
        <rFont val="Times New Roman"/>
        <family val="1"/>
      </rPr>
      <t>2020.</t>
    </r>
  </si>
  <si>
    <r>
      <rPr>
        <b/>
        <sz val="6.5"/>
        <rFont val="Times New Roman"/>
        <family val="1"/>
      </rPr>
      <t>PLAN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ZA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2022.</t>
    </r>
  </si>
  <si>
    <r>
      <rPr>
        <b/>
        <sz val="6.5"/>
        <rFont val="Times New Roman"/>
        <family val="1"/>
      </rPr>
      <t>PROCJENA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ZA</t>
    </r>
    <r>
      <rPr>
        <sz val="6.5"/>
        <rFont val="Times New Roman"/>
        <family val="1"/>
      </rPr>
      <t xml:space="preserve"> </t>
    </r>
    <r>
      <rPr>
        <b/>
        <sz val="6.5"/>
        <rFont val="Times New Roman"/>
        <family val="1"/>
      </rPr>
      <t>2024.</t>
    </r>
  </si>
  <si>
    <r>
      <rPr>
        <b/>
        <sz val="11"/>
        <rFont val="Times New Roman"/>
        <family val="1"/>
      </rPr>
      <t>PRORAČUN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OPĆINE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DRAGALIĆ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2022.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PROJEKCIJA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PRORAČUNA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2023.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2024. GODINU</t>
    </r>
  </si>
  <si>
    <r>
      <rPr>
        <b/>
        <sz val="12.5"/>
        <rFont val="Times New Roman"/>
        <family val="1"/>
      </rPr>
      <t>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DRAGALIĆ; OIB:19465604393</t>
    </r>
  </si>
  <si>
    <t>DRŽAVA</t>
  </si>
  <si>
    <t>130.000,00 HZZ</t>
  </si>
  <si>
    <t>Pomoći temeljem prijenosa EU sredstava (WiFi)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</si>
  <si>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5.5. Pomoći temeljem prijenosa EU sredstava WiFi</t>
    </r>
  </si>
  <si>
    <t>Rashodi za dodatna ulag.na nefin.imov</t>
  </si>
  <si>
    <t>Dodatna ulaganja na postrojenju i opremi</t>
  </si>
  <si>
    <t>Izvor 4.1. PRIHODI ZA OPĆE NAMJENE - Šumski doprinos</t>
  </si>
  <si>
    <t>AKTIVNOST - A101404: DEZINSKECIJA I DERATIZACIJA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</si>
  <si>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b/>
        <sz val="9.5"/>
        <rFont val="Times New Roman"/>
        <family val="1"/>
      </rPr>
      <t xml:space="preserve"> - Zdravstvo </t>
    </r>
  </si>
  <si>
    <t>Rashodi za usluge</t>
  </si>
  <si>
    <t>AKTIVNOST – A101405 : ZBRINJAVANJE PASA LUTALICA</t>
  </si>
  <si>
    <t>AKTIVNOST – A101406 : ODRŽAVANJE JAVNE ODVODNJE OBORINSKIH VODA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</si>
  <si>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b/>
        <sz val="9.5"/>
        <rFont val="Times New Roman"/>
        <family val="1"/>
      </rPr>
      <t xml:space="preserve"> - Ekonomski poslovi 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</si>
  <si>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</si>
  <si>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t>KAPITALNI PROJEKT – K100401 : OPREMANJE I USLUGE KOMUNALNOG POGONA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</si>
  <si>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</si>
  <si>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</t>
    </r>
    <r>
      <rPr>
        <b/>
        <sz val="9.5"/>
        <rFont val="Arial"/>
        <family val="2"/>
      </rPr>
      <t>.9.</t>
    </r>
    <r>
      <rPr>
        <b/>
        <sz val="9.5"/>
        <rFont val="Times New Roman"/>
        <family val="1"/>
      </rPr>
      <t xml:space="preserve"> Administrativne (upravne) prostojbe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</si>
  <si>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9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Prijenos sredstava iz prethodnih godina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</si>
  <si>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Prihod od koncesije za poljoprivredno zemljište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</si>
  <si>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PREDŠKOLSKOG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OBRAZOVANJA-PREDŠKOLA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</si>
  <si>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Ostali vlastiti prihodi</t>
    </r>
  </si>
  <si>
    <t>Pomoći dane u inoz.i unutar općeg proračuna</t>
  </si>
  <si>
    <t>Kom.mjera za 2022</t>
  </si>
  <si>
    <t>BPŽ ogrijev</t>
  </si>
  <si>
    <t xml:space="preserve">1.000.000 DRŽAVA </t>
  </si>
  <si>
    <t>2.000.000 država HV</t>
  </si>
  <si>
    <t>DRŽAVA INVESTICIJE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</si>
  <si>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 DRAGALIĆ</t>
    </r>
  </si>
  <si>
    <t xml:space="preserve">Izvor 3.3. Prihod od prodaje nefinancijske imovine </t>
  </si>
  <si>
    <r>
      <rPr>
        <b/>
        <sz val="13.5"/>
        <rFont val="Times New Roman"/>
        <family val="1"/>
      </rPr>
      <t>PRORAČUN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 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2022.</t>
    </r>
    <r>
      <rPr>
        <sz val="13.5"/>
        <rFont val="Times New Roman"/>
        <family val="1"/>
      </rPr>
      <t xml:space="preserve"> i </t>
    </r>
    <r>
      <rPr>
        <b/>
        <sz val="13.5"/>
        <rFont val="Times New Roman"/>
        <family val="1"/>
      </rPr>
      <t>PROJEKCIJU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2023.</t>
    </r>
    <r>
      <rPr>
        <sz val="13.5"/>
        <rFont val="Times New Roman"/>
        <family val="1"/>
      </rPr>
      <t xml:space="preserve"> i </t>
    </r>
    <r>
      <rPr>
        <b/>
        <sz val="13.5"/>
        <rFont val="Times New Roman"/>
        <family val="1"/>
      </rPr>
      <t>2024.</t>
    </r>
  </si>
  <si>
    <t>"Proračun Općine Dragalić za 2022.godinu sastoji se od:</t>
  </si>
  <si>
    <t>AKTIVNOST – A100904 : PROVEDBA JAVNIH NATJEČAJA ZA PRODAJU I ZAKUP DRŽAVNOG POLJOPRIVREDNOG ZEMLJIŠTA</t>
  </si>
  <si>
    <r>
      <t>Rashodi za usluge - usluge tekućeg i inv.održ</t>
    </r>
    <r>
      <rPr>
        <sz val="9.5"/>
        <rFont val="Times New Roman"/>
      </rPr>
      <t xml:space="preserve"> - nadzor građenja</t>
    </r>
  </si>
  <si>
    <t>3.000.000 država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</si>
  <si>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4.1.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zemljišta-Prijenos sred.iz pret.godina</t>
    </r>
  </si>
  <si>
    <t>2024.g.</t>
  </si>
  <si>
    <t>Izvor 9.     VLASTITA SREDSTVA</t>
  </si>
  <si>
    <t>Izvor 9.1. Prijenos sredstava iz prethodnih godina</t>
  </si>
  <si>
    <r>
      <t>Izvor</t>
    </r>
    <r>
      <rPr>
        <b/>
        <sz val="9.5"/>
        <rFont val="Times New Roman"/>
        <family val="1"/>
        <charset val="1"/>
      </rPr>
      <t xml:space="preserve"> 9.1. Prijenos sredstava iz prethodnih godina</t>
    </r>
  </si>
  <si>
    <t>Ovaj Proračun stupa na snagu danom objavljivanja u "Službenom glasniku", a primjenjivat će se za 2022. godinu.</t>
  </si>
  <si>
    <t>Ministarstvo financija - kompenzacijska mjera</t>
  </si>
  <si>
    <r>
      <t xml:space="preserve"> </t>
    </r>
    <r>
      <rPr>
        <b/>
        <sz val="8"/>
        <rFont val="Times New Roman"/>
        <family val="1"/>
      </rPr>
      <t>Članak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5.</t>
    </r>
  </si>
  <si>
    <r>
      <t xml:space="preserve">broj 3/18 i 4/21) </t>
    </r>
    <r>
      <rPr>
        <b/>
        <sz val="9"/>
        <rFont val="Times New Roman"/>
        <family val="1"/>
        <charset val="238"/>
      </rPr>
      <t xml:space="preserve">OPĆINSKO VIJEĆE OPĆINE DRAGALIĆ </t>
    </r>
    <r>
      <rPr>
        <sz val="9"/>
        <rFont val="Times New Roman"/>
        <family val="1"/>
        <charset val="238"/>
      </rPr>
      <t>na  5.sjednici održanoj  ___.12.2021. godine donijelo je</t>
    </r>
  </si>
  <si>
    <t>U članku 2. prihodi i rashodi te primici i izdaci po ekonomskoj klasifikaciji utvrđuje se u Računu prihoda i rashoda i Računu financiranja za 2022. godinu kako slijedi:</t>
  </si>
  <si>
    <r>
      <rPr>
        <b/>
        <sz val="8"/>
        <rFont val="Arial"/>
        <family val="2"/>
      </rPr>
      <t>KLASA:</t>
    </r>
    <r>
      <rPr>
        <sz val="8"/>
        <rFont val="Times New Roman"/>
        <family val="1"/>
      </rPr>
      <t xml:space="preserve"> </t>
    </r>
  </si>
  <si>
    <t xml:space="preserve">URBROJ: </t>
  </si>
  <si>
    <r>
      <rPr>
        <b/>
        <sz val="8"/>
        <rFont val="Arial"/>
        <family val="2"/>
      </rPr>
      <t>Dragalić,</t>
    </r>
    <r>
      <rPr>
        <b/>
        <sz val="8"/>
        <rFont val="Times New Roman"/>
        <family val="1"/>
      </rPr>
      <t xml:space="preserve"> ____</t>
    </r>
    <r>
      <rPr>
        <b/>
        <sz val="8"/>
        <rFont val="Arial"/>
        <family val="2"/>
      </rPr>
      <t>.12.2021.</t>
    </r>
  </si>
  <si>
    <r>
      <rPr>
        <b/>
        <sz val="8"/>
        <rFont val="Times New Roman"/>
        <family val="1"/>
      </rPr>
      <t>REPUBLIKA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>HRVATSKA</t>
    </r>
  </si>
  <si>
    <t>BRODSKO POSAVSKA ŽUPANIJA</t>
  </si>
  <si>
    <r>
      <rPr>
        <b/>
        <sz val="8"/>
        <rFont val="Times New Roman"/>
        <family val="1"/>
      </rPr>
      <t>PREDSJEDNICA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OPĆINSKOG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VIJEĆA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</si>
  <si>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Vesna Peterlik</t>
  </si>
  <si>
    <t>Rashodi i izdaci u Proračunu, u iznosu 14.791.000,00 kuna raspoređuju se po organizacijskoj, ekonomskoj i programskoj klasifikaciji u Posebnom dijelu Proračuna kako slijedi: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</si>
  <si>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djelokr.</t>
    </r>
    <r>
      <rPr>
        <sz val="9.5"/>
        <rFont val="Times New Roman"/>
        <family val="1"/>
      </rPr>
      <t>P</t>
    </r>
    <r>
      <rPr>
        <b/>
        <i/>
        <sz val="9.5"/>
        <rFont val="Times New Roman"/>
        <family val="1"/>
      </rPr>
      <t>redst.tijela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samoupr.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</si>
  <si>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kapitalne pomoći</t>
    </r>
  </si>
  <si>
    <t>Izvor 5.3. ŽUPANIJSKI PRORAČUN - Tekuće pomoći</t>
  </si>
  <si>
    <t>Izvor 5.2. DRŽAVNI PRORAČUN - Kapitalne pomoći</t>
  </si>
  <si>
    <t>Izvor 5.4. DRŽAVNI PRORAČUN - Fiskalno izravnanje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</si>
  <si>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5.4. DRŽAVNI PRORAČUN - Fiskalno izravnanje</t>
    </r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</si>
  <si>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RAZVOJNIH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PROGRAMA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OPĆINE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DRAGALIĆ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PROJEKCIJOM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2023. 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</si>
  <si>
    <t>Plan 2022. godina</t>
  </si>
  <si>
    <t>Projekcija 2023. godina</t>
  </si>
  <si>
    <t>Projekcija 2024. godina</t>
  </si>
  <si>
    <t>Polazna vrijednost 2021.</t>
  </si>
  <si>
    <t>Planirana vrijednost 2022.</t>
  </si>
  <si>
    <t>Ciljana vrijednost 2023.</t>
  </si>
  <si>
    <t>Ciljana vrijednost 2024.</t>
  </si>
  <si>
    <t>570 m</t>
  </si>
  <si>
    <t>1.600 m</t>
  </si>
  <si>
    <t>2.000  m</t>
  </si>
  <si>
    <t>60 kom</t>
  </si>
  <si>
    <t xml:space="preserve">1.2.1. Dužina (m) izgrađenih cesta                                     1.2.2. Izrada projektne dokumentacije                              1.2.3. Rekonstrukcija pješačke staze u naseljima Medari i Mašić                                             1.2.4.  Rekonstrukcija bunara u Medarima i Goricama                  1.2.5. Izgradnja sjenice kod bunara  u Goricama (Pašnjak Iva)                                       </t>
  </si>
  <si>
    <t xml:space="preserve">500 m                                                                                        1   izrađena dokumentacija                                                            30 m rekonstruiranih pjkešačkih staza                  0 rekonstriramih bunara      0 izgrađenih sjenica                                                                                                    </t>
  </si>
  <si>
    <t xml:space="preserve">1.272 m                                                                                 4 izrađene projektne dokuemntacije za uređenje nerazvrstanih cesta pješačkih staza                                50 m                                   2 rekonstruirana bunara  1 izgrađena sjenica                          </t>
  </si>
  <si>
    <t>2.000 m</t>
  </si>
  <si>
    <t>2.800 m</t>
  </si>
  <si>
    <t>1.2.6. Broj adaptiranih mrtvačnica</t>
  </si>
  <si>
    <t>6 izgrađenih mrtvačnica   0 pomoćnih prostorija</t>
  </si>
  <si>
    <t>1 izgrađena pomoćna prostorija</t>
  </si>
  <si>
    <t>K100504</t>
  </si>
  <si>
    <t>Izgradnja javnih površina (Trg)</t>
  </si>
  <si>
    <t>1.2.7. Broj izgrađenih trgova</t>
  </si>
  <si>
    <t>1 izgrađen i uređen Trg</t>
  </si>
  <si>
    <t>Nastavak uređenja</t>
  </si>
  <si>
    <t xml:space="preserve">Nastavak uređenja </t>
  </si>
  <si>
    <t>1.2.8. Dužina (m) izgrađenog kanalizacijer u naseljima Mašić i Medari</t>
  </si>
  <si>
    <t>2.250 m</t>
  </si>
  <si>
    <t>4.250 m</t>
  </si>
  <si>
    <t>6.250 m</t>
  </si>
  <si>
    <t>1.2.9. Dužina (m) izgrađene vodoopskrbe u naseljima Poljane i Donji Bogićevci</t>
  </si>
  <si>
    <t>24.300 m</t>
  </si>
  <si>
    <t>25.000 m</t>
  </si>
  <si>
    <t>25.500 m</t>
  </si>
  <si>
    <t>26.000 m</t>
  </si>
  <si>
    <t>Popunjen namještaj sa 2 velika stola u općinskoj vijećnici                                Nabavljena dva nova    PC-a i jedan printer</t>
  </si>
  <si>
    <t>Obnovljene 3 zgrade, izgrađena jedna                   Izrađene 4 projektne dokumentacije</t>
  </si>
  <si>
    <t>Izraditi projektnu dokumentaciju za snaciju jedne zgrade i nastaviti sa sanacijama</t>
  </si>
  <si>
    <t>2.1.3. Dovršena izgradnja</t>
  </si>
  <si>
    <t xml:space="preserve">Dovršena izgradnja </t>
  </si>
  <si>
    <t>Izgrađeno parkiralište za potrebe dvorane</t>
  </si>
  <si>
    <r>
      <t xml:space="preserve">Dovršenje </t>
    </r>
    <r>
      <rPr>
        <b/>
        <sz val="10"/>
        <color rgb="FF000000"/>
        <rFont val="Times New Roman"/>
        <family val="1"/>
        <charset val="238"/>
      </rPr>
      <t xml:space="preserve"> iz</t>
    </r>
    <r>
      <rPr>
        <sz val="10"/>
        <color rgb="FF000000"/>
        <rFont val="Times New Roman"/>
        <family val="1"/>
      </rPr>
      <t>gradnje dvorane</t>
    </r>
  </si>
  <si>
    <t>2.2.3. Izrada Dokumenata Civilne zaštite</t>
  </si>
  <si>
    <t>Izrađena do sada svi potrebni Zakonom propisani dokumenati</t>
  </si>
  <si>
    <t>Projektirana dokumentacija za izgradnju, ishođena dozvola za građenje</t>
  </si>
  <si>
    <t>Početak izgradnje ambulante za liječnika obiteljske medicine i stomatologa</t>
  </si>
  <si>
    <t>01.01.2022. do 31.12.2022.</t>
  </si>
  <si>
    <t>POSEBNI DIO</t>
  </si>
  <si>
    <t>PLAN I IZVRŠENJE RASHODA PO ORGANIZACIJSKOJ KLASIFIKACIJI</t>
  </si>
  <si>
    <t>BROJ KONTA</t>
  </si>
  <si>
    <t xml:space="preserve">NAZIV RASHODA </t>
  </si>
  <si>
    <t>PLAN ZA 2021.</t>
  </si>
  <si>
    <t>Indeks 3/2</t>
  </si>
  <si>
    <t>UKUPNO RASHODI I IZDACI</t>
  </si>
  <si>
    <t>R 001 OPĆINSKO VIJEĆE</t>
  </si>
  <si>
    <t>Glava 01 OPĆINSKO VIJEĆE</t>
  </si>
  <si>
    <t>R 002 OPĆINSKA UPRAVA</t>
  </si>
  <si>
    <t>PLAN ZA 2022.</t>
  </si>
  <si>
    <t>IZVRŠENJE  2020.</t>
  </si>
  <si>
    <t xml:space="preserve">3. </t>
  </si>
  <si>
    <t>Indeks 4/2</t>
  </si>
  <si>
    <t>Indeks 4/3</t>
  </si>
  <si>
    <t>6.</t>
  </si>
  <si>
    <t>7.</t>
  </si>
  <si>
    <t>8.</t>
  </si>
  <si>
    <t>9.</t>
  </si>
  <si>
    <t>Nak. građ.i kuć.na temelju osig.i dr.nak.</t>
  </si>
  <si>
    <t>Rashodi za nabavu nefinanc.imovin</t>
  </si>
  <si>
    <t>Rashodi za nabavu proizved.dug. imov</t>
  </si>
  <si>
    <t>Rashodi za dodat.na ulag.na nefin.imov</t>
  </si>
  <si>
    <t>OPĆINE DRAGALIĆ ZA RAZDOBLJE OD 01. 01. DO 31.12.2022.</t>
  </si>
  <si>
    <t>PRORAČUNA OPĆINE DRAGALIĆ ZA RAZDOBLJE OD 01. 01. DO 31. 12. 2022.</t>
  </si>
  <si>
    <t>PLAN RASHODA PO EKONOMSKOJ KLASIFIKACIJI</t>
  </si>
  <si>
    <t>IZVRŠENJE 2020.</t>
  </si>
  <si>
    <t>POSEBNI 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</si>
</sst>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"/>
    <numFmt numFmtId="165" formatCode="00"/>
  </numFmts>
  <fonts count="113" x14ac:knownFonts="1">
    <font>
      <sz val="10"/>
      <color rgb="FF000000"/>
      <name val="Times New Roman"/>
      <charset val="204"/>
    </font>
    <font>
      <b/>
      <sz val="8.5"/>
      <color rgb="FF000000"/>
      <name val="Times New Roman"/>
      <family val="2"/>
    </font>
    <font>
      <sz val="8.5"/>
      <color rgb="FF000000"/>
      <name val="Times New Roman"/>
      <family val="2"/>
    </font>
    <font>
      <sz val="8.5"/>
      <name val="Times New Roman"/>
    </font>
    <font>
      <b/>
      <sz val="7.5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name val="Times New Roman"/>
    </font>
    <font>
      <b/>
      <sz val="8.5"/>
      <name val="Times New Roman"/>
    </font>
    <font>
      <sz val="8"/>
      <name val="Times New Roman"/>
    </font>
    <font>
      <b/>
      <sz val="9.5"/>
      <color rgb="FF000000"/>
      <name val="Times New Roman"/>
      <family val="2"/>
    </font>
    <font>
      <sz val="9.5"/>
      <name val="Times New Roman"/>
    </font>
    <font>
      <sz val="9.5"/>
      <color rgb="FF000000"/>
      <name val="Times New Roman"/>
      <family val="2"/>
    </font>
    <font>
      <b/>
      <sz val="9.5"/>
      <name val="Times New Roman"/>
    </font>
    <font>
      <sz val="9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b/>
      <sz val="9.5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7.5"/>
      <color theme="1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2"/>
    </font>
    <font>
      <sz val="9.5"/>
      <name val="Times New Roman"/>
      <charset val="204"/>
    </font>
    <font>
      <i/>
      <sz val="9.5"/>
      <name val="Times New Roman"/>
      <family val="1"/>
      <charset val="238"/>
    </font>
    <font>
      <b/>
      <i/>
      <sz val="9.5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charset val="204"/>
    </font>
    <font>
      <b/>
      <sz val="9.5"/>
      <name val="Times New Roman"/>
      <family val="2"/>
      <charset val="238"/>
    </font>
    <font>
      <sz val="9.5"/>
      <name val="Times New Roman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2"/>
    </font>
    <font>
      <sz val="9.5"/>
      <name val="Times New Roman"/>
      <family val="2"/>
      <charset val="204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2"/>
      <charset val="238"/>
    </font>
    <font>
      <sz val="10"/>
      <color rgb="FFC00000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8.5"/>
      <name val="Times New Roman"/>
      <family val="1"/>
      <charset val="1"/>
    </font>
    <font>
      <b/>
      <sz val="9.5"/>
      <name val="Times New Roman"/>
      <family val="2"/>
      <charset val="204"/>
    </font>
    <font>
      <b/>
      <sz val="9.5"/>
      <name val="Arial"/>
      <family val="2"/>
      <charset val="1"/>
    </font>
    <font>
      <b/>
      <sz val="9.5"/>
      <name val="Times New Roman"/>
      <family val="1"/>
      <charset val="1"/>
    </font>
    <font>
      <b/>
      <sz val="11"/>
      <color rgb="FF000000"/>
      <name val="Times New Roman"/>
      <family val="2"/>
    </font>
    <font>
      <sz val="8"/>
      <name val="Times New Roman"/>
      <family val="2"/>
      <charset val="238"/>
    </font>
    <font>
      <b/>
      <sz val="8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6"/>
      <color indexed="8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</patternFill>
    </fill>
    <fill>
      <patternFill patternType="solid">
        <fgColor rgb="FF9999FF"/>
      </patternFill>
    </fill>
    <fill>
      <patternFill patternType="solid">
        <fgColor rgb="FF00CCFF"/>
      </patternFill>
    </fill>
    <fill>
      <patternFill patternType="solid">
        <fgColor rgb="FF00FFFF"/>
      </patternFill>
    </fill>
    <fill>
      <patternFill patternType="solid">
        <fgColor rgb="FF00FF00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55"/>
      </patternFill>
    </fill>
    <fill>
      <patternFill patternType="solid">
        <fgColor indexed="11"/>
        <bgColor indexed="49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Down="1">
      <left/>
      <right/>
      <top style="thin">
        <color indexed="8"/>
      </top>
      <bottom style="medium">
        <color indexed="8"/>
      </bottom>
      <diagonal style="thin">
        <color indexed="8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80" fillId="0" borderId="0" applyFont="0" applyFill="0" applyBorder="0" applyAlignment="0" applyProtection="0"/>
    <xf numFmtId="0" fontId="99" fillId="0" borderId="0"/>
    <xf numFmtId="0" fontId="107" fillId="0" borderId="0"/>
  </cellStyleXfs>
  <cellXfs count="67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2" fontId="1" fillId="0" borderId="1" xfId="0" applyNumberFormat="1" applyFont="1" applyFill="1" applyBorder="1" applyAlignment="1">
      <alignment horizontal="right" vertical="top" shrinkToFit="1"/>
    </xf>
    <xf numFmtId="2" fontId="1" fillId="2" borderId="1" xfId="0" applyNumberFormat="1" applyFont="1" applyFill="1" applyBorder="1" applyAlignment="1">
      <alignment horizontal="right" vertical="top" shrinkToFit="1"/>
    </xf>
    <xf numFmtId="1" fontId="1" fillId="2" borderId="1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indent="12"/>
    </xf>
    <xf numFmtId="164" fontId="4" fillId="0" borderId="1" xfId="0" applyNumberFormat="1" applyFont="1" applyFill="1" applyBorder="1" applyAlignment="1">
      <alignment horizontal="center" vertical="top" shrinkToFit="1"/>
    </xf>
    <xf numFmtId="1" fontId="1" fillId="3" borderId="1" xfId="0" applyNumberFormat="1" applyFont="1" applyFill="1" applyBorder="1" applyAlignment="1">
      <alignment horizontal="left" vertical="top" shrinkToFit="1"/>
    </xf>
    <xf numFmtId="4" fontId="1" fillId="3" borderId="1" xfId="0" applyNumberFormat="1" applyFont="1" applyFill="1" applyBorder="1" applyAlignment="1">
      <alignment horizontal="right" vertical="top" shrinkToFit="1"/>
    </xf>
    <xf numFmtId="1" fontId="1" fillId="3" borderId="1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left" vertical="top" shrinkToFit="1"/>
    </xf>
    <xf numFmtId="2" fontId="1" fillId="3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left" vertical="top" shrinkToFit="1"/>
    </xf>
    <xf numFmtId="1" fontId="9" fillId="3" borderId="1" xfId="0" applyNumberFormat="1" applyFont="1" applyFill="1" applyBorder="1" applyAlignment="1">
      <alignment horizontal="right" vertical="top" shrinkToFit="1"/>
    </xf>
    <xf numFmtId="4" fontId="9" fillId="4" borderId="1" xfId="0" applyNumberFormat="1" applyFont="1" applyFill="1" applyBorder="1" applyAlignment="1">
      <alignment horizontal="right" vertical="top" shrinkToFit="1"/>
    </xf>
    <xf numFmtId="1" fontId="9" fillId="4" borderId="1" xfId="0" applyNumberFormat="1" applyFont="1" applyFill="1" applyBorder="1" applyAlignment="1">
      <alignment horizontal="right" vertical="top" shrinkToFit="1"/>
    </xf>
    <xf numFmtId="4" fontId="9" fillId="6" borderId="1" xfId="0" applyNumberFormat="1" applyFont="1" applyFill="1" applyBorder="1" applyAlignment="1">
      <alignment horizontal="right" vertical="top" shrinkToFit="1"/>
    </xf>
    <xf numFmtId="1" fontId="9" fillId="6" borderId="1" xfId="0" applyNumberFormat="1" applyFont="1" applyFill="1" applyBorder="1" applyAlignment="1">
      <alignment horizontal="right" vertical="top" shrinkToFit="1"/>
    </xf>
    <xf numFmtId="4" fontId="9" fillId="7" borderId="1" xfId="0" applyNumberFormat="1" applyFont="1" applyFill="1" applyBorder="1" applyAlignment="1">
      <alignment horizontal="right" vertical="top" shrinkToFit="1"/>
    </xf>
    <xf numFmtId="1" fontId="9" fillId="7" borderId="1" xfId="0" applyNumberFormat="1" applyFont="1" applyFill="1" applyBorder="1" applyAlignment="1">
      <alignment horizontal="right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1" fontId="11" fillId="0" borderId="1" xfId="0" applyNumberFormat="1" applyFont="1" applyFill="1" applyBorder="1" applyAlignment="1">
      <alignment horizontal="right" vertical="top" shrinkToFit="1"/>
    </xf>
    <xf numFmtId="4" fontId="9" fillId="6" borderId="7" xfId="0" applyNumberFormat="1" applyFont="1" applyFill="1" applyBorder="1" applyAlignment="1">
      <alignment horizontal="right" vertical="top" shrinkToFit="1"/>
    </xf>
    <xf numFmtId="1" fontId="9" fillId="0" borderId="1" xfId="0" applyNumberFormat="1" applyFont="1" applyFill="1" applyBorder="1" applyAlignment="1">
      <alignment horizontal="center" vertical="top" shrinkToFit="1"/>
    </xf>
    <xf numFmtId="1" fontId="11" fillId="0" borderId="1" xfId="0" applyNumberFormat="1" applyFont="1" applyFill="1" applyBorder="1" applyAlignment="1">
      <alignment horizontal="center" vertical="top" shrinkToFit="1"/>
    </xf>
    <xf numFmtId="2" fontId="11" fillId="0" borderId="1" xfId="0" applyNumberFormat="1" applyFont="1" applyFill="1" applyBorder="1" applyAlignment="1">
      <alignment horizontal="right" vertical="top" shrinkToFit="1"/>
    </xf>
    <xf numFmtId="1" fontId="9" fillId="0" borderId="7" xfId="0" applyNumberFormat="1" applyFont="1" applyFill="1" applyBorder="1" applyAlignment="1">
      <alignment horizontal="center" vertical="top" shrinkToFit="1"/>
    </xf>
    <xf numFmtId="4" fontId="9" fillId="0" borderId="7" xfId="0" applyNumberFormat="1" applyFont="1" applyFill="1" applyBorder="1" applyAlignment="1">
      <alignment horizontal="right" vertical="top" shrinkToFit="1"/>
    </xf>
    <xf numFmtId="4" fontId="9" fillId="4" borderId="7" xfId="0" applyNumberFormat="1" applyFont="1" applyFill="1" applyBorder="1" applyAlignment="1">
      <alignment horizontal="right" vertical="top" shrinkToFit="1"/>
    </xf>
    <xf numFmtId="1" fontId="11" fillId="0" borderId="7" xfId="0" applyNumberFormat="1" applyFont="1" applyFill="1" applyBorder="1" applyAlignment="1">
      <alignment horizontal="center" vertical="top" shrinkToFit="1"/>
    </xf>
    <xf numFmtId="4" fontId="11" fillId="0" borderId="2" xfId="0" applyNumberFormat="1" applyFont="1" applyFill="1" applyBorder="1" applyAlignment="1">
      <alignment horizontal="right" vertical="top" shrinkToFit="1"/>
    </xf>
    <xf numFmtId="4" fontId="11" fillId="0" borderId="8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4" fontId="47" fillId="0" borderId="2" xfId="0" applyNumberFormat="1" applyFont="1" applyFill="1" applyBorder="1" applyAlignment="1">
      <alignment horizontal="right" vertical="top" shrinkToFit="1"/>
    </xf>
    <xf numFmtId="4" fontId="47" fillId="0" borderId="1" xfId="0" applyNumberFormat="1" applyFont="1" applyFill="1" applyBorder="1" applyAlignment="1">
      <alignment horizontal="right" vertical="top" shrinkToFit="1"/>
    </xf>
    <xf numFmtId="1" fontId="47" fillId="0" borderId="2" xfId="0" applyNumberFormat="1" applyFont="1" applyFill="1" applyBorder="1" applyAlignment="1">
      <alignment horizontal="center" vertical="top" shrinkToFit="1"/>
    </xf>
    <xf numFmtId="1" fontId="11" fillId="9" borderId="1" xfId="0" applyNumberFormat="1" applyFont="1" applyFill="1" applyBorder="1" applyAlignment="1">
      <alignment horizontal="right" vertical="top" shrinkToFit="1"/>
    </xf>
    <xf numFmtId="0" fontId="0" fillId="9" borderId="0" xfId="0" applyFill="1" applyBorder="1" applyAlignment="1">
      <alignment horizontal="left" vertical="top"/>
    </xf>
    <xf numFmtId="4" fontId="47" fillId="9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vertical="center" wrapText="1" indent="1"/>
    </xf>
    <xf numFmtId="1" fontId="1" fillId="9" borderId="1" xfId="0" applyNumberFormat="1" applyFont="1" applyFill="1" applyBorder="1" applyAlignment="1">
      <alignment horizontal="left" vertical="top" shrinkToFit="1"/>
    </xf>
    <xf numFmtId="1" fontId="1" fillId="9" borderId="1" xfId="0" applyNumberFormat="1" applyFont="1" applyFill="1" applyBorder="1" applyAlignment="1">
      <alignment horizontal="right" vertical="top" shrinkToFit="1"/>
    </xf>
    <xf numFmtId="1" fontId="43" fillId="9" borderId="1" xfId="0" applyNumberFormat="1" applyFont="1" applyFill="1" applyBorder="1" applyAlignment="1">
      <alignment horizontal="left" vertical="top" shrinkToFit="1"/>
    </xf>
    <xf numFmtId="4" fontId="43" fillId="9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4" fontId="50" fillId="0" borderId="2" xfId="0" applyNumberFormat="1" applyFont="1" applyFill="1" applyBorder="1" applyAlignment="1">
      <alignment horizontal="right" vertical="top" shrinkToFit="1"/>
    </xf>
    <xf numFmtId="2" fontId="9" fillId="9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 wrapText="1"/>
    </xf>
    <xf numFmtId="4" fontId="9" fillId="7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2" fontId="9" fillId="7" borderId="2" xfId="0" applyNumberFormat="1" applyFont="1" applyFill="1" applyBorder="1" applyAlignment="1">
      <alignment horizontal="right" vertical="top" shrinkToFit="1"/>
    </xf>
    <xf numFmtId="2" fontId="11" fillId="0" borderId="2" xfId="0" applyNumberFormat="1" applyFont="1" applyFill="1" applyBorder="1" applyAlignment="1">
      <alignment horizontal="right" vertical="top" shrinkToFit="1"/>
    </xf>
    <xf numFmtId="0" fontId="54" fillId="0" borderId="0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left" vertical="top" shrinkToFit="1"/>
    </xf>
    <xf numFmtId="0" fontId="46" fillId="0" borderId="3" xfId="0" applyFont="1" applyFill="1" applyBorder="1" applyAlignment="1">
      <alignment horizontal="left" vertical="top" wrapText="1"/>
    </xf>
    <xf numFmtId="0" fontId="45" fillId="0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0" fillId="9" borderId="2" xfId="0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top" shrinkToFit="1"/>
    </xf>
    <xf numFmtId="0" fontId="54" fillId="0" borderId="2" xfId="0" applyFont="1" applyFill="1" applyBorder="1" applyAlignment="1">
      <alignment horizontal="left" vertical="top" wrapText="1"/>
    </xf>
    <xf numFmtId="0" fontId="45" fillId="0" borderId="2" xfId="0" applyFont="1" applyFill="1" applyBorder="1" applyAlignment="1">
      <alignment horizontal="left" vertical="top" wrapText="1"/>
    </xf>
    <xf numFmtId="4" fontId="50" fillId="9" borderId="2" xfId="0" applyNumberFormat="1" applyFont="1" applyFill="1" applyBorder="1" applyAlignment="1">
      <alignment horizontal="right" vertical="top" shrinkToFit="1"/>
    </xf>
    <xf numFmtId="4" fontId="50" fillId="9" borderId="1" xfId="0" applyNumberFormat="1" applyFont="1" applyFill="1" applyBorder="1" applyAlignment="1">
      <alignment horizontal="right" vertical="top" shrinkToFit="1"/>
    </xf>
    <xf numFmtId="1" fontId="47" fillId="0" borderId="1" xfId="0" applyNumberFormat="1" applyFont="1" applyFill="1" applyBorder="1" applyAlignment="1">
      <alignment horizontal="center" vertical="top" shrinkToFit="1"/>
    </xf>
    <xf numFmtId="0" fontId="48" fillId="0" borderId="2" xfId="0" applyFont="1" applyFill="1" applyBorder="1" applyAlignment="1">
      <alignment horizontal="left" vertical="top" wrapText="1"/>
    </xf>
    <xf numFmtId="4" fontId="50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4" fontId="49" fillId="0" borderId="11" xfId="0" applyNumberFormat="1" applyFont="1" applyFill="1" applyBorder="1" applyAlignment="1" applyProtection="1">
      <alignment vertical="center"/>
      <protection locked="0"/>
    </xf>
    <xf numFmtId="4" fontId="58" fillId="0" borderId="11" xfId="0" applyNumberFormat="1" applyFont="1" applyFill="1" applyBorder="1" applyAlignment="1" applyProtection="1">
      <alignment vertical="center"/>
      <protection locked="0"/>
    </xf>
    <xf numFmtId="0" fontId="54" fillId="9" borderId="0" xfId="0" applyFont="1" applyFill="1" applyBorder="1" applyAlignment="1">
      <alignment horizontal="left" vertical="top"/>
    </xf>
    <xf numFmtId="4" fontId="58" fillId="0" borderId="1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/>
    </xf>
    <xf numFmtId="4" fontId="63" fillId="9" borderId="1" xfId="0" applyNumberFormat="1" applyFont="1" applyFill="1" applyBorder="1" applyAlignment="1">
      <alignment horizontal="right" vertical="top" shrinkToFit="1"/>
    </xf>
    <xf numFmtId="3" fontId="54" fillId="0" borderId="0" xfId="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0" fontId="0" fillId="0" borderId="0" xfId="0" applyBorder="1"/>
    <xf numFmtId="4" fontId="0" fillId="0" borderId="0" xfId="0" applyNumberFormat="1" applyBorder="1"/>
    <xf numFmtId="0" fontId="65" fillId="0" borderId="0" xfId="0" applyFont="1"/>
    <xf numFmtId="0" fontId="0" fillId="0" borderId="0" xfId="0" applyFont="1" applyBorder="1"/>
    <xf numFmtId="0" fontId="53" fillId="0" borderId="0" xfId="0" applyFont="1" applyBorder="1"/>
    <xf numFmtId="4" fontId="53" fillId="0" borderId="0" xfId="0" applyNumberFormat="1" applyFont="1" applyBorder="1"/>
    <xf numFmtId="4" fontId="66" fillId="0" borderId="0" xfId="0" applyNumberFormat="1" applyFont="1"/>
    <xf numFmtId="0" fontId="53" fillId="0" borderId="0" xfId="0" applyFont="1"/>
    <xf numFmtId="4" fontId="53" fillId="0" borderId="0" xfId="0" applyNumberFormat="1" applyFont="1"/>
    <xf numFmtId="4" fontId="0" fillId="0" borderId="0" xfId="0" applyNumberFormat="1" applyFont="1"/>
    <xf numFmtId="0" fontId="48" fillId="0" borderId="0" xfId="0" applyFont="1" applyAlignment="1">
      <alignment horizontal="center"/>
    </xf>
    <xf numFmtId="0" fontId="48" fillId="0" borderId="13" xfId="0" applyFont="1" applyBorder="1"/>
    <xf numFmtId="4" fontId="48" fillId="0" borderId="13" xfId="0" applyNumberFormat="1" applyFont="1" applyBorder="1"/>
    <xf numFmtId="0" fontId="48" fillId="0" borderId="0" xfId="0" applyFont="1"/>
    <xf numFmtId="4" fontId="48" fillId="0" borderId="0" xfId="0" applyNumberFormat="1" applyFont="1" applyBorder="1"/>
    <xf numFmtId="0" fontId="48" fillId="0" borderId="13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54" fillId="0" borderId="0" xfId="0" applyFont="1" applyBorder="1"/>
    <xf numFmtId="0" fontId="49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71" fillId="0" borderId="0" xfId="0" applyFont="1" applyAlignment="1">
      <alignment horizontal="left" wrapText="1"/>
    </xf>
    <xf numFmtId="4" fontId="49" fillId="0" borderId="14" xfId="0" applyNumberFormat="1" applyFont="1" applyBorder="1" applyAlignment="1">
      <alignment vertical="center"/>
    </xf>
    <xf numFmtId="0" fontId="56" fillId="0" borderId="15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72" fillId="0" borderId="0" xfId="0" applyNumberFormat="1" applyFont="1" applyAlignment="1">
      <alignment horizontal="left" wrapText="1"/>
    </xf>
    <xf numFmtId="4" fontId="55" fillId="0" borderId="0" xfId="0" applyNumberFormat="1" applyFont="1" applyProtection="1">
      <protection hidden="1"/>
    </xf>
    <xf numFmtId="0" fontId="64" fillId="0" borderId="0" xfId="0" applyNumberFormat="1" applyFont="1" applyAlignment="1">
      <alignment horizontal="center" vertical="top" wrapText="1"/>
    </xf>
    <xf numFmtId="0" fontId="73" fillId="0" borderId="0" xfId="0" applyNumberFormat="1" applyFont="1" applyAlignment="1">
      <alignment wrapText="1"/>
    </xf>
    <xf numFmtId="4" fontId="64" fillId="0" borderId="0" xfId="0" applyNumberFormat="1" applyFont="1" applyProtection="1">
      <protection locked="0"/>
    </xf>
    <xf numFmtId="4" fontId="64" fillId="0" borderId="0" xfId="0" applyNumberFormat="1" applyFont="1"/>
    <xf numFmtId="4" fontId="74" fillId="0" borderId="0" xfId="0" applyNumberFormat="1" applyFont="1" applyProtection="1">
      <protection hidden="1"/>
    </xf>
    <xf numFmtId="4" fontId="73" fillId="0" borderId="0" xfId="0" applyNumberFormat="1" applyFont="1"/>
    <xf numFmtId="0" fontId="73" fillId="0" borderId="0" xfId="0" applyNumberFormat="1" applyFont="1" applyAlignment="1">
      <alignment horizontal="left" wrapText="1"/>
    </xf>
    <xf numFmtId="4" fontId="55" fillId="0" borderId="0" xfId="0" applyNumberFormat="1" applyFont="1" applyProtection="1">
      <protection locked="0"/>
    </xf>
    <xf numFmtId="0" fontId="73" fillId="0" borderId="0" xfId="0" applyFont="1" applyBorder="1" applyAlignment="1">
      <alignment wrapText="1"/>
    </xf>
    <xf numFmtId="0" fontId="72" fillId="0" borderId="0" xfId="0" applyNumberFormat="1" applyFont="1" applyAlignment="1">
      <alignment wrapText="1"/>
    </xf>
    <xf numFmtId="4" fontId="64" fillId="0" borderId="0" xfId="0" applyNumberFormat="1" applyFont="1" applyProtection="1">
      <protection hidden="1"/>
    </xf>
    <xf numFmtId="0" fontId="55" fillId="0" borderId="0" xfId="0" applyNumberFormat="1" applyFont="1" applyAlignment="1">
      <alignment horizontal="center" wrapText="1"/>
    </xf>
    <xf numFmtId="0" fontId="64" fillId="0" borderId="0" xfId="0" applyNumberFormat="1" applyFont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55" fillId="0" borderId="0" xfId="0" applyNumberFormat="1" applyFont="1" applyAlignment="1" applyProtection="1">
      <alignment horizontal="center" wrapText="1"/>
      <protection hidden="1"/>
    </xf>
    <xf numFmtId="0" fontId="55" fillId="0" borderId="0" xfId="0" applyNumberFormat="1" applyFont="1" applyBorder="1" applyAlignment="1">
      <alignment horizontal="center" wrapText="1"/>
    </xf>
    <xf numFmtId="4" fontId="55" fillId="0" borderId="0" xfId="0" applyNumberFormat="1" applyFont="1" applyBorder="1" applyAlignment="1">
      <alignment horizontal="right" vertical="center" wrapText="1"/>
    </xf>
    <xf numFmtId="0" fontId="56" fillId="0" borderId="16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72" fillId="0" borderId="0" xfId="0" applyNumberFormat="1" applyFont="1" applyBorder="1" applyAlignment="1">
      <alignment horizontal="left" wrapText="1"/>
    </xf>
    <xf numFmtId="0" fontId="75" fillId="8" borderId="1" xfId="0" applyFont="1" applyFill="1" applyBorder="1" applyAlignment="1">
      <alignment horizontal="center" vertical="center" wrapText="1"/>
    </xf>
    <xf numFmtId="0" fontId="75" fillId="8" borderId="2" xfId="0" applyFont="1" applyFill="1" applyBorder="1" applyAlignment="1">
      <alignment horizontal="center" vertical="center" wrapText="1"/>
    </xf>
    <xf numFmtId="0" fontId="75" fillId="9" borderId="1" xfId="0" applyFont="1" applyFill="1" applyBorder="1" applyAlignment="1">
      <alignment horizontal="center" vertical="center" wrapText="1"/>
    </xf>
    <xf numFmtId="0" fontId="75" fillId="12" borderId="1" xfId="0" applyFont="1" applyFill="1" applyBorder="1" applyAlignment="1">
      <alignment horizontal="center" vertical="center" wrapText="1"/>
    </xf>
    <xf numFmtId="0" fontId="75" fillId="12" borderId="1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top"/>
    </xf>
    <xf numFmtId="0" fontId="75" fillId="9" borderId="1" xfId="0" applyFont="1" applyFill="1" applyBorder="1" applyAlignment="1">
      <alignment horizontal="left" vertical="center" wrapText="1" indent="2"/>
    </xf>
    <xf numFmtId="4" fontId="76" fillId="9" borderId="1" xfId="0" applyNumberFormat="1" applyFont="1" applyFill="1" applyBorder="1" applyAlignment="1">
      <alignment horizontal="right" vertical="center" wrapText="1"/>
    </xf>
    <xf numFmtId="4" fontId="76" fillId="9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0" fontId="76" fillId="9" borderId="2" xfId="0" applyFont="1" applyFill="1" applyBorder="1" applyAlignment="1">
      <alignment horizontal="left" vertical="center" wrapText="1"/>
    </xf>
    <xf numFmtId="0" fontId="75" fillId="9" borderId="7" xfId="0" applyFont="1" applyFill="1" applyBorder="1" applyAlignment="1">
      <alignment horizontal="left" vertical="top" wrapText="1"/>
    </xf>
    <xf numFmtId="0" fontId="76" fillId="9" borderId="1" xfId="0" applyFont="1" applyFill="1" applyBorder="1" applyAlignment="1">
      <alignment horizontal="center" vertical="center" wrapText="1"/>
    </xf>
    <xf numFmtId="1" fontId="76" fillId="9" borderId="1" xfId="0" applyNumberFormat="1" applyFont="1" applyFill="1" applyBorder="1" applyAlignment="1">
      <alignment horizontal="center" vertical="center" shrinkToFit="1"/>
    </xf>
    <xf numFmtId="1" fontId="76" fillId="9" borderId="1" xfId="0" applyNumberFormat="1" applyFont="1" applyFill="1" applyBorder="1" applyAlignment="1">
      <alignment horizontal="left" vertical="center" indent="2" shrinkToFit="1"/>
    </xf>
    <xf numFmtId="0" fontId="75" fillId="9" borderId="2" xfId="0" applyFont="1" applyFill="1" applyBorder="1" applyAlignment="1">
      <alignment horizontal="center" vertical="center" wrapText="1"/>
    </xf>
    <xf numFmtId="4" fontId="76" fillId="9" borderId="1" xfId="0" applyNumberFormat="1" applyFont="1" applyFill="1" applyBorder="1" applyAlignment="1">
      <alignment horizontal="center" vertical="center" wrapText="1"/>
    </xf>
    <xf numFmtId="3" fontId="76" fillId="9" borderId="1" xfId="0" applyNumberFormat="1" applyFont="1" applyFill="1" applyBorder="1" applyAlignment="1">
      <alignment horizontal="center" vertical="center" wrapText="1"/>
    </xf>
    <xf numFmtId="4" fontId="76" fillId="9" borderId="7" xfId="0" applyNumberFormat="1" applyFont="1" applyFill="1" applyBorder="1" applyAlignment="1">
      <alignment horizontal="center" vertical="center" wrapText="1"/>
    </xf>
    <xf numFmtId="0" fontId="76" fillId="9" borderId="1" xfId="0" applyFont="1" applyFill="1" applyBorder="1" applyAlignment="1">
      <alignment horizontal="left" vertical="top" wrapText="1"/>
    </xf>
    <xf numFmtId="165" fontId="76" fillId="9" borderId="7" xfId="0" applyNumberFormat="1" applyFont="1" applyFill="1" applyBorder="1" applyAlignment="1">
      <alignment horizontal="center" vertical="center" shrinkToFit="1"/>
    </xf>
    <xf numFmtId="165" fontId="76" fillId="9" borderId="9" xfId="0" applyNumberFormat="1" applyFont="1" applyFill="1" applyBorder="1" applyAlignment="1">
      <alignment horizontal="center" vertical="center" shrinkToFit="1"/>
    </xf>
    <xf numFmtId="1" fontId="76" fillId="9" borderId="1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left" vertical="top"/>
    </xf>
    <xf numFmtId="4" fontId="58" fillId="10" borderId="11" xfId="0" applyNumberFormat="1" applyFont="1" applyFill="1" applyBorder="1" applyAlignment="1">
      <alignment vertical="center"/>
    </xf>
    <xf numFmtId="0" fontId="54" fillId="0" borderId="0" xfId="0" applyFont="1"/>
    <xf numFmtId="0" fontId="0" fillId="0" borderId="1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0" fontId="0" fillId="10" borderId="1" xfId="0" applyFill="1" applyBorder="1" applyAlignment="1">
      <alignment horizontal="right" vertical="top" wrapText="1"/>
    </xf>
    <xf numFmtId="0" fontId="0" fillId="10" borderId="2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9" borderId="1" xfId="0" applyFill="1" applyBorder="1" applyAlignment="1">
      <alignment horizontal="right" vertical="top" wrapText="1"/>
    </xf>
    <xf numFmtId="0" fontId="0" fillId="9" borderId="2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8" fillId="14" borderId="0" xfId="0" applyFont="1" applyFill="1" applyBorder="1" applyAlignment="1">
      <alignment horizontal="left" vertical="top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/>
    <xf numFmtId="0" fontId="70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2" fillId="0" borderId="0" xfId="0" applyNumberFormat="1" applyFont="1" applyAlignment="1" applyProtection="1">
      <alignment wrapText="1"/>
      <protection hidden="1"/>
    </xf>
    <xf numFmtId="0" fontId="16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top" shrinkToFit="1"/>
    </xf>
    <xf numFmtId="4" fontId="83" fillId="0" borderId="2" xfId="0" applyNumberFormat="1" applyFont="1" applyFill="1" applyBorder="1" applyAlignment="1">
      <alignment horizontal="right" vertical="top" shrinkToFit="1"/>
    </xf>
    <xf numFmtId="1" fontId="84" fillId="9" borderId="1" xfId="0" applyNumberFormat="1" applyFont="1" applyFill="1" applyBorder="1" applyAlignment="1">
      <alignment horizontal="right" vertical="top" shrinkToFit="1"/>
    </xf>
    <xf numFmtId="0" fontId="84" fillId="0" borderId="0" xfId="0" applyFont="1" applyFill="1" applyBorder="1" applyAlignment="1">
      <alignment horizontal="left" vertical="top"/>
    </xf>
    <xf numFmtId="4" fontId="83" fillId="9" borderId="1" xfId="0" applyNumberFormat="1" applyFont="1" applyFill="1" applyBorder="1" applyAlignment="1">
      <alignment horizontal="right" vertical="top" shrinkToFit="1"/>
    </xf>
    <xf numFmtId="0" fontId="83" fillId="9" borderId="0" xfId="0" applyFont="1" applyFill="1" applyBorder="1" applyAlignment="1">
      <alignment horizontal="left" vertical="top"/>
    </xf>
    <xf numFmtId="0" fontId="84" fillId="9" borderId="0" xfId="0" applyFont="1" applyFill="1" applyBorder="1" applyAlignment="1">
      <alignment horizontal="left" vertical="top"/>
    </xf>
    <xf numFmtId="4" fontId="83" fillId="0" borderId="1" xfId="0" applyNumberFormat="1" applyFont="1" applyFill="1" applyBorder="1" applyAlignment="1">
      <alignment horizontal="right" vertical="top" shrinkToFit="1"/>
    </xf>
    <xf numFmtId="1" fontId="83" fillId="9" borderId="1" xfId="0" applyNumberFormat="1" applyFont="1" applyFill="1" applyBorder="1" applyAlignment="1">
      <alignment horizontal="right" vertical="top" shrinkToFit="1"/>
    </xf>
    <xf numFmtId="0" fontId="83" fillId="0" borderId="0" xfId="0" applyFont="1" applyFill="1" applyBorder="1" applyAlignment="1">
      <alignment horizontal="left" vertical="top"/>
    </xf>
    <xf numFmtId="3" fontId="83" fillId="0" borderId="0" xfId="0" applyNumberFormat="1" applyFont="1" applyFill="1" applyBorder="1" applyAlignment="1">
      <alignment horizontal="left" vertical="top"/>
    </xf>
    <xf numFmtId="1" fontId="86" fillId="9" borderId="1" xfId="0" applyNumberFormat="1" applyFont="1" applyFill="1" applyBorder="1" applyAlignment="1">
      <alignment horizontal="right" vertical="top" shrinkToFit="1"/>
    </xf>
    <xf numFmtId="2" fontId="83" fillId="0" borderId="2" xfId="0" applyNumberFormat="1" applyFont="1" applyFill="1" applyBorder="1" applyAlignment="1">
      <alignment horizontal="right" vertical="top" shrinkToFit="1"/>
    </xf>
    <xf numFmtId="4" fontId="56" fillId="0" borderId="11" xfId="0" applyNumberFormat="1" applyFont="1" applyFill="1" applyBorder="1" applyAlignment="1" applyProtection="1">
      <alignment vertical="center"/>
      <protection locked="0"/>
    </xf>
    <xf numFmtId="1" fontId="89" fillId="9" borderId="1" xfId="0" applyNumberFormat="1" applyFont="1" applyFill="1" applyBorder="1" applyAlignment="1">
      <alignment horizontal="right" vertical="top" shrinkToFit="1"/>
    </xf>
    <xf numFmtId="4" fontId="89" fillId="0" borderId="1" xfId="0" applyNumberFormat="1" applyFont="1" applyFill="1" applyBorder="1" applyAlignment="1">
      <alignment horizontal="right" vertical="top" shrinkToFit="1"/>
    </xf>
    <xf numFmtId="4" fontId="83" fillId="0" borderId="2" xfId="0" applyNumberFormat="1" applyFont="1" applyFill="1" applyBorder="1" applyAlignment="1">
      <alignment horizontal="right" vertical="center" shrinkToFit="1"/>
    </xf>
    <xf numFmtId="4" fontId="85" fillId="0" borderId="11" xfId="0" applyNumberFormat="1" applyFont="1" applyFill="1" applyBorder="1" applyAlignment="1" applyProtection="1">
      <alignment horizontal="right" vertical="center"/>
      <protection locked="0"/>
    </xf>
    <xf numFmtId="4" fontId="9" fillId="3" borderId="1" xfId="0" applyNumberFormat="1" applyFont="1" applyFill="1" applyBorder="1" applyAlignment="1">
      <alignment horizontal="right" vertical="center" shrinkToFit="1"/>
    </xf>
    <xf numFmtId="1" fontId="9" fillId="3" borderId="1" xfId="0" applyNumberFormat="1" applyFont="1" applyFill="1" applyBorder="1" applyAlignment="1">
      <alignment horizontal="right" vertical="center" shrinkToFit="1"/>
    </xf>
    <xf numFmtId="4" fontId="83" fillId="0" borderId="2" xfId="0" applyNumberFormat="1" applyFont="1" applyFill="1" applyBorder="1" applyAlignment="1">
      <alignment horizontal="right" vertical="center" wrapText="1"/>
    </xf>
    <xf numFmtId="4" fontId="89" fillId="0" borderId="8" xfId="0" applyNumberFormat="1" applyFont="1" applyFill="1" applyBorder="1" applyAlignment="1">
      <alignment horizontal="right" vertical="top" shrinkToFit="1"/>
    </xf>
    <xf numFmtId="4" fontId="89" fillId="0" borderId="7" xfId="0" applyNumberFormat="1" applyFont="1" applyFill="1" applyBorder="1" applyAlignment="1">
      <alignment horizontal="right" vertical="top" shrinkToFit="1"/>
    </xf>
    <xf numFmtId="4" fontId="88" fillId="4" borderId="7" xfId="0" applyNumberFormat="1" applyFont="1" applyFill="1" applyBorder="1" applyAlignment="1">
      <alignment horizontal="right" vertical="top" shrinkToFit="1"/>
    </xf>
    <xf numFmtId="4" fontId="88" fillId="6" borderId="1" xfId="0" applyNumberFormat="1" applyFont="1" applyFill="1" applyBorder="1" applyAlignment="1">
      <alignment horizontal="right" vertical="top" shrinkToFit="1"/>
    </xf>
    <xf numFmtId="4" fontId="88" fillId="7" borderId="1" xfId="0" applyNumberFormat="1" applyFont="1" applyFill="1" applyBorder="1" applyAlignment="1">
      <alignment horizontal="right" vertical="top" shrinkToFit="1"/>
    </xf>
    <xf numFmtId="4" fontId="88" fillId="0" borderId="1" xfId="0" applyNumberFormat="1" applyFont="1" applyFill="1" applyBorder="1" applyAlignment="1">
      <alignment horizontal="right" vertical="top" shrinkToFit="1"/>
    </xf>
    <xf numFmtId="4" fontId="89" fillId="0" borderId="2" xfId="0" applyNumberFormat="1" applyFont="1" applyFill="1" applyBorder="1" applyAlignment="1">
      <alignment horizontal="right" vertical="top" shrinkToFit="1"/>
    </xf>
    <xf numFmtId="2" fontId="50" fillId="9" borderId="2" xfId="0" applyNumberFormat="1" applyFont="1" applyFill="1" applyBorder="1" applyAlignment="1">
      <alignment horizontal="right" vertical="top" shrinkToFit="1"/>
    </xf>
    <xf numFmtId="2" fontId="89" fillId="0" borderId="2" xfId="0" applyNumberFormat="1" applyFont="1" applyFill="1" applyBorder="1" applyAlignment="1">
      <alignment horizontal="right" vertical="top" shrinkToFit="1"/>
    </xf>
    <xf numFmtId="2" fontId="89" fillId="0" borderId="1" xfId="0" applyNumberFormat="1" applyFont="1" applyFill="1" applyBorder="1" applyAlignment="1">
      <alignment horizontal="right" vertical="top" shrinkToFit="1"/>
    </xf>
    <xf numFmtId="4" fontId="88" fillId="7" borderId="2" xfId="0" applyNumberFormat="1" applyFont="1" applyFill="1" applyBorder="1" applyAlignment="1">
      <alignment horizontal="right" vertical="top" shrinkToFit="1"/>
    </xf>
    <xf numFmtId="2" fontId="88" fillId="7" borderId="2" xfId="0" applyNumberFormat="1" applyFont="1" applyFill="1" applyBorder="1" applyAlignment="1">
      <alignment horizontal="right" vertical="top" shrinkToFit="1"/>
    </xf>
    <xf numFmtId="43" fontId="83" fillId="0" borderId="2" xfId="1" applyFont="1" applyFill="1" applyBorder="1" applyAlignment="1">
      <alignment horizontal="right" vertical="top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1" fontId="50" fillId="0" borderId="1" xfId="0" applyNumberFormat="1" applyFont="1" applyFill="1" applyBorder="1" applyAlignment="1">
      <alignment horizontal="center" vertical="center" shrinkToFit="1"/>
    </xf>
    <xf numFmtId="43" fontId="9" fillId="7" borderId="2" xfId="1" applyFont="1" applyFill="1" applyBorder="1" applyAlignment="1">
      <alignment horizontal="right" vertical="top" shrinkToFit="1"/>
    </xf>
    <xf numFmtId="4" fontId="88" fillId="4" borderId="1" xfId="0" applyNumberFormat="1" applyFont="1" applyFill="1" applyBorder="1" applyAlignment="1">
      <alignment horizontal="right" vertical="top" shrinkToFit="1"/>
    </xf>
    <xf numFmtId="4" fontId="88" fillId="9" borderId="1" xfId="0" applyNumberFormat="1" applyFont="1" applyFill="1" applyBorder="1" applyAlignment="1">
      <alignment horizontal="right" vertical="top" shrinkToFit="1"/>
    </xf>
    <xf numFmtId="4" fontId="83" fillId="0" borderId="2" xfId="0" applyNumberFormat="1" applyFont="1" applyFill="1" applyBorder="1" applyAlignment="1">
      <alignment horizontal="right" vertical="center"/>
    </xf>
    <xf numFmtId="1" fontId="47" fillId="0" borderId="2" xfId="0" applyNumberFormat="1" applyFont="1" applyFill="1" applyBorder="1" applyAlignment="1">
      <alignment horizontal="center" vertical="center" shrinkToFit="1"/>
    </xf>
    <xf numFmtId="1" fontId="11" fillId="0" borderId="2" xfId="0" applyNumberFormat="1" applyFont="1" applyFill="1" applyBorder="1" applyAlignment="1">
      <alignment horizontal="center" vertical="center" shrinkToFit="1"/>
    </xf>
    <xf numFmtId="1" fontId="9" fillId="0" borderId="7" xfId="0" applyNumberFormat="1" applyFont="1" applyFill="1" applyBorder="1" applyAlignment="1">
      <alignment horizontal="center" vertical="center" shrinkToFit="1"/>
    </xf>
    <xf numFmtId="1" fontId="9" fillId="9" borderId="1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8" fillId="14" borderId="0" xfId="0" applyFont="1" applyFill="1" applyBorder="1" applyAlignment="1">
      <alignment horizontal="left" vertical="top"/>
    </xf>
    <xf numFmtId="0" fontId="0" fillId="14" borderId="0" xfId="0" applyFill="1" applyBorder="1" applyAlignment="1">
      <alignment horizontal="left" vertical="top"/>
    </xf>
    <xf numFmtId="4" fontId="1" fillId="9" borderId="1" xfId="0" applyNumberFormat="1" applyFont="1" applyFill="1" applyBorder="1" applyAlignment="1">
      <alignment horizontal="center" vertical="center" wrapText="1" shrinkToFit="1"/>
    </xf>
    <xf numFmtId="1" fontId="47" fillId="9" borderId="1" xfId="0" applyNumberFormat="1" applyFont="1" applyFill="1" applyBorder="1" applyAlignment="1">
      <alignment horizontal="right" vertical="top" shrinkToFit="1"/>
    </xf>
    <xf numFmtId="1" fontId="50" fillId="0" borderId="2" xfId="0" applyNumberFormat="1" applyFont="1" applyFill="1" applyBorder="1" applyAlignment="1">
      <alignment horizontal="center" vertical="center" shrinkToFit="1"/>
    </xf>
    <xf numFmtId="1" fontId="50" fillId="9" borderId="1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right" vertical="center"/>
    </xf>
    <xf numFmtId="4" fontId="83" fillId="13" borderId="1" xfId="0" applyNumberFormat="1" applyFont="1" applyFill="1" applyBorder="1" applyAlignment="1">
      <alignment horizontal="right" vertical="center" shrinkToFit="1"/>
    </xf>
    <xf numFmtId="4" fontId="83" fillId="9" borderId="1" xfId="0" applyNumberFormat="1" applyFont="1" applyFill="1" applyBorder="1" applyAlignment="1">
      <alignment horizontal="right" vertical="center" shrinkToFit="1"/>
    </xf>
    <xf numFmtId="4" fontId="83" fillId="3" borderId="1" xfId="0" applyNumberFormat="1" applyFont="1" applyFill="1" applyBorder="1" applyAlignment="1">
      <alignment horizontal="right" vertical="center" shrinkToFit="1"/>
    </xf>
    <xf numFmtId="4" fontId="83" fillId="4" borderId="1" xfId="0" applyNumberFormat="1" applyFont="1" applyFill="1" applyBorder="1" applyAlignment="1">
      <alignment horizontal="right" vertical="center" shrinkToFit="1"/>
    </xf>
    <xf numFmtId="4" fontId="83" fillId="6" borderId="1" xfId="0" applyNumberFormat="1" applyFont="1" applyFill="1" applyBorder="1" applyAlignment="1">
      <alignment horizontal="right" vertical="center" shrinkToFit="1"/>
    </xf>
    <xf numFmtId="4" fontId="83" fillId="7" borderId="1" xfId="0" applyNumberFormat="1" applyFont="1" applyFill="1" applyBorder="1" applyAlignment="1">
      <alignment horizontal="right" vertical="center" shrinkToFit="1"/>
    </xf>
    <xf numFmtId="4" fontId="84" fillId="0" borderId="1" xfId="0" applyNumberFormat="1" applyFont="1" applyFill="1" applyBorder="1" applyAlignment="1">
      <alignment horizontal="right" vertical="center" shrinkToFit="1"/>
    </xf>
    <xf numFmtId="4" fontId="83" fillId="6" borderId="7" xfId="0" applyNumberFormat="1" applyFont="1" applyFill="1" applyBorder="1" applyAlignment="1">
      <alignment horizontal="right" vertical="center" shrinkToFit="1"/>
    </xf>
    <xf numFmtId="4" fontId="83" fillId="7" borderId="2" xfId="0" applyNumberFormat="1" applyFont="1" applyFill="1" applyBorder="1" applyAlignment="1">
      <alignment horizontal="right" vertical="center" shrinkToFit="1"/>
    </xf>
    <xf numFmtId="4" fontId="83" fillId="0" borderId="1" xfId="0" applyNumberFormat="1" applyFont="1" applyFill="1" applyBorder="1" applyAlignment="1">
      <alignment horizontal="right" vertical="center" shrinkToFit="1"/>
    </xf>
    <xf numFmtId="4" fontId="83" fillId="0" borderId="7" xfId="0" applyNumberFormat="1" applyFont="1" applyFill="1" applyBorder="1" applyAlignment="1">
      <alignment horizontal="right" vertical="center" shrinkToFit="1"/>
    </xf>
    <xf numFmtId="4" fontId="84" fillId="0" borderId="2" xfId="0" applyNumberFormat="1" applyFont="1" applyFill="1" applyBorder="1" applyAlignment="1">
      <alignment horizontal="right" vertical="center" shrinkToFit="1"/>
    </xf>
    <xf numFmtId="2" fontId="84" fillId="0" borderId="1" xfId="0" applyNumberFormat="1" applyFont="1" applyFill="1" applyBorder="1" applyAlignment="1">
      <alignment horizontal="right" vertical="center" shrinkToFit="1"/>
    </xf>
    <xf numFmtId="4" fontId="83" fillId="4" borderId="7" xfId="0" applyNumberFormat="1" applyFont="1" applyFill="1" applyBorder="1" applyAlignment="1">
      <alignment horizontal="right" vertical="center" shrinkToFit="1"/>
    </xf>
    <xf numFmtId="4" fontId="84" fillId="9" borderId="1" xfId="0" applyNumberFormat="1" applyFont="1" applyFill="1" applyBorder="1" applyAlignment="1">
      <alignment horizontal="right" vertical="center" shrinkToFit="1"/>
    </xf>
    <xf numFmtId="2" fontId="84" fillId="0" borderId="2" xfId="0" applyNumberFormat="1" applyFont="1" applyFill="1" applyBorder="1" applyAlignment="1">
      <alignment horizontal="right" vertical="center" shrinkToFit="1"/>
    </xf>
    <xf numFmtId="4" fontId="83" fillId="0" borderId="2" xfId="1" applyNumberFormat="1" applyFont="1" applyFill="1" applyBorder="1" applyAlignment="1">
      <alignment horizontal="right" vertical="center" shrinkToFit="1"/>
    </xf>
    <xf numFmtId="2" fontId="83" fillId="9" borderId="2" xfId="0" applyNumberFormat="1" applyFont="1" applyFill="1" applyBorder="1" applyAlignment="1">
      <alignment horizontal="right" vertical="center" shrinkToFit="1"/>
    </xf>
    <xf numFmtId="4" fontId="84" fillId="0" borderId="7" xfId="0" applyNumberFormat="1" applyFont="1" applyFill="1" applyBorder="1" applyAlignment="1">
      <alignment horizontal="right" vertical="center" shrinkToFit="1"/>
    </xf>
    <xf numFmtId="4" fontId="71" fillId="0" borderId="11" xfId="0" applyNumberFormat="1" applyFont="1" applyFill="1" applyBorder="1" applyAlignment="1" applyProtection="1">
      <alignment horizontal="right" vertical="center"/>
      <protection locked="0"/>
    </xf>
    <xf numFmtId="4" fontId="84" fillId="0" borderId="0" xfId="0" applyNumberFormat="1" applyFont="1" applyFill="1" applyBorder="1" applyAlignment="1">
      <alignment horizontal="right" vertical="center" shrinkToFit="1"/>
    </xf>
    <xf numFmtId="0" fontId="71" fillId="0" borderId="0" xfId="0" applyFont="1" applyFill="1" applyBorder="1" applyAlignment="1">
      <alignment horizontal="right" vertical="center" wrapText="1"/>
    </xf>
    <xf numFmtId="4" fontId="0" fillId="14" borderId="0" xfId="0" applyNumberFormat="1" applyFill="1" applyBorder="1" applyAlignment="1">
      <alignment horizontal="right" vertical="top"/>
    </xf>
    <xf numFmtId="4" fontId="0" fillId="14" borderId="0" xfId="0" applyNumberFormat="1" applyFill="1" applyBorder="1" applyAlignment="1">
      <alignment vertical="center"/>
    </xf>
    <xf numFmtId="0" fontId="54" fillId="14" borderId="0" xfId="0" applyFont="1" applyFill="1" applyBorder="1" applyAlignment="1">
      <alignment horizontal="left" vertical="top"/>
    </xf>
    <xf numFmtId="4" fontId="48" fillId="14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4" fontId="47" fillId="12" borderId="2" xfId="0" applyNumberFormat="1" applyFont="1" applyFill="1" applyBorder="1" applyAlignment="1">
      <alignment horizontal="right" vertical="center" shrinkToFit="1"/>
    </xf>
    <xf numFmtId="1" fontId="47" fillId="12" borderId="1" xfId="0" applyNumberFormat="1" applyFont="1" applyFill="1" applyBorder="1" applyAlignment="1">
      <alignment horizontal="right" vertical="center" shrinkToFit="1"/>
    </xf>
    <xf numFmtId="4" fontId="9" fillId="13" borderId="1" xfId="0" applyNumberFormat="1" applyFont="1" applyFill="1" applyBorder="1" applyAlignment="1">
      <alignment horizontal="right" vertical="center" shrinkToFit="1"/>
    </xf>
    <xf numFmtId="1" fontId="9" fillId="13" borderId="1" xfId="0" applyNumberFormat="1" applyFont="1" applyFill="1" applyBorder="1" applyAlignment="1">
      <alignment horizontal="right" vertical="center" shrinkToFit="1"/>
    </xf>
    <xf numFmtId="1" fontId="84" fillId="9" borderId="1" xfId="0" applyNumberFormat="1" applyFont="1" applyFill="1" applyBorder="1" applyAlignment="1">
      <alignment horizontal="right" vertical="center" shrinkToFit="1"/>
    </xf>
    <xf numFmtId="4" fontId="9" fillId="4" borderId="1" xfId="0" applyNumberFormat="1" applyFont="1" applyFill="1" applyBorder="1" applyAlignment="1">
      <alignment horizontal="right" vertical="center" shrinkToFit="1"/>
    </xf>
    <xf numFmtId="1" fontId="9" fillId="4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4" fontId="54" fillId="0" borderId="0" xfId="0" applyNumberFormat="1" applyFont="1"/>
    <xf numFmtId="4" fontId="54" fillId="0" borderId="13" xfId="0" applyNumberFormat="1" applyFont="1" applyBorder="1"/>
    <xf numFmtId="0" fontId="0" fillId="0" borderId="0" xfId="0" applyFill="1" applyBorder="1" applyAlignment="1">
      <alignment horizontal="left" vertical="top"/>
    </xf>
    <xf numFmtId="0" fontId="54" fillId="0" borderId="13" xfId="0" applyFont="1" applyBorder="1"/>
    <xf numFmtId="0" fontId="90" fillId="0" borderId="0" xfId="0" applyFont="1"/>
    <xf numFmtId="0" fontId="91" fillId="0" borderId="0" xfId="0" applyFont="1"/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right" vertical="center"/>
    </xf>
    <xf numFmtId="4" fontId="83" fillId="0" borderId="0" xfId="0" applyNumberFormat="1" applyFont="1" applyAlignment="1">
      <alignment horizontal="right" vertical="center"/>
    </xf>
    <xf numFmtId="4" fontId="77" fillId="0" borderId="0" xfId="0" applyNumberFormat="1" applyFont="1" applyAlignment="1">
      <alignment horizontal="right"/>
    </xf>
    <xf numFmtId="0" fontId="92" fillId="0" borderId="13" xfId="0" applyFont="1" applyBorder="1"/>
    <xf numFmtId="4" fontId="92" fillId="0" borderId="13" xfId="0" applyNumberFormat="1" applyFont="1" applyBorder="1"/>
    <xf numFmtId="0" fontId="94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 wrapText="1"/>
    </xf>
    <xf numFmtId="2" fontId="67" fillId="0" borderId="0" xfId="0" applyNumberFormat="1" applyFont="1" applyBorder="1" applyAlignment="1">
      <alignment vertical="center"/>
    </xf>
    <xf numFmtId="4" fontId="88" fillId="4" borderId="7" xfId="0" applyNumberFormat="1" applyFont="1" applyFill="1" applyBorder="1" applyAlignment="1">
      <alignment horizontal="right" vertical="center" shrinkToFit="1"/>
    </xf>
    <xf numFmtId="4" fontId="9" fillId="4" borderId="7" xfId="0" applyNumberFormat="1" applyFont="1" applyFill="1" applyBorder="1" applyAlignment="1">
      <alignment horizontal="right" vertical="center" shrinkToFit="1"/>
    </xf>
    <xf numFmtId="4" fontId="1" fillId="10" borderId="1" xfId="0" applyNumberFormat="1" applyFont="1" applyFill="1" applyBorder="1" applyAlignment="1">
      <alignment horizontal="right" vertical="top" shrinkToFit="1"/>
    </xf>
    <xf numFmtId="4" fontId="48" fillId="12" borderId="0" xfId="0" applyNumberFormat="1" applyFont="1" applyFill="1" applyBorder="1" applyAlignment="1">
      <alignment vertical="center"/>
    </xf>
    <xf numFmtId="4" fontId="0" fillId="12" borderId="0" xfId="0" applyNumberFormat="1" applyFill="1" applyBorder="1" applyAlignment="1">
      <alignment vertical="center"/>
    </xf>
    <xf numFmtId="4" fontId="0" fillId="12" borderId="0" xfId="0" applyNumberFormat="1" applyFill="1" applyBorder="1" applyAlignment="1">
      <alignment horizontal="right" vertical="top"/>
    </xf>
    <xf numFmtId="4" fontId="48" fillId="15" borderId="0" xfId="0" applyNumberFormat="1" applyFont="1" applyFill="1" applyBorder="1" applyAlignment="1">
      <alignment vertical="center"/>
    </xf>
    <xf numFmtId="4" fontId="0" fillId="15" borderId="0" xfId="0" applyNumberFormat="1" applyFill="1" applyBorder="1" applyAlignment="1">
      <alignment vertical="center"/>
    </xf>
    <xf numFmtId="4" fontId="0" fillId="15" borderId="0" xfId="0" applyNumberFormat="1" applyFill="1" applyBorder="1" applyAlignment="1">
      <alignment horizontal="right" vertical="top"/>
    </xf>
    <xf numFmtId="0" fontId="0" fillId="15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4" fontId="48" fillId="12" borderId="0" xfId="0" applyNumberFormat="1" applyFont="1" applyFill="1" applyBorder="1" applyAlignment="1">
      <alignment horizontal="right" vertical="center"/>
    </xf>
    <xf numFmtId="4" fontId="48" fillId="15" borderId="0" xfId="0" applyNumberFormat="1" applyFont="1" applyFill="1" applyBorder="1" applyAlignment="1">
      <alignment horizontal="right" vertical="center"/>
    </xf>
    <xf numFmtId="0" fontId="0" fillId="14" borderId="0" xfId="0" applyFill="1" applyBorder="1" applyAlignment="1">
      <alignment horizontal="right" vertical="center"/>
    </xf>
    <xf numFmtId="4" fontId="48" fillId="14" borderId="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48" fillId="14" borderId="0" xfId="0" applyFont="1" applyFill="1" applyBorder="1" applyAlignment="1">
      <alignment horizontal="left" vertical="top"/>
    </xf>
    <xf numFmtId="4" fontId="54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4" fontId="11" fillId="0" borderId="7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0" fontId="48" fillId="14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10" borderId="0" xfId="0" applyFill="1" applyBorder="1" applyAlignment="1">
      <alignment vertical="top"/>
    </xf>
    <xf numFmtId="0" fontId="0" fillId="10" borderId="12" xfId="0" applyFill="1" applyBorder="1" applyAlignment="1">
      <alignment vertical="top"/>
    </xf>
    <xf numFmtId="0" fontId="96" fillId="9" borderId="0" xfId="0" applyFont="1" applyFill="1" applyBorder="1" applyAlignment="1">
      <alignment horizontal="left" vertical="top"/>
    </xf>
    <xf numFmtId="1" fontId="50" fillId="0" borderId="1" xfId="0" applyNumberFormat="1" applyFont="1" applyFill="1" applyBorder="1" applyAlignment="1">
      <alignment horizontal="center" vertical="top" shrinkToFit="1"/>
    </xf>
    <xf numFmtId="1" fontId="11" fillId="0" borderId="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right" vertical="top" shrinkToFit="1"/>
    </xf>
    <xf numFmtId="4" fontId="11" fillId="0" borderId="0" xfId="0" applyNumberFormat="1" applyFont="1" applyFill="1" applyBorder="1" applyAlignment="1">
      <alignment horizontal="right" vertical="top" shrinkToFit="1"/>
    </xf>
    <xf numFmtId="1" fontId="11" fillId="9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4" fontId="47" fillId="6" borderId="1" xfId="0" applyNumberFormat="1" applyFont="1" applyFill="1" applyBorder="1" applyAlignment="1">
      <alignment horizontal="right" vertical="center" shrinkToFit="1"/>
    </xf>
    <xf numFmtId="4" fontId="47" fillId="0" borderId="8" xfId="0" applyNumberFormat="1" applyFont="1" applyFill="1" applyBorder="1" applyAlignment="1">
      <alignment horizontal="right" vertical="top" shrinkToFit="1"/>
    </xf>
    <xf numFmtId="4" fontId="47" fillId="0" borderId="7" xfId="0" applyNumberFormat="1" applyFont="1" applyFill="1" applyBorder="1" applyAlignment="1">
      <alignment horizontal="right" vertical="top" shrinkToFit="1"/>
    </xf>
    <xf numFmtId="4" fontId="47" fillId="6" borderId="7" xfId="0" applyNumberFormat="1" applyFont="1" applyFill="1" applyBorder="1" applyAlignment="1">
      <alignment horizontal="right" vertical="center" shrinkToFit="1"/>
    </xf>
    <xf numFmtId="4" fontId="47" fillId="0" borderId="1" xfId="0" applyNumberFormat="1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" fontId="57" fillId="0" borderId="11" xfId="0" applyNumberFormat="1" applyFont="1" applyFill="1" applyBorder="1" applyAlignment="1" applyProtection="1">
      <alignment vertical="center"/>
      <protection locked="0"/>
    </xf>
    <xf numFmtId="4" fontId="71" fillId="0" borderId="11" xfId="0" applyNumberFormat="1" applyFont="1" applyFill="1" applyBorder="1" applyAlignment="1" applyProtection="1">
      <alignment vertical="center"/>
      <protection locked="0"/>
    </xf>
    <xf numFmtId="4" fontId="84" fillId="0" borderId="2" xfId="0" applyNumberFormat="1" applyFont="1" applyFill="1" applyBorder="1" applyAlignment="1">
      <alignment horizontal="right" vertical="top" shrinkToFit="1"/>
    </xf>
    <xf numFmtId="4" fontId="54" fillId="0" borderId="0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6" fillId="0" borderId="2" xfId="0" applyFont="1" applyFill="1" applyBorder="1" applyAlignment="1">
      <alignment horizontal="left" vertical="top" wrapText="1"/>
    </xf>
    <xf numFmtId="2" fontId="47" fillId="0" borderId="2" xfId="0" applyNumberFormat="1" applyFont="1" applyFill="1" applyBorder="1" applyAlignment="1">
      <alignment horizontal="right" vertical="top" shrinkToFit="1"/>
    </xf>
    <xf numFmtId="2" fontId="83" fillId="0" borderId="2" xfId="0" applyNumberFormat="1" applyFont="1" applyFill="1" applyBorder="1" applyAlignment="1">
      <alignment horizontal="right" vertical="center" shrinkToFit="1"/>
    </xf>
    <xf numFmtId="4" fontId="46" fillId="0" borderId="11" xfId="0" applyNumberFormat="1" applyFont="1" applyFill="1" applyBorder="1" applyAlignment="1" applyProtection="1">
      <alignment vertical="center"/>
      <protection locked="0"/>
    </xf>
    <xf numFmtId="3" fontId="54" fillId="9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4" fontId="88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12" borderId="0" xfId="0" applyFill="1" applyBorder="1" applyAlignment="1">
      <alignment horizontal="left" vertical="top"/>
    </xf>
    <xf numFmtId="0" fontId="46" fillId="9" borderId="0" xfId="0" applyFont="1" applyFill="1" applyBorder="1" applyAlignment="1">
      <alignment horizontal="left" vertical="center" wrapText="1"/>
    </xf>
    <xf numFmtId="4" fontId="9" fillId="9" borderId="1" xfId="0" applyNumberFormat="1" applyFont="1" applyFill="1" applyBorder="1" applyAlignment="1">
      <alignment horizontal="right" vertical="top" shrinkToFit="1"/>
    </xf>
    <xf numFmtId="1" fontId="9" fillId="9" borderId="1" xfId="0" applyNumberFormat="1" applyFont="1" applyFill="1" applyBorder="1" applyAlignment="1">
      <alignment horizontal="right" vertical="top" shrinkToFit="1"/>
    </xf>
    <xf numFmtId="0" fontId="65" fillId="16" borderId="0" xfId="2" applyFont="1" applyFill="1" applyAlignment="1">
      <alignment horizontal="left" vertical="top"/>
    </xf>
    <xf numFmtId="0" fontId="90" fillId="16" borderId="0" xfId="2" applyFont="1" applyFill="1" applyAlignment="1">
      <alignment horizontal="left" vertical="top"/>
    </xf>
    <xf numFmtId="0" fontId="102" fillId="17" borderId="20" xfId="2" applyFont="1" applyFill="1" applyBorder="1" applyAlignment="1">
      <alignment vertical="top"/>
    </xf>
    <xf numFmtId="4" fontId="0" fillId="14" borderId="0" xfId="0" applyNumberFormat="1" applyFill="1" applyBorder="1" applyAlignment="1">
      <alignment horizontal="right" vertical="center"/>
    </xf>
    <xf numFmtId="0" fontId="102" fillId="17" borderId="0" xfId="2" applyFont="1" applyFill="1" applyBorder="1" applyAlignment="1">
      <alignment horizontal="left" vertical="top"/>
    </xf>
    <xf numFmtId="0" fontId="102" fillId="17" borderId="12" xfId="2" applyFont="1" applyFill="1" applyBorder="1" applyAlignment="1">
      <alignment horizontal="left" vertical="top"/>
    </xf>
    <xf numFmtId="4" fontId="83" fillId="4" borderId="1" xfId="0" applyNumberFormat="1" applyFont="1" applyFill="1" applyBorder="1" applyAlignment="1">
      <alignment horizontal="right" vertical="top" shrinkToFit="1"/>
    </xf>
    <xf numFmtId="1" fontId="83" fillId="4" borderId="1" xfId="0" applyNumberFormat="1" applyFont="1" applyFill="1" applyBorder="1" applyAlignment="1">
      <alignment horizontal="right" vertical="top" shrinkToFit="1"/>
    </xf>
    <xf numFmtId="4" fontId="83" fillId="6" borderId="1" xfId="0" applyNumberFormat="1" applyFont="1" applyFill="1" applyBorder="1" applyAlignment="1">
      <alignment horizontal="right" vertical="top" shrinkToFit="1"/>
    </xf>
    <xf numFmtId="1" fontId="83" fillId="6" borderId="1" xfId="0" applyNumberFormat="1" applyFont="1" applyFill="1" applyBorder="1" applyAlignment="1">
      <alignment horizontal="right" vertical="top" shrinkToFit="1"/>
    </xf>
    <xf numFmtId="4" fontId="83" fillId="7" borderId="1" xfId="0" applyNumberFormat="1" applyFont="1" applyFill="1" applyBorder="1" applyAlignment="1">
      <alignment horizontal="right" vertical="top" shrinkToFit="1"/>
    </xf>
    <xf numFmtId="1" fontId="83" fillId="7" borderId="1" xfId="0" applyNumberFormat="1" applyFont="1" applyFill="1" applyBorder="1" applyAlignment="1">
      <alignment horizontal="right" vertical="top" shrinkToFit="1"/>
    </xf>
    <xf numFmtId="4" fontId="85" fillId="0" borderId="11" xfId="0" applyNumberFormat="1" applyFont="1" applyFill="1" applyBorder="1" applyAlignment="1" applyProtection="1">
      <alignment vertical="center"/>
      <protection locked="0"/>
    </xf>
    <xf numFmtId="4" fontId="104" fillId="3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4" fontId="9" fillId="9" borderId="2" xfId="0" applyNumberFormat="1" applyFont="1" applyFill="1" applyBorder="1" applyAlignment="1">
      <alignment horizontal="right" vertical="top" shrinkToFit="1"/>
    </xf>
    <xf numFmtId="0" fontId="98" fillId="9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7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4" fontId="88" fillId="6" borderId="1" xfId="0" applyNumberFormat="1" applyFont="1" applyFill="1" applyBorder="1" applyAlignment="1">
      <alignment horizontal="right" vertical="center" shrinkToFit="1"/>
    </xf>
    <xf numFmtId="1" fontId="9" fillId="6" borderId="1" xfId="0" applyNumberFormat="1" applyFont="1" applyFill="1" applyBorder="1" applyAlignment="1">
      <alignment horizontal="right" vertical="center" shrinkToFit="1"/>
    </xf>
    <xf numFmtId="0" fontId="98" fillId="9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35" fillId="14" borderId="2" xfId="0" applyFont="1" applyFill="1" applyBorder="1" applyAlignment="1">
      <alignment horizontal="center" vertical="center" wrapText="1"/>
    </xf>
    <xf numFmtId="0" fontId="71" fillId="14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center" vertical="center" wrapText="1"/>
    </xf>
    <xf numFmtId="4" fontId="9" fillId="18" borderId="1" xfId="0" applyNumberFormat="1" applyFont="1" applyFill="1" applyBorder="1" applyAlignment="1">
      <alignment horizontal="right" vertical="center" shrinkToFit="1"/>
    </xf>
    <xf numFmtId="4" fontId="83" fillId="18" borderId="1" xfId="0" applyNumberFormat="1" applyFont="1" applyFill="1" applyBorder="1" applyAlignment="1">
      <alignment horizontal="right" vertical="center" shrinkToFit="1"/>
    </xf>
    <xf numFmtId="4" fontId="59" fillId="18" borderId="1" xfId="0" applyNumberFormat="1" applyFont="1" applyFill="1" applyBorder="1" applyAlignment="1">
      <alignment horizontal="right" vertical="center" shrinkToFit="1"/>
    </xf>
    <xf numFmtId="1" fontId="9" fillId="18" borderId="1" xfId="0" applyNumberFormat="1" applyFont="1" applyFill="1" applyBorder="1" applyAlignment="1">
      <alignment horizontal="right" vertical="center" shrinkToFit="1"/>
    </xf>
    <xf numFmtId="0" fontId="0" fillId="9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right" vertical="top"/>
    </xf>
    <xf numFmtId="0" fontId="48" fillId="0" borderId="0" xfId="0" applyFont="1" applyFill="1" applyBorder="1" applyAlignment="1">
      <alignment horizontal="right" vertical="top"/>
    </xf>
    <xf numFmtId="0" fontId="83" fillId="0" borderId="0" xfId="0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 vertical="top"/>
    </xf>
    <xf numFmtId="4" fontId="48" fillId="0" borderId="0" xfId="0" applyNumberFormat="1" applyFont="1" applyFill="1" applyBorder="1" applyAlignment="1">
      <alignment horizontal="right" vertical="top"/>
    </xf>
    <xf numFmtId="0" fontId="72" fillId="0" borderId="0" xfId="0" applyFont="1" applyBorder="1" applyAlignment="1"/>
    <xf numFmtId="0" fontId="76" fillId="9" borderId="7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4" fontId="76" fillId="0" borderId="1" xfId="0" applyNumberFormat="1" applyFont="1" applyBorder="1" applyAlignment="1">
      <alignment horizontal="right" vertical="center" shrinkToFit="1"/>
    </xf>
    <xf numFmtId="0" fontId="75" fillId="9" borderId="2" xfId="0" applyFont="1" applyFill="1" applyBorder="1" applyAlignment="1">
      <alignment horizontal="left" vertical="center" wrapText="1"/>
    </xf>
    <xf numFmtId="4" fontId="76" fillId="9" borderId="1" xfId="0" applyNumberFormat="1" applyFont="1" applyFill="1" applyBorder="1" applyAlignment="1">
      <alignment horizontal="left" vertical="top" wrapText="1"/>
    </xf>
    <xf numFmtId="4" fontId="76" fillId="9" borderId="1" xfId="0" applyNumberFormat="1" applyFont="1" applyFill="1" applyBorder="1" applyAlignment="1">
      <alignment vertical="top" wrapText="1"/>
    </xf>
    <xf numFmtId="4" fontId="76" fillId="9" borderId="1" xfId="0" applyNumberFormat="1" applyFont="1" applyFill="1" applyBorder="1" applyAlignment="1">
      <alignment horizontal="center" vertical="top" wrapText="1"/>
    </xf>
    <xf numFmtId="1" fontId="76" fillId="9" borderId="1" xfId="0" applyNumberFormat="1" applyFont="1" applyFill="1" applyBorder="1" applyAlignment="1">
      <alignment horizontal="left" vertical="center" wrapText="1" shrinkToFit="1"/>
    </xf>
    <xf numFmtId="2" fontId="76" fillId="0" borderId="1" xfId="0" applyNumberFormat="1" applyFont="1" applyBorder="1" applyAlignment="1">
      <alignment horizontal="right" vertical="center" shrinkToFit="1"/>
    </xf>
    <xf numFmtId="0" fontId="76" fillId="9" borderId="1" xfId="0" applyFont="1" applyFill="1" applyBorder="1" applyAlignment="1">
      <alignment horizontal="left" vertical="center" wrapText="1"/>
    </xf>
    <xf numFmtId="1" fontId="76" fillId="9" borderId="1" xfId="0" applyNumberFormat="1" applyFont="1" applyFill="1" applyBorder="1" applyAlignment="1">
      <alignment horizontal="left" vertical="center" shrinkToFit="1"/>
    </xf>
    <xf numFmtId="0" fontId="75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108" fillId="0" borderId="0" xfId="3" applyFont="1"/>
    <xf numFmtId="0" fontId="111" fillId="0" borderId="11" xfId="3" applyFont="1" applyBorder="1" applyAlignment="1">
      <alignment horizontal="center" vertical="center" wrapText="1"/>
    </xf>
    <xf numFmtId="0" fontId="49" fillId="0" borderId="11" xfId="3" applyFont="1" applyBorder="1" applyAlignment="1">
      <alignment horizontal="center" vertical="center" wrapText="1"/>
    </xf>
    <xf numFmtId="3" fontId="56" fillId="0" borderId="11" xfId="3" applyNumberFormat="1" applyFont="1" applyBorder="1" applyAlignment="1">
      <alignment horizontal="center" vertical="center" wrapText="1"/>
    </xf>
    <xf numFmtId="0" fontId="112" fillId="0" borderId="11" xfId="3" applyFont="1" applyBorder="1" applyAlignment="1">
      <alignment horizontal="center" vertical="center" wrapText="1"/>
    </xf>
    <xf numFmtId="0" fontId="65" fillId="0" borderId="11" xfId="3" applyFont="1" applyBorder="1" applyAlignment="1">
      <alignment horizontal="center" vertical="center" wrapText="1" shrinkToFit="1"/>
    </xf>
    <xf numFmtId="0" fontId="49" fillId="0" borderId="11" xfId="3" applyFont="1" applyBorder="1" applyAlignment="1">
      <alignment horizontal="center"/>
    </xf>
    <xf numFmtId="4" fontId="65" fillId="0" borderId="11" xfId="3" applyNumberFormat="1" applyFont="1" applyBorder="1" applyAlignment="1">
      <alignment horizontal="right" wrapText="1"/>
    </xf>
    <xf numFmtId="4" fontId="65" fillId="0" borderId="11" xfId="3" applyNumberFormat="1" applyFont="1" applyBorder="1" applyAlignment="1">
      <alignment horizontal="right" vertical="center" wrapText="1"/>
    </xf>
    <xf numFmtId="4" fontId="90" fillId="0" borderId="11" xfId="3" applyNumberFormat="1" applyFont="1" applyBorder="1" applyAlignment="1">
      <alignment horizontal="right" vertical="center" wrapText="1"/>
    </xf>
    <xf numFmtId="3" fontId="49" fillId="0" borderId="11" xfId="3" applyNumberFormat="1" applyFont="1" applyBorder="1" applyAlignment="1">
      <alignment vertical="center"/>
    </xf>
    <xf numFmtId="4" fontId="49" fillId="0" borderId="11" xfId="3" applyNumberFormat="1" applyFont="1" applyBorder="1" applyAlignment="1" applyProtection="1">
      <alignment vertical="center"/>
      <protection locked="0"/>
    </xf>
    <xf numFmtId="4" fontId="58" fillId="0" borderId="11" xfId="3" applyNumberFormat="1" applyFont="1" applyBorder="1" applyAlignment="1" applyProtection="1">
      <alignment vertical="center"/>
      <protection locked="0"/>
    </xf>
    <xf numFmtId="164" fontId="83" fillId="2" borderId="1" xfId="0" applyNumberFormat="1" applyFont="1" applyFill="1" applyBorder="1" applyAlignment="1">
      <alignment horizontal="center" vertical="center" shrinkToFit="1"/>
    </xf>
    <xf numFmtId="164" fontId="106" fillId="2" borderId="2" xfId="0" applyNumberFormat="1" applyFont="1" applyFill="1" applyBorder="1" applyAlignment="1">
      <alignment horizontal="center" vertical="top" shrinkToFit="1"/>
    </xf>
    <xf numFmtId="164" fontId="106" fillId="2" borderId="1" xfId="0" applyNumberFormat="1" applyFont="1" applyFill="1" applyBorder="1" applyAlignment="1">
      <alignment horizontal="center" vertical="top" shrinkToFit="1"/>
    </xf>
    <xf numFmtId="0" fontId="106" fillId="2" borderId="1" xfId="0" applyFont="1" applyFill="1" applyBorder="1" applyAlignment="1">
      <alignment horizontal="center" vertical="center" wrapText="1"/>
    </xf>
    <xf numFmtId="0" fontId="71" fillId="0" borderId="0" xfId="3" applyFont="1"/>
    <xf numFmtId="3" fontId="49" fillId="0" borderId="11" xfId="3" applyNumberFormat="1" applyFont="1" applyBorder="1" applyAlignment="1" applyProtection="1">
      <alignment horizontal="center"/>
      <protection locked="0"/>
    </xf>
    <xf numFmtId="0" fontId="65" fillId="0" borderId="11" xfId="3" applyFont="1" applyBorder="1" applyAlignment="1">
      <alignment horizontal="left" vertical="center" wrapText="1"/>
    </xf>
    <xf numFmtId="3" fontId="58" fillId="0" borderId="11" xfId="3" applyNumberFormat="1" applyFont="1" applyBorder="1" applyAlignment="1" applyProtection="1">
      <alignment horizontal="center"/>
      <protection locked="0"/>
    </xf>
    <xf numFmtId="0" fontId="90" fillId="0" borderId="11" xfId="3" applyFont="1" applyBorder="1" applyAlignment="1">
      <alignment horizontal="left" vertical="center" wrapText="1"/>
    </xf>
    <xf numFmtId="4" fontId="49" fillId="0" borderId="11" xfId="3" applyNumberFormat="1" applyFont="1" applyBorder="1" applyAlignment="1" applyProtection="1">
      <alignment horizontal="right"/>
      <protection locked="0"/>
    </xf>
    <xf numFmtId="4" fontId="58" fillId="0" borderId="11" xfId="3" applyNumberFormat="1" applyFont="1" applyBorder="1" applyAlignment="1" applyProtection="1">
      <alignment horizontal="right"/>
      <protection locked="0"/>
    </xf>
    <xf numFmtId="3" fontId="49" fillId="0" borderId="11" xfId="3" applyNumberFormat="1" applyFont="1" applyBorder="1" applyProtection="1">
      <protection locked="0"/>
    </xf>
    <xf numFmtId="0" fontId="0" fillId="0" borderId="11" xfId="0" applyBorder="1" applyAlignment="1">
      <alignment horizontal="center" vertical="top"/>
    </xf>
    <xf numFmtId="0" fontId="90" fillId="0" borderId="11" xfId="0" applyFont="1" applyBorder="1" applyAlignment="1">
      <alignment horizontal="left" vertical="top"/>
    </xf>
    <xf numFmtId="4" fontId="0" fillId="0" borderId="11" xfId="0" applyNumberForma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65" fillId="0" borderId="11" xfId="0" applyFont="1" applyBorder="1" applyAlignment="1">
      <alignment horizontal="center" vertical="top"/>
    </xf>
    <xf numFmtId="0" fontId="65" fillId="0" borderId="11" xfId="0" applyFont="1" applyBorder="1" applyAlignment="1">
      <alignment horizontal="left" vertical="top"/>
    </xf>
    <xf numFmtId="4" fontId="65" fillId="0" borderId="11" xfId="0" applyNumberFormat="1" applyFont="1" applyBorder="1" applyAlignment="1">
      <alignment horizontal="right" vertical="top"/>
    </xf>
    <xf numFmtId="0" fontId="85" fillId="0" borderId="0" xfId="3" applyFont="1" applyAlignment="1">
      <alignment horizontal="right" wrapText="1"/>
    </xf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9" borderId="3" xfId="0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6" xfId="0" applyFont="1" applyFill="1" applyBorder="1" applyAlignment="1">
      <alignment horizontal="left" vertical="top"/>
    </xf>
    <xf numFmtId="0" fontId="54" fillId="0" borderId="5" xfId="0" applyFont="1" applyFill="1" applyBorder="1" applyAlignment="1">
      <alignment horizontal="left" vertical="top" indent="8"/>
    </xf>
    <xf numFmtId="0" fontId="0" fillId="0" borderId="5" xfId="0" applyFill="1" applyBorder="1" applyAlignment="1">
      <alignment horizontal="left" vertical="top" indent="8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00" fillId="0" borderId="18" xfId="2" applyFont="1" applyBorder="1" applyAlignment="1">
      <alignment horizontal="left" vertical="top" wrapText="1"/>
    </xf>
    <xf numFmtId="0" fontId="100" fillId="0" borderId="19" xfId="2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4" fillId="9" borderId="2" xfId="0" applyFont="1" applyFill="1" applyBorder="1" applyAlignment="1">
      <alignment horizontal="left" vertical="top" wrapText="1"/>
    </xf>
    <xf numFmtId="0" fontId="54" fillId="9" borderId="3" xfId="0" applyFont="1" applyFill="1" applyBorder="1" applyAlignment="1">
      <alignment horizontal="left" vertical="top" wrapText="1"/>
    </xf>
    <xf numFmtId="0" fontId="48" fillId="9" borderId="2" xfId="0" applyFont="1" applyFill="1" applyBorder="1" applyAlignment="1">
      <alignment horizontal="left" vertical="top" wrapText="1"/>
    </xf>
    <xf numFmtId="0" fontId="48" fillId="9" borderId="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42" fillId="0" borderId="2" xfId="0" applyFont="1" applyFill="1" applyBorder="1" applyAlignment="1">
      <alignment horizontal="left" vertical="top" wrapText="1"/>
    </xf>
    <xf numFmtId="0" fontId="42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71" fillId="0" borderId="6" xfId="0" applyFont="1" applyFill="1" applyBorder="1" applyAlignment="1">
      <alignment horizontal="left" vertical="top"/>
    </xf>
    <xf numFmtId="0" fontId="45" fillId="7" borderId="0" xfId="0" applyFont="1" applyFill="1" applyBorder="1" applyAlignment="1">
      <alignment horizontal="left" vertical="top" wrapText="1"/>
    </xf>
    <xf numFmtId="0" fontId="45" fillId="7" borderId="12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87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13" borderId="0" xfId="0" applyFill="1" applyBorder="1" applyAlignment="1">
      <alignment horizontal="left" vertical="center" wrapText="1"/>
    </xf>
    <xf numFmtId="0" fontId="0" fillId="13" borderId="12" xfId="0" applyFill="1" applyBorder="1" applyAlignment="1">
      <alignment horizontal="left" vertical="center" wrapText="1"/>
    </xf>
    <xf numFmtId="0" fontId="85" fillId="9" borderId="0" xfId="0" applyFont="1" applyFill="1" applyBorder="1" applyAlignment="1">
      <alignment horizontal="left" vertical="center" wrapText="1"/>
    </xf>
    <xf numFmtId="0" fontId="85" fillId="9" borderId="12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37" fillId="4" borderId="1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18" borderId="0" xfId="0" applyFill="1" applyBorder="1" applyAlignment="1">
      <alignment horizontal="left" vertical="center" wrapText="1"/>
    </xf>
    <xf numFmtId="0" fontId="0" fillId="18" borderId="12" xfId="0" applyFill="1" applyBorder="1" applyAlignment="1">
      <alignment horizontal="left" vertical="center" wrapText="1"/>
    </xf>
    <xf numFmtId="0" fontId="37" fillId="13" borderId="0" xfId="0" applyFont="1" applyFill="1" applyBorder="1" applyAlignment="1">
      <alignment horizontal="left" vertical="top" wrapText="1"/>
    </xf>
    <xf numFmtId="0" fontId="37" fillId="13" borderId="12" xfId="0" applyFont="1" applyFill="1" applyBorder="1" applyAlignment="1">
      <alignment horizontal="left" vertical="top" wrapText="1"/>
    </xf>
    <xf numFmtId="0" fontId="85" fillId="9" borderId="0" xfId="0" applyFont="1" applyFill="1" applyBorder="1" applyAlignment="1">
      <alignment horizontal="left" vertical="top" wrapText="1"/>
    </xf>
    <xf numFmtId="0" fontId="85" fillId="9" borderId="12" xfId="0" applyFont="1" applyFill="1" applyBorder="1" applyAlignment="1">
      <alignment horizontal="left" vertical="top" wrapText="1"/>
    </xf>
    <xf numFmtId="0" fontId="37" fillId="3" borderId="0" xfId="0" applyFont="1" applyFill="1" applyBorder="1" applyAlignment="1">
      <alignment horizontal="left" vertical="top" wrapText="1"/>
    </xf>
    <xf numFmtId="0" fontId="37" fillId="3" borderId="12" xfId="0" applyFont="1" applyFill="1" applyBorder="1" applyAlignment="1">
      <alignment horizontal="left" vertical="top" wrapText="1"/>
    </xf>
    <xf numFmtId="0" fontId="46" fillId="7" borderId="0" xfId="0" applyFont="1" applyFill="1" applyBorder="1" applyAlignment="1">
      <alignment horizontal="left" vertical="center" wrapText="1"/>
    </xf>
    <xf numFmtId="0" fontId="46" fillId="7" borderId="12" xfId="0" applyFont="1" applyFill="1" applyBorder="1" applyAlignment="1">
      <alignment horizontal="left" vertical="center" wrapText="1"/>
    </xf>
    <xf numFmtId="0" fontId="81" fillId="7" borderId="0" xfId="0" applyFont="1" applyFill="1" applyBorder="1" applyAlignment="1">
      <alignment horizontal="left" vertical="top" wrapText="1"/>
    </xf>
    <xf numFmtId="0" fontId="46" fillId="7" borderId="0" xfId="0" applyFont="1" applyFill="1" applyBorder="1" applyAlignment="1">
      <alignment horizontal="left" vertical="top" wrapText="1"/>
    </xf>
    <xf numFmtId="0" fontId="46" fillId="7" borderId="12" xfId="0" applyFont="1" applyFill="1" applyBorder="1" applyAlignment="1">
      <alignment horizontal="left" vertical="top" wrapText="1"/>
    </xf>
    <xf numFmtId="0" fontId="37" fillId="4" borderId="0" xfId="0" applyFont="1" applyFill="1" applyBorder="1" applyAlignment="1">
      <alignment horizontal="left" vertical="top" wrapText="1"/>
    </xf>
    <xf numFmtId="0" fontId="37" fillId="4" borderId="12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87" fillId="7" borderId="0" xfId="0" applyFont="1" applyFill="1" applyBorder="1" applyAlignment="1">
      <alignment horizontal="left" vertical="top" wrapText="1"/>
    </xf>
    <xf numFmtId="0" fontId="37" fillId="3" borderId="0" xfId="0" applyFont="1" applyFill="1" applyBorder="1" applyAlignment="1">
      <alignment horizontal="left" vertical="center" wrapText="1"/>
    </xf>
    <xf numFmtId="0" fontId="37" fillId="3" borderId="12" xfId="0" applyFont="1" applyFill="1" applyBorder="1" applyAlignment="1">
      <alignment horizontal="left" vertical="center" wrapText="1"/>
    </xf>
    <xf numFmtId="0" fontId="49" fillId="6" borderId="0" xfId="0" applyFont="1" applyFill="1" applyBorder="1" applyAlignment="1">
      <alignment horizontal="left" vertical="top" wrapText="1"/>
    </xf>
    <xf numFmtId="0" fontId="49" fillId="6" borderId="12" xfId="0" applyFont="1" applyFill="1" applyBorder="1" applyAlignment="1">
      <alignment horizontal="left" vertical="top" wrapText="1"/>
    </xf>
    <xf numFmtId="0" fontId="45" fillId="6" borderId="0" xfId="0" applyFont="1" applyFill="1" applyBorder="1" applyAlignment="1">
      <alignment horizontal="left" vertical="top" wrapText="1"/>
    </xf>
    <xf numFmtId="0" fontId="45" fillId="6" borderId="12" xfId="0" applyFont="1" applyFill="1" applyBorder="1" applyAlignment="1">
      <alignment horizontal="left" vertical="top" wrapText="1"/>
    </xf>
    <xf numFmtId="0" fontId="87" fillId="6" borderId="0" xfId="0" applyFont="1" applyFill="1" applyBorder="1" applyAlignment="1">
      <alignment horizontal="left" vertical="top" wrapText="1"/>
    </xf>
    <xf numFmtId="0" fontId="60" fillId="7" borderId="0" xfId="0" applyFont="1" applyFill="1" applyBorder="1" applyAlignment="1">
      <alignment horizontal="left" vertical="top" wrapText="1"/>
    </xf>
    <xf numFmtId="0" fontId="60" fillId="7" borderId="12" xfId="0" applyFont="1" applyFill="1" applyBorder="1" applyAlignment="1">
      <alignment horizontal="left" vertical="top" wrapText="1"/>
    </xf>
    <xf numFmtId="0" fontId="48" fillId="14" borderId="0" xfId="0" applyFont="1" applyFill="1" applyBorder="1" applyAlignment="1">
      <alignment horizontal="left" vertical="top"/>
    </xf>
    <xf numFmtId="0" fontId="48" fillId="14" borderId="0" xfId="0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center" vertical="center"/>
    </xf>
    <xf numFmtId="1" fontId="83" fillId="0" borderId="2" xfId="0" applyNumberFormat="1" applyFont="1" applyFill="1" applyBorder="1" applyAlignment="1">
      <alignment horizontal="left" vertical="top" shrinkToFit="1"/>
    </xf>
    <xf numFmtId="1" fontId="83" fillId="0" borderId="3" xfId="0" applyNumberFormat="1" applyFont="1" applyFill="1" applyBorder="1" applyAlignment="1">
      <alignment horizontal="left" vertical="top" shrinkToFit="1"/>
    </xf>
    <xf numFmtId="0" fontId="0" fillId="4" borderId="0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81" fillId="7" borderId="12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102" fillId="17" borderId="0" xfId="2" applyFont="1" applyFill="1" applyBorder="1" applyAlignment="1">
      <alignment horizontal="left" vertical="top"/>
    </xf>
    <xf numFmtId="0" fontId="102" fillId="17" borderId="12" xfId="2" applyFont="1" applyFill="1" applyBorder="1" applyAlignment="1">
      <alignment horizontal="left" vertical="top"/>
    </xf>
    <xf numFmtId="0" fontId="79" fillId="7" borderId="0" xfId="0" applyFont="1" applyFill="1" applyBorder="1" applyAlignment="1">
      <alignment horizontal="left" vertical="top" wrapText="1"/>
    </xf>
    <xf numFmtId="0" fontId="78" fillId="7" borderId="0" xfId="0" applyFont="1" applyFill="1" applyBorder="1" applyAlignment="1">
      <alignment horizontal="left" vertical="top" wrapText="1"/>
    </xf>
    <xf numFmtId="0" fontId="78" fillId="7" borderId="12" xfId="0" applyFont="1" applyFill="1" applyBorder="1" applyAlignment="1">
      <alignment horizontal="left" vertical="top" wrapText="1"/>
    </xf>
    <xf numFmtId="0" fontId="46" fillId="4" borderId="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48" fillId="4" borderId="12" xfId="0" applyFont="1" applyFill="1" applyBorder="1" applyAlignment="1">
      <alignment horizontal="left" vertical="top" wrapText="1"/>
    </xf>
    <xf numFmtId="0" fontId="101" fillId="6" borderId="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center" wrapText="1"/>
    </xf>
    <xf numFmtId="0" fontId="82" fillId="7" borderId="0" xfId="0" applyFont="1" applyFill="1" applyBorder="1" applyAlignment="1">
      <alignment horizontal="left" vertical="top" wrapText="1"/>
    </xf>
    <xf numFmtId="0" fontId="82" fillId="7" borderId="12" xfId="0" applyFont="1" applyFill="1" applyBorder="1" applyAlignment="1">
      <alignment horizontal="left" vertical="top" wrapText="1"/>
    </xf>
    <xf numFmtId="1" fontId="83" fillId="0" borderId="0" xfId="0" applyNumberFormat="1" applyFont="1" applyFill="1" applyBorder="1" applyAlignment="1">
      <alignment horizontal="left" vertical="center" shrinkToFit="1"/>
    </xf>
    <xf numFmtId="1" fontId="83" fillId="0" borderId="12" xfId="0" applyNumberFormat="1" applyFont="1" applyFill="1" applyBorder="1" applyAlignment="1">
      <alignment horizontal="left" vertical="center" shrinkToFit="1"/>
    </xf>
    <xf numFmtId="0" fontId="46" fillId="11" borderId="0" xfId="0" applyFont="1" applyFill="1" applyBorder="1" applyAlignment="1">
      <alignment horizontal="left" vertical="top" wrapText="1"/>
    </xf>
    <xf numFmtId="0" fontId="46" fillId="11" borderId="12" xfId="0" applyFont="1" applyFill="1" applyBorder="1" applyAlignment="1">
      <alignment horizontal="left" vertical="top" wrapText="1"/>
    </xf>
    <xf numFmtId="1" fontId="83" fillId="0" borderId="0" xfId="0" applyNumberFormat="1" applyFont="1" applyFill="1" applyBorder="1" applyAlignment="1">
      <alignment horizontal="left" vertical="top" shrinkToFit="1"/>
    </xf>
    <xf numFmtId="1" fontId="83" fillId="0" borderId="12" xfId="0" applyNumberFormat="1" applyFont="1" applyFill="1" applyBorder="1" applyAlignment="1">
      <alignment horizontal="left" vertical="top" shrinkToFit="1"/>
    </xf>
    <xf numFmtId="0" fontId="85" fillId="0" borderId="0" xfId="0" applyFont="1" applyFill="1" applyBorder="1" applyAlignment="1">
      <alignment horizontal="left" vertical="top" wrapText="1"/>
    </xf>
    <xf numFmtId="0" fontId="85" fillId="0" borderId="17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87" fillId="6" borderId="12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39" fillId="7" borderId="0" xfId="0" applyFont="1" applyFill="1" applyBorder="1" applyAlignment="1">
      <alignment horizontal="left" vertical="top" wrapText="1"/>
    </xf>
    <xf numFmtId="0" fontId="65" fillId="16" borderId="0" xfId="2" applyFont="1" applyFill="1" applyAlignment="1">
      <alignment horizontal="left" vertical="top"/>
    </xf>
    <xf numFmtId="0" fontId="101" fillId="7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left" vertical="top"/>
    </xf>
    <xf numFmtId="0" fontId="83" fillId="0" borderId="12" xfId="0" applyFont="1" applyFill="1" applyBorder="1" applyAlignment="1">
      <alignment horizontal="left" vertical="top"/>
    </xf>
    <xf numFmtId="0" fontId="61" fillId="3" borderId="0" xfId="0" applyFont="1" applyFill="1" applyBorder="1" applyAlignment="1">
      <alignment horizontal="left" vertical="center" wrapText="1"/>
    </xf>
    <xf numFmtId="0" fontId="61" fillId="3" borderId="12" xfId="0" applyFont="1" applyFill="1" applyBorder="1" applyAlignment="1">
      <alignment horizontal="left" vertical="center" wrapText="1"/>
    </xf>
    <xf numFmtId="0" fontId="46" fillId="6" borderId="0" xfId="0" applyFont="1" applyFill="1" applyBorder="1" applyAlignment="1">
      <alignment horizontal="left" vertical="top" wrapText="1"/>
    </xf>
    <xf numFmtId="0" fontId="46" fillId="6" borderId="12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/>
    </xf>
    <xf numFmtId="0" fontId="105" fillId="9" borderId="0" xfId="0" applyFont="1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97" fillId="0" borderId="0" xfId="0" applyFont="1" applyFill="1" applyBorder="1" applyAlignment="1">
      <alignment horizontal="left" vertical="top"/>
    </xf>
    <xf numFmtId="0" fontId="55" fillId="9" borderId="0" xfId="0" applyFont="1" applyFill="1" applyBorder="1" applyAlignment="1">
      <alignment horizontal="left" vertical="top"/>
    </xf>
    <xf numFmtId="0" fontId="106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right" vertical="top" wrapText="1"/>
    </xf>
    <xf numFmtId="0" fontId="75" fillId="0" borderId="6" xfId="0" applyFont="1" applyBorder="1" applyAlignment="1">
      <alignment horizontal="center" vertical="top"/>
    </xf>
    <xf numFmtId="0" fontId="75" fillId="8" borderId="7" xfId="0" applyFont="1" applyFill="1" applyBorder="1" applyAlignment="1">
      <alignment horizontal="center" vertical="center" textRotation="90" wrapText="1"/>
    </xf>
    <xf numFmtId="0" fontId="75" fillId="8" borderId="9" xfId="0" applyFont="1" applyFill="1" applyBorder="1" applyAlignment="1">
      <alignment horizontal="center" vertical="center" textRotation="90" wrapText="1"/>
    </xf>
    <xf numFmtId="0" fontId="75" fillId="0" borderId="7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" fontId="76" fillId="0" borderId="7" xfId="0" applyNumberFormat="1" applyFont="1" applyBorder="1" applyAlignment="1">
      <alignment horizontal="right" vertical="center" shrinkToFit="1"/>
    </xf>
    <xf numFmtId="4" fontId="76" fillId="0" borderId="10" xfId="0" applyNumberFormat="1" applyFont="1" applyBorder="1" applyAlignment="1">
      <alignment horizontal="right" vertical="center" shrinkToFit="1"/>
    </xf>
    <xf numFmtId="0" fontId="76" fillId="8" borderId="7" xfId="0" applyFont="1" applyFill="1" applyBorder="1" applyAlignment="1">
      <alignment horizontal="center" vertical="center" textRotation="90" wrapText="1"/>
    </xf>
    <xf numFmtId="0" fontId="76" fillId="8" borderId="10" xfId="0" applyFont="1" applyFill="1" applyBorder="1" applyAlignment="1">
      <alignment horizontal="center" vertical="center" textRotation="90" wrapText="1"/>
    </xf>
    <xf numFmtId="0" fontId="76" fillId="12" borderId="2" xfId="0" applyFont="1" applyFill="1" applyBorder="1" applyAlignment="1">
      <alignment horizontal="left" vertical="top" wrapText="1"/>
    </xf>
    <xf numFmtId="0" fontId="76" fillId="12" borderId="3" xfId="0" applyFont="1" applyFill="1" applyBorder="1" applyAlignment="1">
      <alignment horizontal="left" vertical="top" wrapText="1"/>
    </xf>
    <xf numFmtId="0" fontId="76" fillId="12" borderId="4" xfId="0" applyFont="1" applyFill="1" applyBorder="1" applyAlignment="1">
      <alignment horizontal="left" vertical="top" wrapText="1"/>
    </xf>
    <xf numFmtId="0" fontId="76" fillId="12" borderId="2" xfId="0" applyFont="1" applyFill="1" applyBorder="1" applyAlignment="1">
      <alignment horizontal="left" vertical="center" wrapText="1"/>
    </xf>
    <xf numFmtId="0" fontId="76" fillId="12" borderId="3" xfId="0" applyFont="1" applyFill="1" applyBorder="1" applyAlignment="1">
      <alignment horizontal="left" vertical="center" wrapText="1"/>
    </xf>
    <xf numFmtId="0" fontId="76" fillId="12" borderId="4" xfId="0" applyFont="1" applyFill="1" applyBorder="1" applyAlignment="1">
      <alignment horizontal="left" vertical="center" wrapText="1"/>
    </xf>
    <xf numFmtId="0" fontId="76" fillId="8" borderId="9" xfId="0" applyFont="1" applyFill="1" applyBorder="1" applyAlignment="1">
      <alignment horizontal="center" vertical="center" textRotation="90" wrapText="1"/>
    </xf>
    <xf numFmtId="0" fontId="75" fillId="0" borderId="9" xfId="0" applyFont="1" applyBorder="1" applyAlignment="1">
      <alignment horizontal="center" vertical="center" wrapText="1"/>
    </xf>
    <xf numFmtId="4" fontId="76" fillId="0" borderId="9" xfId="0" applyNumberFormat="1" applyFont="1" applyBorder="1" applyAlignment="1">
      <alignment horizontal="right" vertical="center" shrinkToFit="1"/>
    </xf>
    <xf numFmtId="4" fontId="76" fillId="0" borderId="7" xfId="0" applyNumberFormat="1" applyFont="1" applyBorder="1" applyAlignment="1">
      <alignment horizontal="center" vertical="center" shrinkToFit="1"/>
    </xf>
    <xf numFmtId="4" fontId="76" fillId="0" borderId="9" xfId="0" applyNumberFormat="1" applyFont="1" applyBorder="1" applyAlignment="1">
      <alignment horizontal="center" vertical="center" shrinkToFit="1"/>
    </xf>
    <xf numFmtId="0" fontId="75" fillId="9" borderId="7" xfId="0" applyFont="1" applyFill="1" applyBorder="1" applyAlignment="1">
      <alignment horizontal="center" vertical="center" wrapText="1"/>
    </xf>
    <xf numFmtId="0" fontId="75" fillId="9" borderId="9" xfId="0" applyFont="1" applyFill="1" applyBorder="1" applyAlignment="1">
      <alignment horizontal="center" vertical="center" wrapText="1"/>
    </xf>
    <xf numFmtId="1" fontId="76" fillId="9" borderId="7" xfId="0" applyNumberFormat="1" applyFont="1" applyFill="1" applyBorder="1" applyAlignment="1">
      <alignment horizontal="center" vertical="center" shrinkToFit="1"/>
    </xf>
    <xf numFmtId="1" fontId="76" fillId="9" borderId="9" xfId="0" applyNumberFormat="1" applyFont="1" applyFill="1" applyBorder="1" applyAlignment="1">
      <alignment horizontal="center" vertical="center" shrinkToFit="1"/>
    </xf>
    <xf numFmtId="0" fontId="75" fillId="8" borderId="10" xfId="0" applyFont="1" applyFill="1" applyBorder="1" applyAlignment="1">
      <alignment horizontal="center" vertical="center" textRotation="90" wrapText="1"/>
    </xf>
    <xf numFmtId="0" fontId="109" fillId="0" borderId="0" xfId="3" applyFont="1" applyAlignment="1">
      <alignment horizontal="center"/>
    </xf>
    <xf numFmtId="0" fontId="110" fillId="0" borderId="0" xfId="3" applyFont="1" applyAlignment="1">
      <alignment horizontal="center"/>
    </xf>
    <xf numFmtId="0" fontId="70" fillId="0" borderId="0" xfId="3" applyFont="1" applyAlignment="1">
      <alignment horizontal="center"/>
    </xf>
    <xf numFmtId="0" fontId="65" fillId="0" borderId="11" xfId="3" applyFont="1" applyBorder="1" applyAlignment="1">
      <alignment horizontal="center" wrapText="1"/>
    </xf>
    <xf numFmtId="3" fontId="49" fillId="0" borderId="11" xfId="3" applyNumberFormat="1" applyFont="1" applyBorder="1" applyAlignment="1" applyProtection="1">
      <alignment horizontal="left" vertical="center"/>
      <protection locked="0"/>
    </xf>
    <xf numFmtId="3" fontId="58" fillId="0" borderId="11" xfId="3" applyNumberFormat="1" applyFont="1" applyBorder="1" applyAlignment="1" applyProtection="1">
      <alignment horizontal="left" vertical="center"/>
      <protection locked="0"/>
    </xf>
    <xf numFmtId="0" fontId="49" fillId="0" borderId="18" xfId="3" applyFont="1" applyBorder="1" applyAlignment="1">
      <alignment horizontal="center" vertical="center" wrapText="1"/>
    </xf>
    <xf numFmtId="0" fontId="49" fillId="0" borderId="19" xfId="3" applyFont="1" applyBorder="1" applyAlignment="1">
      <alignment horizontal="center" vertical="center" wrapText="1"/>
    </xf>
    <xf numFmtId="0" fontId="49" fillId="0" borderId="11" xfId="3" applyFont="1" applyBorder="1" applyAlignment="1">
      <alignment horizontal="left" vertical="center"/>
    </xf>
    <xf numFmtId="3" fontId="58" fillId="0" borderId="11" xfId="3" applyNumberFormat="1" applyFont="1" applyBorder="1" applyAlignment="1" applyProtection="1">
      <alignment horizontal="left"/>
      <protection locked="0"/>
    </xf>
    <xf numFmtId="0" fontId="108" fillId="0" borderId="0" xfId="3" applyFont="1"/>
    <xf numFmtId="0" fontId="85" fillId="0" borderId="0" xfId="3" applyFont="1" applyAlignment="1">
      <alignment horizontal="right" wrapText="1"/>
    </xf>
    <xf numFmtId="0" fontId="49" fillId="0" borderId="11" xfId="3" applyFont="1" applyBorder="1" applyAlignment="1">
      <alignment horizontal="left"/>
    </xf>
    <xf numFmtId="3" fontId="49" fillId="0" borderId="11" xfId="3" applyNumberFormat="1" applyFont="1" applyBorder="1" applyAlignment="1" applyProtection="1">
      <alignment horizontal="left"/>
      <protection locked="0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right" vertical="center"/>
    </xf>
  </cellXfs>
  <cellStyles count="4">
    <cellStyle name="Excel Built-in Normal" xfId="2" xr:uid="{3E989BDE-667D-4F6C-8D79-4B128E8F3D8F}"/>
    <cellStyle name="Normal 2" xfId="3" xr:uid="{E69D30B4-CD99-4F8E-B627-E1D7E9254DF8}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balans%202021.-za%20pri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OPĆI DIO"/>
      <sheetName val="SPEC.PRIHOD"/>
      <sheetName val="ORGANIZACIJSKA"/>
      <sheetName val="EKONOMSKA"/>
      <sheetName val="POS.DIO"/>
    </sheetNames>
    <sheetDataSet>
      <sheetData sheetId="0"/>
      <sheetData sheetId="1"/>
      <sheetData sheetId="2"/>
      <sheetData sheetId="3"/>
      <sheetData sheetId="4"/>
      <sheetData sheetId="5">
        <row r="42">
          <cell r="E42">
            <v>672000</v>
          </cell>
        </row>
        <row r="88">
          <cell r="E88">
            <v>120000</v>
          </cell>
        </row>
        <row r="263">
          <cell r="E263">
            <v>20000</v>
          </cell>
        </row>
        <row r="379">
          <cell r="E379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13" zoomScale="96" zoomScaleNormal="96" workbookViewId="0">
      <selection activeCell="I13" sqref="I13"/>
    </sheetView>
  </sheetViews>
  <sheetFormatPr defaultRowHeight="12.75" x14ac:dyDescent="0.2"/>
  <cols>
    <col min="1" max="1" width="6.83203125" customWidth="1"/>
    <col min="2" max="2" width="9.83203125" customWidth="1"/>
    <col min="3" max="3" width="32.6640625" customWidth="1"/>
    <col min="4" max="4" width="9.83203125" customWidth="1"/>
    <col min="5" max="5" width="15.5" customWidth="1"/>
    <col min="6" max="7" width="13.5" customWidth="1"/>
    <col min="8" max="8" width="14" customWidth="1"/>
    <col min="9" max="9" width="13.5" customWidth="1"/>
    <col min="10" max="10" width="5.33203125" customWidth="1"/>
    <col min="11" max="11" width="5.1640625" customWidth="1"/>
    <col min="12" max="12" width="5.33203125" customWidth="1"/>
    <col min="13" max="13" width="5.83203125" customWidth="1"/>
  </cols>
  <sheetData>
    <row r="1" spans="1:13" ht="15" customHeight="1" x14ac:dyDescent="0.2">
      <c r="A1" s="497" t="s">
        <v>214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s="56" customFormat="1" ht="12.75" customHeight="1" x14ac:dyDescent="0.2">
      <c r="A2" s="497" t="s">
        <v>567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</row>
    <row r="3" spans="1:13" ht="19.5" customHeight="1" x14ac:dyDescent="0.2">
      <c r="A3" s="496" t="s">
        <v>0</v>
      </c>
      <c r="B3" s="496"/>
      <c r="C3" s="496"/>
      <c r="D3" s="496"/>
      <c r="E3" s="496"/>
      <c r="F3" s="496"/>
      <c r="G3" s="496"/>
      <c r="H3" s="496"/>
    </row>
    <row r="4" spans="1:13" ht="19.5" customHeight="1" x14ac:dyDescent="0.2">
      <c r="A4" s="495" t="s">
        <v>554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2.2" customHeight="1" x14ac:dyDescent="0.2">
      <c r="A5" s="499" t="s">
        <v>216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13" ht="12.95" customHeight="1" x14ac:dyDescent="0.2">
      <c r="A6" s="501" t="s">
        <v>555</v>
      </c>
      <c r="B6" s="501"/>
      <c r="C6" s="501"/>
      <c r="D6" s="501"/>
      <c r="E6" s="501"/>
      <c r="F6" s="501"/>
      <c r="G6" s="501"/>
      <c r="H6" s="501"/>
    </row>
    <row r="7" spans="1:13" ht="28.7" customHeight="1" x14ac:dyDescent="0.2">
      <c r="A7" s="1"/>
      <c r="B7" s="504"/>
      <c r="C7" s="505"/>
      <c r="D7" s="506"/>
      <c r="E7" s="42" t="s">
        <v>520</v>
      </c>
      <c r="F7" s="51" t="s">
        <v>445</v>
      </c>
      <c r="G7" s="51" t="s">
        <v>521</v>
      </c>
      <c r="H7" s="42" t="s">
        <v>446</v>
      </c>
      <c r="I7" s="42" t="s">
        <v>522</v>
      </c>
      <c r="J7" s="248" t="s">
        <v>1</v>
      </c>
      <c r="K7" s="248" t="s">
        <v>2</v>
      </c>
      <c r="L7" s="248" t="s">
        <v>3</v>
      </c>
      <c r="M7" s="247" t="s">
        <v>4</v>
      </c>
    </row>
    <row r="8" spans="1:13" ht="12" customHeight="1" x14ac:dyDescent="0.2">
      <c r="A8" s="2"/>
      <c r="B8" s="483"/>
      <c r="C8" s="484"/>
      <c r="D8" s="485"/>
      <c r="E8" s="3" t="s">
        <v>225</v>
      </c>
      <c r="F8" s="3" t="s">
        <v>226</v>
      </c>
      <c r="G8" s="3" t="s">
        <v>227</v>
      </c>
      <c r="H8" s="3" t="s">
        <v>228</v>
      </c>
      <c r="I8" s="3" t="s">
        <v>229</v>
      </c>
      <c r="J8" s="2"/>
      <c r="K8" s="2"/>
      <c r="L8" s="2"/>
      <c r="M8" s="43"/>
    </row>
    <row r="9" spans="1:13" ht="12.95" customHeight="1" x14ac:dyDescent="0.2">
      <c r="A9" s="486" t="s">
        <v>5</v>
      </c>
      <c r="B9" s="487"/>
      <c r="C9" s="487"/>
      <c r="D9" s="488"/>
      <c r="E9" s="2"/>
      <c r="F9" s="2"/>
      <c r="G9" s="2"/>
      <c r="H9" s="2"/>
      <c r="I9" s="2"/>
      <c r="J9" s="2"/>
      <c r="K9" s="2"/>
      <c r="L9" s="2"/>
      <c r="M9" s="43"/>
    </row>
    <row r="10" spans="1:13" ht="12.2" customHeight="1" x14ac:dyDescent="0.2">
      <c r="A10" s="4">
        <v>6</v>
      </c>
      <c r="B10" s="492" t="s">
        <v>6</v>
      </c>
      <c r="C10" s="493"/>
      <c r="D10" s="494"/>
      <c r="E10" s="86">
        <f>'OPĆI DIO'!D9</f>
        <v>6933050.3899999997</v>
      </c>
      <c r="F10" s="86">
        <f>'OPĆI DIO'!E9</f>
        <v>6466400</v>
      </c>
      <c r="G10" s="86">
        <f>'OPĆI DIO'!F9</f>
        <v>13911500</v>
      </c>
      <c r="H10" s="86">
        <f>'OPĆI DIO'!G9</f>
        <v>8451950</v>
      </c>
      <c r="I10" s="86">
        <f>'OPĆI DIO'!H9</f>
        <v>8261950</v>
      </c>
      <c r="J10" s="179">
        <f>F10/E10*100</f>
        <v>93.269190850349503</v>
      </c>
      <c r="K10" s="179">
        <f>G10/E10*100</f>
        <v>200.65482316507439</v>
      </c>
      <c r="L10" s="179">
        <f>H10/G10*100</f>
        <v>60.755130647306189</v>
      </c>
      <c r="M10" s="180">
        <f>I10/H10*100</f>
        <v>97.751998059619382</v>
      </c>
    </row>
    <row r="11" spans="1:13" ht="12.95" customHeight="1" x14ac:dyDescent="0.2">
      <c r="A11" s="4">
        <v>7</v>
      </c>
      <c r="B11" s="492" t="s">
        <v>7</v>
      </c>
      <c r="C11" s="493"/>
      <c r="D11" s="494"/>
      <c r="E11" s="86">
        <f>'OPĆI DIO'!D26</f>
        <v>0</v>
      </c>
      <c r="F11" s="86">
        <f>'OPĆI DIO'!E26</f>
        <v>0</v>
      </c>
      <c r="G11" s="86">
        <f>'OPĆI DIO'!F26</f>
        <v>100000</v>
      </c>
      <c r="H11" s="86">
        <f>'OPĆI DIO'!G26</f>
        <v>20000</v>
      </c>
      <c r="I11" s="86">
        <f>'OPĆI DIO'!H26</f>
        <v>20000</v>
      </c>
      <c r="J11" s="179">
        <v>0</v>
      </c>
      <c r="K11" s="179">
        <v>0</v>
      </c>
      <c r="L11" s="179">
        <f>H11/G11*100</f>
        <v>20</v>
      </c>
      <c r="M11" s="180">
        <f>I11/H11*100</f>
        <v>100</v>
      </c>
    </row>
    <row r="12" spans="1:13" ht="15" customHeight="1" x14ac:dyDescent="0.2">
      <c r="A12" s="7"/>
      <c r="B12" s="489" t="s">
        <v>8</v>
      </c>
      <c r="C12" s="490"/>
      <c r="D12" s="491"/>
      <c r="E12" s="8">
        <f>SUM(E10,E11)</f>
        <v>6933050.3899999997</v>
      </c>
      <c r="F12" s="8">
        <f>SUM(F10,F11)</f>
        <v>6466400</v>
      </c>
      <c r="G12" s="8">
        <f>SUM(G10,G11)</f>
        <v>14011500</v>
      </c>
      <c r="H12" s="8">
        <f>SUM(H11,H10)</f>
        <v>8471950</v>
      </c>
      <c r="I12" s="8">
        <f>SUM(I10,I11)</f>
        <v>8281950</v>
      </c>
      <c r="J12" s="181">
        <f>F12/E12*100</f>
        <v>93.269190850349503</v>
      </c>
      <c r="K12" s="181">
        <f>G12/E12*100</f>
        <v>202.09718971911298</v>
      </c>
      <c r="L12" s="181">
        <f t="shared" ref="L12:M15" si="0">H12/G12*100</f>
        <v>60.464261499482561</v>
      </c>
      <c r="M12" s="182">
        <f t="shared" si="0"/>
        <v>97.757304988816031</v>
      </c>
    </row>
    <row r="13" spans="1:13" ht="13.7" customHeight="1" x14ac:dyDescent="0.2">
      <c r="A13" s="4">
        <v>3</v>
      </c>
      <c r="B13" s="492" t="s">
        <v>9</v>
      </c>
      <c r="C13" s="493"/>
      <c r="D13" s="494"/>
      <c r="E13" s="86">
        <f>'OPĆI DIO'!D31</f>
        <v>3129715.3020000001</v>
      </c>
      <c r="F13" s="86">
        <f>'OPĆI DIO'!E31</f>
        <v>4123104.4</v>
      </c>
      <c r="G13" s="86">
        <f>'OPĆI DIO'!F31</f>
        <v>3962850</v>
      </c>
      <c r="H13" s="86">
        <f>'OPĆI DIO'!G31</f>
        <v>3579250</v>
      </c>
      <c r="I13" s="86">
        <f>'OPĆI DIO'!H31</f>
        <v>3563750</v>
      </c>
      <c r="J13" s="179">
        <f>F13/E13*100</f>
        <v>131.74055791481061</v>
      </c>
      <c r="K13" s="179">
        <f>G13/E13*100</f>
        <v>126.62014329123154</v>
      </c>
      <c r="L13" s="179">
        <f t="shared" si="0"/>
        <v>90.320097909332929</v>
      </c>
      <c r="M13" s="180">
        <f t="shared" si="0"/>
        <v>99.566948383041137</v>
      </c>
    </row>
    <row r="14" spans="1:13" ht="13.7" customHeight="1" x14ac:dyDescent="0.2">
      <c r="A14" s="4">
        <v>4</v>
      </c>
      <c r="B14" s="492" t="s">
        <v>10</v>
      </c>
      <c r="C14" s="493"/>
      <c r="D14" s="494"/>
      <c r="E14" s="86">
        <f>'OPĆI DIO'!D58</f>
        <v>5025763.5399999991</v>
      </c>
      <c r="F14" s="86">
        <f>'OPĆI DIO'!E58</f>
        <v>3729750</v>
      </c>
      <c r="G14" s="86">
        <f>'OPĆI DIO'!F58</f>
        <v>10828150</v>
      </c>
      <c r="H14" s="86">
        <f>'OPĆI DIO'!G58</f>
        <v>4892700</v>
      </c>
      <c r="I14" s="86">
        <f>'OPĆI DIO'!H58</f>
        <v>4718200</v>
      </c>
      <c r="J14" s="179">
        <f>F14/E14*100</f>
        <v>74.212604121044677</v>
      </c>
      <c r="K14" s="179">
        <f>G14/E14*100</f>
        <v>215.4528344562745</v>
      </c>
      <c r="L14" s="179">
        <f t="shared" si="0"/>
        <v>45.185003901866892</v>
      </c>
      <c r="M14" s="180">
        <f t="shared" si="0"/>
        <v>96.433462096592876</v>
      </c>
    </row>
    <row r="15" spans="1:13" ht="15" customHeight="1" x14ac:dyDescent="0.2">
      <c r="A15" s="7"/>
      <c r="B15" s="489" t="s">
        <v>11</v>
      </c>
      <c r="C15" s="490"/>
      <c r="D15" s="491"/>
      <c r="E15" s="8">
        <f>SUM(E13,E14)</f>
        <v>8155478.8419999992</v>
      </c>
      <c r="F15" s="8">
        <f>SUM(F13,F14)</f>
        <v>7852854.4000000004</v>
      </c>
      <c r="G15" s="8">
        <f>SUM(G13,G14)</f>
        <v>14791000</v>
      </c>
      <c r="H15" s="8">
        <f>SUM(H13,H14)</f>
        <v>8471950</v>
      </c>
      <c r="I15" s="8">
        <f>SUM(I13,I14)</f>
        <v>8281950</v>
      </c>
      <c r="J15" s="181">
        <f>F15/E15*100</f>
        <v>96.289311175188033</v>
      </c>
      <c r="K15" s="181">
        <f>G15/E15*100</f>
        <v>181.36274137365976</v>
      </c>
      <c r="L15" s="181">
        <f t="shared" si="0"/>
        <v>57.277736461361641</v>
      </c>
      <c r="M15" s="182">
        <f t="shared" si="0"/>
        <v>97.757304988816031</v>
      </c>
    </row>
    <row r="16" spans="1:13" ht="12.2" customHeight="1" x14ac:dyDescent="0.2">
      <c r="A16" s="2"/>
      <c r="B16" s="486" t="s">
        <v>12</v>
      </c>
      <c r="C16" s="487"/>
      <c r="D16" s="488"/>
      <c r="E16" s="9">
        <f>SUM(E12-E15)</f>
        <v>-1222428.4519999996</v>
      </c>
      <c r="F16" s="9">
        <f>SUM(F12-F15)</f>
        <v>-1386454.4000000004</v>
      </c>
      <c r="G16" s="9">
        <f>SUM(G12-G15)</f>
        <v>-779500</v>
      </c>
      <c r="H16" s="9">
        <f>SUM(H12-H15)</f>
        <v>0</v>
      </c>
      <c r="I16" s="9">
        <f>SUM(I12-I15)</f>
        <v>0</v>
      </c>
      <c r="J16" s="181">
        <f>F16/E16*100</f>
        <v>113.41804076399235</v>
      </c>
      <c r="K16" s="181">
        <v>0</v>
      </c>
      <c r="L16" s="181">
        <f t="shared" ref="L16" si="1">H16/G16*100</f>
        <v>0</v>
      </c>
      <c r="M16" s="182">
        <v>0</v>
      </c>
    </row>
    <row r="17" spans="1:13" ht="12" customHeight="1" x14ac:dyDescent="0.2">
      <c r="A17" s="2"/>
      <c r="B17" s="483"/>
      <c r="C17" s="484"/>
      <c r="D17" s="485"/>
      <c r="E17" s="2"/>
      <c r="F17" s="2"/>
      <c r="G17" s="2"/>
      <c r="H17" s="2"/>
      <c r="I17" s="2"/>
      <c r="J17" s="179"/>
      <c r="K17" s="179"/>
      <c r="L17" s="179"/>
      <c r="M17" s="180"/>
    </row>
    <row r="18" spans="1:13" ht="15.95" customHeight="1" x14ac:dyDescent="0.2">
      <c r="A18" s="486" t="s">
        <v>13</v>
      </c>
      <c r="B18" s="487"/>
      <c r="C18" s="487"/>
      <c r="D18" s="488"/>
      <c r="E18" s="2"/>
      <c r="F18" s="2"/>
      <c r="G18" s="2"/>
      <c r="H18" s="2"/>
      <c r="I18" s="2"/>
      <c r="J18" s="179"/>
      <c r="K18" s="179"/>
      <c r="L18" s="179"/>
      <c r="M18" s="180"/>
    </row>
    <row r="19" spans="1:13" ht="12.2" customHeight="1" x14ac:dyDescent="0.2">
      <c r="A19" s="4">
        <v>8</v>
      </c>
      <c r="B19" s="492" t="s">
        <v>14</v>
      </c>
      <c r="C19" s="493"/>
      <c r="D19" s="494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179"/>
      <c r="K19" s="179"/>
      <c r="L19" s="179"/>
      <c r="M19" s="180"/>
    </row>
    <row r="20" spans="1:13" ht="12" customHeight="1" x14ac:dyDescent="0.2">
      <c r="A20" s="4">
        <v>5</v>
      </c>
      <c r="B20" s="492" t="s">
        <v>15</v>
      </c>
      <c r="C20" s="493"/>
      <c r="D20" s="494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79"/>
      <c r="K20" s="179"/>
      <c r="L20" s="179"/>
      <c r="M20" s="180"/>
    </row>
    <row r="21" spans="1:13" ht="12.2" customHeight="1" x14ac:dyDescent="0.2">
      <c r="A21" s="7"/>
      <c r="B21" s="489" t="s">
        <v>16</v>
      </c>
      <c r="C21" s="490"/>
      <c r="D21" s="491"/>
      <c r="E21" s="11">
        <v>0</v>
      </c>
      <c r="F21" s="11">
        <v>0</v>
      </c>
      <c r="G21" s="177"/>
      <c r="H21" s="177"/>
      <c r="I21" s="177"/>
      <c r="J21" s="183"/>
      <c r="K21" s="181"/>
      <c r="L21" s="181"/>
      <c r="M21" s="184"/>
    </row>
    <row r="22" spans="1:13" ht="14.25" customHeight="1" x14ac:dyDescent="0.2">
      <c r="A22" s="2"/>
      <c r="B22" s="483"/>
      <c r="C22" s="484"/>
      <c r="D22" s="485"/>
      <c r="E22" s="2"/>
      <c r="F22" s="2"/>
      <c r="G22" s="2"/>
      <c r="H22" s="2"/>
      <c r="I22" s="2"/>
      <c r="J22" s="179"/>
      <c r="K22" s="179"/>
      <c r="L22" s="179"/>
      <c r="M22" s="180"/>
    </row>
    <row r="23" spans="1:13" ht="18" customHeight="1" x14ac:dyDescent="0.2">
      <c r="A23" s="486" t="s">
        <v>17</v>
      </c>
      <c r="B23" s="487"/>
      <c r="C23" s="487"/>
      <c r="D23" s="488"/>
      <c r="E23" s="9">
        <f>E24</f>
        <v>2608882.85</v>
      </c>
      <c r="F23" s="9">
        <f>F24</f>
        <v>1386454.4</v>
      </c>
      <c r="G23" s="9">
        <f>G24</f>
        <v>779500</v>
      </c>
      <c r="H23" s="9">
        <f>H24</f>
        <v>0</v>
      </c>
      <c r="I23" s="9">
        <f>I24</f>
        <v>0</v>
      </c>
      <c r="J23" s="179"/>
      <c r="K23" s="179"/>
      <c r="L23" s="179"/>
      <c r="M23" s="180"/>
    </row>
    <row r="24" spans="1:13" ht="14.85" customHeight="1" x14ac:dyDescent="0.2">
      <c r="A24" s="12">
        <v>9</v>
      </c>
      <c r="B24" s="489" t="s">
        <v>18</v>
      </c>
      <c r="C24" s="490"/>
      <c r="D24" s="491"/>
      <c r="E24" s="8">
        <v>2608882.85</v>
      </c>
      <c r="F24" s="8">
        <v>1386454.4</v>
      </c>
      <c r="G24" s="8">
        <v>779500</v>
      </c>
      <c r="H24" s="320">
        <v>0</v>
      </c>
      <c r="I24" s="8">
        <v>0</v>
      </c>
      <c r="J24" s="181">
        <f>F24/E24*100</f>
        <v>53.14360512584917</v>
      </c>
      <c r="K24" s="181">
        <f>G24/E24*100</f>
        <v>29.878689263490692</v>
      </c>
      <c r="L24" s="181">
        <f>H24/G24*100</f>
        <v>0</v>
      </c>
      <c r="M24" s="182">
        <v>0</v>
      </c>
    </row>
    <row r="25" spans="1:13" ht="36.75" customHeight="1" x14ac:dyDescent="0.2">
      <c r="A25" s="89"/>
      <c r="B25" s="480" t="s">
        <v>19</v>
      </c>
      <c r="C25" s="481"/>
      <c r="D25" s="482"/>
      <c r="E25" s="90">
        <f>SUM(E16+E21+E24)</f>
        <v>1386454.3980000005</v>
      </c>
      <c r="F25" s="90">
        <f>SUM(F16+F21+F24)</f>
        <v>-4.6566128730773926E-10</v>
      </c>
      <c r="G25" s="258">
        <f>SUM(G16+G21+G24)</f>
        <v>0</v>
      </c>
      <c r="H25" s="90">
        <f>SUM(H16+H21+H24)</f>
        <v>0</v>
      </c>
      <c r="I25" s="90">
        <f>SUM(I16+I21+I24)</f>
        <v>0</v>
      </c>
      <c r="J25" s="185">
        <f>F25/E25*100</f>
        <v>-3.3586484198792892E-14</v>
      </c>
      <c r="K25" s="185">
        <f>G25/E25*100</f>
        <v>0</v>
      </c>
      <c r="L25" s="185">
        <v>0</v>
      </c>
      <c r="M25" s="186">
        <v>0</v>
      </c>
    </row>
    <row r="26" spans="1:13" s="49" customFormat="1" ht="14.25" customHeight="1" x14ac:dyDescent="0.2">
      <c r="A26" s="498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</row>
    <row r="27" spans="1:13" ht="12.95" customHeight="1" x14ac:dyDescent="0.2">
      <c r="A27" s="502" t="s">
        <v>215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</row>
    <row r="28" spans="1:13" ht="12.95" customHeight="1" x14ac:dyDescent="0.2">
      <c r="A28" s="497" t="s">
        <v>568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</row>
    <row r="29" spans="1:13" x14ac:dyDescent="0.2">
      <c r="A29" s="496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</row>
  </sheetData>
  <mergeCells count="29">
    <mergeCell ref="A4:M4"/>
    <mergeCell ref="A29:M29"/>
    <mergeCell ref="A1:M1"/>
    <mergeCell ref="A2:M2"/>
    <mergeCell ref="A26:M26"/>
    <mergeCell ref="A5:M5"/>
    <mergeCell ref="A6:H6"/>
    <mergeCell ref="A27:M27"/>
    <mergeCell ref="A3:H3"/>
    <mergeCell ref="A28:M28"/>
    <mergeCell ref="B10:D10"/>
    <mergeCell ref="B11:D11"/>
    <mergeCell ref="B12:D12"/>
    <mergeCell ref="B7:D7"/>
    <mergeCell ref="B8:D8"/>
    <mergeCell ref="A9:D9"/>
    <mergeCell ref="B16:D16"/>
    <mergeCell ref="B17:D17"/>
    <mergeCell ref="A18:D18"/>
    <mergeCell ref="B13:D13"/>
    <mergeCell ref="B14:D14"/>
    <mergeCell ref="B15:D15"/>
    <mergeCell ref="B25:D25"/>
    <mergeCell ref="B22:D22"/>
    <mergeCell ref="A23:D23"/>
    <mergeCell ref="B24:D24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topLeftCell="A37" workbookViewId="0">
      <selection activeCell="I67" sqref="I67"/>
    </sheetView>
  </sheetViews>
  <sheetFormatPr defaultRowHeight="12.75" x14ac:dyDescent="0.2"/>
  <cols>
    <col min="1" max="1" width="5.1640625" customWidth="1"/>
    <col min="2" max="2" width="25.5" customWidth="1"/>
    <col min="3" max="3" width="33.6640625" customWidth="1"/>
    <col min="4" max="4" width="14.1640625" customWidth="1"/>
    <col min="5" max="5" width="14.33203125" customWidth="1"/>
    <col min="6" max="6" width="20.6640625" customWidth="1"/>
    <col min="7" max="7" width="14.6640625" customWidth="1"/>
    <col min="8" max="8" width="15.1640625" customWidth="1"/>
    <col min="9" max="10" width="6.1640625" customWidth="1"/>
    <col min="11" max="11" width="6.5" customWidth="1"/>
    <col min="12" max="12" width="6.1640625" customWidth="1"/>
  </cols>
  <sheetData>
    <row r="1" spans="1:15" ht="19.5" customHeight="1" x14ac:dyDescent="0.2">
      <c r="A1" t="s">
        <v>20</v>
      </c>
    </row>
    <row r="2" spans="1:15" s="198" customFormat="1" ht="19.5" customHeight="1" x14ac:dyDescent="0.2">
      <c r="A2" s="495" t="s">
        <v>519</v>
      </c>
      <c r="B2" s="495"/>
      <c r="C2" s="495"/>
      <c r="D2" s="495"/>
      <c r="E2" s="495"/>
      <c r="F2" s="495"/>
      <c r="G2" s="495"/>
      <c r="H2" s="495"/>
    </row>
    <row r="3" spans="1:15" ht="17.25" customHeight="1" x14ac:dyDescent="0.2">
      <c r="A3" t="s">
        <v>21</v>
      </c>
    </row>
    <row r="4" spans="1:15" ht="12.95" customHeight="1" x14ac:dyDescent="0.2">
      <c r="A4" s="496" t="s">
        <v>22</v>
      </c>
      <c r="B4" s="496"/>
      <c r="C4" s="496"/>
    </row>
    <row r="5" spans="1:15" ht="12.95" customHeight="1" x14ac:dyDescent="0.2">
      <c r="A5" s="13" t="s">
        <v>23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5" ht="23.85" customHeight="1" x14ac:dyDescent="0.2">
      <c r="A6" s="1" t="s">
        <v>24</v>
      </c>
      <c r="B6" s="510" t="s">
        <v>25</v>
      </c>
      <c r="C6" s="511"/>
      <c r="D6" s="365" t="s">
        <v>516</v>
      </c>
      <c r="E6" s="365" t="s">
        <v>447</v>
      </c>
      <c r="F6" s="365" t="s">
        <v>517</v>
      </c>
      <c r="G6" s="365" t="s">
        <v>448</v>
      </c>
      <c r="H6" s="365" t="s">
        <v>518</v>
      </c>
      <c r="I6" s="248" t="s">
        <v>1</v>
      </c>
      <c r="J6" s="248" t="s">
        <v>2</v>
      </c>
      <c r="K6" s="248" t="s">
        <v>3</v>
      </c>
      <c r="L6" s="248" t="s">
        <v>4</v>
      </c>
    </row>
    <row r="7" spans="1:15" s="158" customFormat="1" ht="20.25" customHeight="1" x14ac:dyDescent="0.2">
      <c r="A7" s="522" t="s">
        <v>421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2"/>
    </row>
    <row r="8" spans="1:15" ht="12" customHeight="1" x14ac:dyDescent="0.2">
      <c r="A8" s="2"/>
      <c r="B8" s="483"/>
      <c r="C8" s="484"/>
      <c r="D8" s="14" t="s">
        <v>225</v>
      </c>
      <c r="E8" s="14" t="s">
        <v>226</v>
      </c>
      <c r="F8" s="14" t="s">
        <v>227</v>
      </c>
      <c r="G8" s="14" t="s">
        <v>228</v>
      </c>
      <c r="H8" s="14" t="s">
        <v>229</v>
      </c>
      <c r="I8" s="2"/>
      <c r="J8" s="2"/>
      <c r="K8" s="2"/>
      <c r="L8" s="2"/>
    </row>
    <row r="9" spans="1:15" ht="12.2" customHeight="1" x14ac:dyDescent="0.2">
      <c r="A9" s="15">
        <v>6</v>
      </c>
      <c r="B9" s="513" t="s">
        <v>26</v>
      </c>
      <c r="C9" s="514"/>
      <c r="D9" s="16">
        <f>SUM(D10,D14,D18,D21)</f>
        <v>6933050.3899999997</v>
      </c>
      <c r="E9" s="16">
        <f>SUM(E10,E14,E18,E21)</f>
        <v>6466400</v>
      </c>
      <c r="F9" s="16">
        <f>SUM(F10,F14,F18,F21)</f>
        <v>13911500</v>
      </c>
      <c r="G9" s="16">
        <f>SUM(G10,G14,G18,G21)</f>
        <v>8451950</v>
      </c>
      <c r="H9" s="16">
        <f>SUM(H10,H14,H18,H21)</f>
        <v>8261950</v>
      </c>
      <c r="I9" s="17">
        <f t="shared" ref="I9:I24" si="0">E9/D9*100</f>
        <v>93.269190850349503</v>
      </c>
      <c r="J9" s="17">
        <f t="shared" ref="J9:J24" si="1">F9/E9*100</f>
        <v>215.13516021279227</v>
      </c>
      <c r="K9" s="17">
        <f t="shared" ref="K9:K24" si="2">G9/F9*100</f>
        <v>60.755130647306189</v>
      </c>
      <c r="L9" s="17">
        <f t="shared" ref="L9:L24" si="3">H9/G9*100</f>
        <v>97.751998059619382</v>
      </c>
    </row>
    <row r="10" spans="1:15" ht="12" customHeight="1" x14ac:dyDescent="0.2">
      <c r="A10" s="18">
        <v>61</v>
      </c>
      <c r="B10" s="486" t="s">
        <v>27</v>
      </c>
      <c r="C10" s="487"/>
      <c r="D10" s="9">
        <f>SUM(D11,D12,D13)</f>
        <v>2837896.58</v>
      </c>
      <c r="E10" s="9">
        <f>SUM(E11,E12,E13)</f>
        <v>1000000</v>
      </c>
      <c r="F10" s="9">
        <f>SUM(F11,F12,F13)</f>
        <v>1140000</v>
      </c>
      <c r="G10" s="9">
        <f>SUM(G11,G12,G13)</f>
        <v>1177000</v>
      </c>
      <c r="H10" s="9">
        <f>SUM(H11,H12,H13)</f>
        <v>1237000</v>
      </c>
      <c r="I10" s="53">
        <f t="shared" si="0"/>
        <v>35.237365838046145</v>
      </c>
      <c r="J10" s="53">
        <f t="shared" si="1"/>
        <v>113.99999999999999</v>
      </c>
      <c r="K10" s="53">
        <f t="shared" si="2"/>
        <v>103.24561403508771</v>
      </c>
      <c r="L10" s="53">
        <f t="shared" si="3"/>
        <v>105.09770603228547</v>
      </c>
    </row>
    <row r="11" spans="1:15" ht="12" customHeight="1" x14ac:dyDescent="0.2">
      <c r="A11" s="4">
        <v>611</v>
      </c>
      <c r="B11" s="492" t="s">
        <v>28</v>
      </c>
      <c r="C11" s="493"/>
      <c r="D11" s="5">
        <v>2723270.68</v>
      </c>
      <c r="E11" s="5">
        <v>919900</v>
      </c>
      <c r="F11" s="5">
        <v>1050000</v>
      </c>
      <c r="G11" s="5">
        <v>1100000</v>
      </c>
      <c r="H11" s="5">
        <v>1150000</v>
      </c>
      <c r="I11" s="53">
        <f t="shared" si="0"/>
        <v>33.779234901467817</v>
      </c>
      <c r="J11" s="53">
        <f t="shared" si="1"/>
        <v>114.14284161321883</v>
      </c>
      <c r="K11" s="53">
        <v>0</v>
      </c>
      <c r="L11" s="53">
        <v>0</v>
      </c>
    </row>
    <row r="12" spans="1:15" ht="12" customHeight="1" x14ac:dyDescent="0.2">
      <c r="A12" s="4">
        <v>613</v>
      </c>
      <c r="B12" s="492" t="s">
        <v>29</v>
      </c>
      <c r="C12" s="493"/>
      <c r="D12" s="5">
        <v>108312.31</v>
      </c>
      <c r="E12" s="5">
        <v>75000</v>
      </c>
      <c r="F12" s="5">
        <v>80000</v>
      </c>
      <c r="G12" s="5">
        <v>50000</v>
      </c>
      <c r="H12" s="5">
        <v>60000</v>
      </c>
      <c r="I12" s="53">
        <f t="shared" si="0"/>
        <v>69.244206868083609</v>
      </c>
      <c r="J12" s="53">
        <f t="shared" si="1"/>
        <v>106.66666666666667</v>
      </c>
      <c r="K12" s="53">
        <v>0</v>
      </c>
      <c r="L12" s="53">
        <v>0</v>
      </c>
    </row>
    <row r="13" spans="1:15" ht="12" customHeight="1" x14ac:dyDescent="0.2">
      <c r="A13" s="4">
        <v>614</v>
      </c>
      <c r="B13" s="492" t="s">
        <v>30</v>
      </c>
      <c r="C13" s="493"/>
      <c r="D13" s="5">
        <v>6313.59</v>
      </c>
      <c r="E13" s="5">
        <v>5100</v>
      </c>
      <c r="F13" s="5">
        <v>10000</v>
      </c>
      <c r="G13" s="5">
        <v>27000</v>
      </c>
      <c r="H13" s="5">
        <v>27000</v>
      </c>
      <c r="I13" s="53">
        <f t="shared" si="0"/>
        <v>80.778130984115222</v>
      </c>
      <c r="J13" s="53">
        <f t="shared" si="1"/>
        <v>196.07843137254901</v>
      </c>
      <c r="K13" s="53">
        <v>0</v>
      </c>
      <c r="L13" s="53">
        <v>0</v>
      </c>
    </row>
    <row r="14" spans="1:15" ht="12" customHeight="1" x14ac:dyDescent="0.2">
      <c r="A14" s="18">
        <v>63</v>
      </c>
      <c r="B14" s="486" t="s">
        <v>31</v>
      </c>
      <c r="C14" s="487"/>
      <c r="D14" s="9">
        <f>SUM(D15,D16)</f>
        <v>3030022.87</v>
      </c>
      <c r="E14" s="9">
        <f>SUM(E15,E16,E17)</f>
        <v>4132250</v>
      </c>
      <c r="F14" s="9">
        <f>SUM(F15,F16)</f>
        <v>11465000</v>
      </c>
      <c r="G14" s="9">
        <f>SUM(G15,G16)</f>
        <v>6052300</v>
      </c>
      <c r="H14" s="9">
        <f>SUM(H15,H16)</f>
        <v>5802300</v>
      </c>
      <c r="I14" s="53">
        <f t="shared" si="0"/>
        <v>136.3768584360553</v>
      </c>
      <c r="J14" s="53">
        <f t="shared" si="1"/>
        <v>277.45175146711836</v>
      </c>
      <c r="K14" s="53">
        <f t="shared" si="2"/>
        <v>52.789358918447448</v>
      </c>
      <c r="L14" s="53">
        <f t="shared" si="3"/>
        <v>95.869338929002197</v>
      </c>
      <c r="N14" s="380"/>
    </row>
    <row r="15" spans="1:15" ht="12" customHeight="1" x14ac:dyDescent="0.2">
      <c r="A15" s="4">
        <v>633</v>
      </c>
      <c r="B15" s="492" t="s">
        <v>32</v>
      </c>
      <c r="C15" s="493"/>
      <c r="D15" s="5">
        <v>2987820.31</v>
      </c>
      <c r="E15" s="5">
        <v>3900000</v>
      </c>
      <c r="F15" s="5">
        <v>11335000</v>
      </c>
      <c r="G15" s="5">
        <v>5835000</v>
      </c>
      <c r="H15" s="5">
        <v>5585000</v>
      </c>
      <c r="I15" s="53">
        <f t="shared" si="0"/>
        <v>130.52993806043176</v>
      </c>
      <c r="J15" s="53">
        <f t="shared" si="1"/>
        <v>290.64102564102564</v>
      </c>
      <c r="K15" s="53">
        <v>0</v>
      </c>
      <c r="L15" s="53">
        <v>0</v>
      </c>
      <c r="N15" s="380">
        <v>2276000</v>
      </c>
      <c r="O15" s="94" t="s">
        <v>547</v>
      </c>
    </row>
    <row r="16" spans="1:15" ht="12" customHeight="1" x14ac:dyDescent="0.2">
      <c r="A16" s="4">
        <v>634</v>
      </c>
      <c r="B16" s="492" t="s">
        <v>33</v>
      </c>
      <c r="C16" s="493"/>
      <c r="D16" s="5">
        <v>42202.559999999998</v>
      </c>
      <c r="E16" s="5">
        <v>120000</v>
      </c>
      <c r="F16" s="5">
        <v>130000</v>
      </c>
      <c r="G16" s="5">
        <v>217300</v>
      </c>
      <c r="H16" s="5">
        <v>217300</v>
      </c>
      <c r="I16" s="53">
        <v>0</v>
      </c>
      <c r="J16" s="53">
        <f t="shared" si="1"/>
        <v>108.33333333333333</v>
      </c>
      <c r="K16" s="53">
        <v>0</v>
      </c>
      <c r="L16" s="53">
        <v>0</v>
      </c>
      <c r="N16" s="380">
        <v>30000</v>
      </c>
      <c r="O16" s="94" t="s">
        <v>548</v>
      </c>
    </row>
    <row r="17" spans="1:15" s="366" customFormat="1" ht="12" customHeight="1" x14ac:dyDescent="0.2">
      <c r="A17" s="4">
        <v>638</v>
      </c>
      <c r="B17" s="507" t="s">
        <v>527</v>
      </c>
      <c r="C17" s="508"/>
      <c r="D17" s="5">
        <v>0</v>
      </c>
      <c r="E17" s="5">
        <v>112250</v>
      </c>
      <c r="F17" s="5">
        <v>0</v>
      </c>
      <c r="G17" s="5">
        <v>0</v>
      </c>
      <c r="H17" s="5">
        <v>0</v>
      </c>
      <c r="I17" s="53">
        <v>0</v>
      </c>
      <c r="J17" s="53">
        <f t="shared" si="1"/>
        <v>0</v>
      </c>
      <c r="K17" s="53">
        <v>0</v>
      </c>
      <c r="L17" s="53">
        <v>0</v>
      </c>
      <c r="N17" s="380"/>
      <c r="O17" s="94"/>
    </row>
    <row r="18" spans="1:15" ht="12" customHeight="1" x14ac:dyDescent="0.2">
      <c r="A18" s="18">
        <v>64</v>
      </c>
      <c r="B18" s="486" t="s">
        <v>34</v>
      </c>
      <c r="C18" s="487"/>
      <c r="D18" s="9">
        <f>SUM(D20,D19)</f>
        <v>750087.22</v>
      </c>
      <c r="E18" s="9">
        <f>SUM(E20,E19)</f>
        <v>885000</v>
      </c>
      <c r="F18" s="9">
        <f>SUM(F20,F19)</f>
        <v>882000</v>
      </c>
      <c r="G18" s="9">
        <f>SUM(G20,G19)</f>
        <v>843500</v>
      </c>
      <c r="H18" s="9">
        <f>SUM(H20,H19)</f>
        <v>843500</v>
      </c>
      <c r="I18" s="53">
        <f t="shared" si="0"/>
        <v>117.98627898232957</v>
      </c>
      <c r="J18" s="53">
        <f t="shared" si="1"/>
        <v>99.661016949152554</v>
      </c>
      <c r="K18" s="53">
        <f t="shared" si="2"/>
        <v>95.634920634920633</v>
      </c>
      <c r="L18" s="53">
        <f t="shared" si="3"/>
        <v>100</v>
      </c>
      <c r="N18" s="380">
        <v>7500000</v>
      </c>
      <c r="O18" s="94" t="s">
        <v>551</v>
      </c>
    </row>
    <row r="19" spans="1:15" ht="12" customHeight="1" x14ac:dyDescent="0.2">
      <c r="A19" s="4">
        <v>641</v>
      </c>
      <c r="B19" s="492" t="s">
        <v>35</v>
      </c>
      <c r="C19" s="493"/>
      <c r="D19" s="5">
        <v>362.22</v>
      </c>
      <c r="E19" s="5">
        <v>1000</v>
      </c>
      <c r="F19" s="5">
        <v>1000</v>
      </c>
      <c r="G19" s="5">
        <v>8000</v>
      </c>
      <c r="H19" s="5">
        <v>8000</v>
      </c>
      <c r="I19" s="53">
        <f t="shared" si="0"/>
        <v>276.07531334548059</v>
      </c>
      <c r="J19" s="53">
        <f t="shared" si="1"/>
        <v>100</v>
      </c>
      <c r="K19" s="53">
        <f t="shared" si="2"/>
        <v>800</v>
      </c>
      <c r="L19" s="53">
        <f t="shared" si="3"/>
        <v>100</v>
      </c>
    </row>
    <row r="20" spans="1:15" ht="12" customHeight="1" x14ac:dyDescent="0.2">
      <c r="A20" s="4">
        <v>642</v>
      </c>
      <c r="B20" s="492" t="s">
        <v>36</v>
      </c>
      <c r="C20" s="493"/>
      <c r="D20" s="5">
        <v>749725</v>
      </c>
      <c r="E20" s="5">
        <v>884000</v>
      </c>
      <c r="F20" s="5">
        <v>881000</v>
      </c>
      <c r="G20" s="5">
        <v>835500</v>
      </c>
      <c r="H20" s="5">
        <v>835500</v>
      </c>
      <c r="I20" s="53">
        <f t="shared" si="0"/>
        <v>117.90990029677548</v>
      </c>
      <c r="J20" s="53">
        <f t="shared" si="1"/>
        <v>99.660633484162901</v>
      </c>
      <c r="K20" s="53">
        <f t="shared" si="2"/>
        <v>94.835414301929617</v>
      </c>
      <c r="L20" s="53">
        <f t="shared" si="3"/>
        <v>100</v>
      </c>
      <c r="N20" s="380">
        <f>SUM(N15:N19)</f>
        <v>9806000</v>
      </c>
    </row>
    <row r="21" spans="1:15" ht="12" customHeight="1" x14ac:dyDescent="0.2">
      <c r="A21" s="18">
        <v>65</v>
      </c>
      <c r="B21" s="486" t="s">
        <v>37</v>
      </c>
      <c r="C21" s="487"/>
      <c r="D21" s="9">
        <f>SUM(D24,D23,D22)</f>
        <v>315043.72000000003</v>
      </c>
      <c r="E21" s="9">
        <f>SUM(E24,E23,E22)</f>
        <v>449150</v>
      </c>
      <c r="F21" s="9">
        <f>SUM(F24,F23,F22)</f>
        <v>424500</v>
      </c>
      <c r="G21" s="9">
        <f>SUM(G24,G23,G22)</f>
        <v>379150</v>
      </c>
      <c r="H21" s="9">
        <f>SUM(H24,H23,H22)</f>
        <v>379150</v>
      </c>
      <c r="I21" s="53">
        <f t="shared" si="0"/>
        <v>142.56751412153207</v>
      </c>
      <c r="J21" s="53">
        <f t="shared" si="1"/>
        <v>94.511855727485255</v>
      </c>
      <c r="K21" s="53">
        <f t="shared" si="2"/>
        <v>89.316843345111891</v>
      </c>
      <c r="L21" s="53">
        <f t="shared" si="3"/>
        <v>100</v>
      </c>
    </row>
    <row r="22" spans="1:15" ht="12" customHeight="1" x14ac:dyDescent="0.2">
      <c r="A22" s="4">
        <v>651</v>
      </c>
      <c r="B22" s="523" t="s">
        <v>200</v>
      </c>
      <c r="C22" s="524"/>
      <c r="D22" s="5">
        <v>266.88</v>
      </c>
      <c r="E22" s="5">
        <v>5150</v>
      </c>
      <c r="F22" s="5">
        <v>1500</v>
      </c>
      <c r="G22" s="5">
        <v>5150</v>
      </c>
      <c r="H22" s="5">
        <v>5150</v>
      </c>
      <c r="I22" s="53">
        <f t="shared" si="0"/>
        <v>1929.7062350119904</v>
      </c>
      <c r="J22" s="53">
        <f t="shared" si="1"/>
        <v>29.126213592233007</v>
      </c>
      <c r="K22" s="53">
        <f t="shared" si="2"/>
        <v>343.33333333333331</v>
      </c>
      <c r="L22" s="53">
        <f t="shared" si="3"/>
        <v>100</v>
      </c>
    </row>
    <row r="23" spans="1:15" ht="12" customHeight="1" x14ac:dyDescent="0.2">
      <c r="A23" s="4">
        <v>652</v>
      </c>
      <c r="B23" s="492" t="s">
        <v>38</v>
      </c>
      <c r="C23" s="493"/>
      <c r="D23" s="5">
        <v>213164.32</v>
      </c>
      <c r="E23" s="5">
        <v>325000</v>
      </c>
      <c r="F23" s="5">
        <v>304000</v>
      </c>
      <c r="G23" s="5">
        <v>255000</v>
      </c>
      <c r="H23" s="5">
        <v>255000</v>
      </c>
      <c r="I23" s="53">
        <f t="shared" si="0"/>
        <v>152.46454003184022</v>
      </c>
      <c r="J23" s="53">
        <f t="shared" si="1"/>
        <v>93.538461538461533</v>
      </c>
      <c r="K23" s="53">
        <f t="shared" si="2"/>
        <v>83.881578947368425</v>
      </c>
      <c r="L23" s="53">
        <f t="shared" si="3"/>
        <v>100</v>
      </c>
    </row>
    <row r="24" spans="1:15" ht="12" customHeight="1" x14ac:dyDescent="0.2">
      <c r="A24" s="4">
        <v>653</v>
      </c>
      <c r="B24" s="492" t="s">
        <v>39</v>
      </c>
      <c r="C24" s="493"/>
      <c r="D24" s="5">
        <v>101612.52</v>
      </c>
      <c r="E24" s="5">
        <v>119000</v>
      </c>
      <c r="F24" s="5">
        <v>119000</v>
      </c>
      <c r="G24" s="5">
        <v>119000</v>
      </c>
      <c r="H24" s="5">
        <v>119000</v>
      </c>
      <c r="I24" s="53">
        <f t="shared" si="0"/>
        <v>117.11155278896734</v>
      </c>
      <c r="J24" s="53">
        <f t="shared" si="1"/>
        <v>100</v>
      </c>
      <c r="K24" s="53">
        <f t="shared" si="2"/>
        <v>100</v>
      </c>
      <c r="L24" s="53">
        <f t="shared" si="3"/>
        <v>100</v>
      </c>
    </row>
    <row r="25" spans="1:15" ht="21.75" customHeight="1" x14ac:dyDescent="0.2">
      <c r="A25" s="529" t="s">
        <v>40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2"/>
    </row>
    <row r="26" spans="1:15" ht="24.75" customHeight="1" x14ac:dyDescent="0.2">
      <c r="A26" s="15">
        <v>7</v>
      </c>
      <c r="B26" s="513" t="s">
        <v>41</v>
      </c>
      <c r="C26" s="514"/>
      <c r="D26" s="20">
        <v>0</v>
      </c>
      <c r="E26" s="16">
        <f t="shared" ref="E26:H26" si="4">E27</f>
        <v>0</v>
      </c>
      <c r="F26" s="16">
        <f t="shared" si="4"/>
        <v>100000</v>
      </c>
      <c r="G26" s="16">
        <f t="shared" si="4"/>
        <v>20000</v>
      </c>
      <c r="H26" s="16">
        <f t="shared" si="4"/>
        <v>20000</v>
      </c>
      <c r="I26" s="17">
        <v>0</v>
      </c>
      <c r="J26" s="17" t="e">
        <f t="shared" ref="J26:L27" si="5">F26/E26*100</f>
        <v>#DIV/0!</v>
      </c>
      <c r="K26" s="17">
        <f t="shared" si="5"/>
        <v>20</v>
      </c>
      <c r="L26" s="17">
        <f t="shared" si="5"/>
        <v>100</v>
      </c>
    </row>
    <row r="27" spans="1:15" ht="12" customHeight="1" x14ac:dyDescent="0.2">
      <c r="A27" s="18">
        <v>71</v>
      </c>
      <c r="B27" s="486" t="s">
        <v>42</v>
      </c>
      <c r="C27" s="487"/>
      <c r="D27" s="10">
        <v>0</v>
      </c>
      <c r="E27" s="9">
        <f>SUM(E29,E28)</f>
        <v>0</v>
      </c>
      <c r="F27" s="9">
        <f>SUM(F29,F28)</f>
        <v>100000</v>
      </c>
      <c r="G27" s="9">
        <f>SUM(G29,G28)</f>
        <v>20000</v>
      </c>
      <c r="H27" s="9">
        <f>SUM(H29,H28)</f>
        <v>20000</v>
      </c>
      <c r="I27" s="53">
        <v>0</v>
      </c>
      <c r="J27" s="53" t="e">
        <f t="shared" si="5"/>
        <v>#DIV/0!</v>
      </c>
      <c r="K27" s="53">
        <f t="shared" si="5"/>
        <v>20</v>
      </c>
      <c r="L27" s="53">
        <f t="shared" si="5"/>
        <v>100</v>
      </c>
    </row>
    <row r="28" spans="1:15" s="195" customFormat="1" ht="12" customHeight="1" x14ac:dyDescent="0.2">
      <c r="A28" s="4">
        <v>711</v>
      </c>
      <c r="B28" s="492" t="s">
        <v>43</v>
      </c>
      <c r="C28" s="493"/>
      <c r="D28" s="6">
        <v>0</v>
      </c>
      <c r="E28" s="5">
        <v>0</v>
      </c>
      <c r="F28" s="5">
        <v>100000</v>
      </c>
      <c r="G28" s="6">
        <v>20000</v>
      </c>
      <c r="H28" s="6">
        <v>20000</v>
      </c>
      <c r="I28" s="53">
        <v>0</v>
      </c>
      <c r="J28" s="53" t="e">
        <f t="shared" ref="J28" si="6">F28/E28*100</f>
        <v>#DIV/0!</v>
      </c>
      <c r="K28" s="53">
        <f t="shared" ref="K28" si="7">G28/F28*100</f>
        <v>20</v>
      </c>
      <c r="L28" s="53">
        <f t="shared" ref="L28" si="8">H28/G28*100</f>
        <v>100</v>
      </c>
    </row>
    <row r="29" spans="1:15" ht="12" customHeight="1" x14ac:dyDescent="0.2">
      <c r="A29" s="4">
        <v>721</v>
      </c>
      <c r="B29" s="509" t="s">
        <v>441</v>
      </c>
      <c r="C29" s="493"/>
      <c r="D29" s="6">
        <v>0</v>
      </c>
      <c r="E29" s="5">
        <v>0</v>
      </c>
      <c r="F29" s="5">
        <v>0</v>
      </c>
      <c r="G29" s="6">
        <v>0</v>
      </c>
      <c r="H29" s="6">
        <v>0</v>
      </c>
      <c r="I29" s="53">
        <v>0</v>
      </c>
      <c r="J29" s="53">
        <v>0</v>
      </c>
      <c r="K29" s="53">
        <v>0</v>
      </c>
      <c r="L29" s="53">
        <v>0</v>
      </c>
    </row>
    <row r="30" spans="1:15" ht="26.25" customHeight="1" x14ac:dyDescent="0.2">
      <c r="A30" s="510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2"/>
    </row>
    <row r="31" spans="1:15" ht="12.95" customHeight="1" x14ac:dyDescent="0.2">
      <c r="A31" s="15">
        <v>3</v>
      </c>
      <c r="B31" s="513" t="s">
        <v>44</v>
      </c>
      <c r="C31" s="514"/>
      <c r="D31" s="16">
        <f>SUM(D51,D49,D46,D44,D42,D36,D32)</f>
        <v>3129715.3020000001</v>
      </c>
      <c r="E31" s="16">
        <f>SUM(E51,E49,E46,E44,E42,E36,E32)</f>
        <v>4123104.4</v>
      </c>
      <c r="F31" s="16">
        <f>SUM(F51,F49,F46,F44,F42,F36,F32)</f>
        <v>3962850</v>
      </c>
      <c r="G31" s="16">
        <f>SUM(G51,G49,G46,G44,G42,G36,G32)</f>
        <v>3579250</v>
      </c>
      <c r="H31" s="16">
        <f>SUM(H51,H49,H46,H44,H42,H36,H32)</f>
        <v>3563750</v>
      </c>
      <c r="I31" s="17">
        <f t="shared" ref="I31:I53" si="9">E31/D31*100</f>
        <v>131.74055791481061</v>
      </c>
      <c r="J31" s="17">
        <f t="shared" ref="J31:J53" si="10">F31/E31*100</f>
        <v>96.113258737760802</v>
      </c>
      <c r="K31" s="17">
        <f t="shared" ref="K31:K53" si="11">G31/F31*100</f>
        <v>90.320097909332929</v>
      </c>
      <c r="L31" s="17">
        <f t="shared" ref="L31:L53" si="12">H31/G31*100</f>
        <v>99.566948383041137</v>
      </c>
    </row>
    <row r="32" spans="1:15" ht="12" customHeight="1" x14ac:dyDescent="0.2">
      <c r="A32" s="18">
        <v>31</v>
      </c>
      <c r="B32" s="486" t="s">
        <v>45</v>
      </c>
      <c r="C32" s="487"/>
      <c r="D32" s="9">
        <f>SUM(D33,D34,D35)</f>
        <v>562578.35</v>
      </c>
      <c r="E32" s="9">
        <f>SUM(E33,E34,E35)</f>
        <v>792000</v>
      </c>
      <c r="F32" s="9">
        <f>SUM(F33,F34,F35)</f>
        <v>832000</v>
      </c>
      <c r="G32" s="9">
        <f>SUM(G33,G34,G35)</f>
        <v>832000</v>
      </c>
      <c r="H32" s="9">
        <f>SUM(H33,H34,H35)</f>
        <v>832000</v>
      </c>
      <c r="I32" s="53">
        <f t="shared" si="9"/>
        <v>140.78039085578035</v>
      </c>
      <c r="J32" s="53">
        <f t="shared" si="10"/>
        <v>105.05050505050507</v>
      </c>
      <c r="K32" s="53">
        <f t="shared" si="11"/>
        <v>100</v>
      </c>
      <c r="L32" s="53">
        <f t="shared" si="12"/>
        <v>100</v>
      </c>
    </row>
    <row r="33" spans="1:12" ht="12" customHeight="1" x14ac:dyDescent="0.2">
      <c r="A33" s="19">
        <v>311</v>
      </c>
      <c r="B33" s="515" t="s">
        <v>46</v>
      </c>
      <c r="C33" s="516"/>
      <c r="D33" s="5">
        <f>POS.DIO!D42+POS.DIO!D91</f>
        <v>480324.77999999997</v>
      </c>
      <c r="E33" s="5">
        <f>POS.DIO!E42+POS.DIO!E91</f>
        <v>670000</v>
      </c>
      <c r="F33" s="5">
        <f>POS.DIO!F42+POS.DIO!F91</f>
        <v>700000</v>
      </c>
      <c r="G33" s="5">
        <f>POS.DIO!G42+POS.DIO!G91</f>
        <v>700000</v>
      </c>
      <c r="H33" s="5">
        <f>POS.DIO!H42+POS.DIO!H91</f>
        <v>700000</v>
      </c>
      <c r="I33" s="53">
        <f t="shared" si="9"/>
        <v>139.48895162144248</v>
      </c>
      <c r="J33" s="53">
        <f t="shared" si="10"/>
        <v>104.4776119402985</v>
      </c>
      <c r="K33" s="53">
        <f t="shared" si="11"/>
        <v>100</v>
      </c>
      <c r="L33" s="53">
        <f t="shared" si="12"/>
        <v>100</v>
      </c>
    </row>
    <row r="34" spans="1:12" ht="12" customHeight="1" x14ac:dyDescent="0.2">
      <c r="A34" s="4">
        <v>312</v>
      </c>
      <c r="B34" s="492" t="s">
        <v>47</v>
      </c>
      <c r="C34" s="493"/>
      <c r="D34" s="5">
        <f>POS.DIO!D43</f>
        <v>3000</v>
      </c>
      <c r="E34" s="5">
        <f>POS.DIO!E43</f>
        <v>8000</v>
      </c>
      <c r="F34" s="5">
        <f>POS.DIO!F43</f>
        <v>8000</v>
      </c>
      <c r="G34" s="5">
        <f>POS.DIO!G43</f>
        <v>8000</v>
      </c>
      <c r="H34" s="5">
        <f>POS.DIO!H43</f>
        <v>8000</v>
      </c>
      <c r="I34" s="53">
        <f t="shared" si="9"/>
        <v>266.66666666666663</v>
      </c>
      <c r="J34" s="53">
        <f t="shared" si="10"/>
        <v>100</v>
      </c>
      <c r="K34" s="53">
        <f t="shared" si="11"/>
        <v>100</v>
      </c>
      <c r="L34" s="53">
        <f t="shared" si="12"/>
        <v>100</v>
      </c>
    </row>
    <row r="35" spans="1:12" ht="12" customHeight="1" x14ac:dyDescent="0.2">
      <c r="A35" s="4">
        <v>313</v>
      </c>
      <c r="B35" s="509" t="s">
        <v>199</v>
      </c>
      <c r="C35" s="493"/>
      <c r="D35" s="5">
        <f>POS.DIO!D44+POS.DIO!D92</f>
        <v>79253.570000000007</v>
      </c>
      <c r="E35" s="5">
        <f>POS.DIO!E44+POS.DIO!E92</f>
        <v>114000</v>
      </c>
      <c r="F35" s="5">
        <f>POS.DIO!F44+POS.DIO!F92</f>
        <v>124000</v>
      </c>
      <c r="G35" s="5">
        <f>POS.DIO!G44+POS.DIO!G92</f>
        <v>124000</v>
      </c>
      <c r="H35" s="5">
        <f>POS.DIO!H44+POS.DIO!H92</f>
        <v>124000</v>
      </c>
      <c r="I35" s="53">
        <f t="shared" si="9"/>
        <v>143.84210074069847</v>
      </c>
      <c r="J35" s="53">
        <f t="shared" si="10"/>
        <v>108.77192982456141</v>
      </c>
      <c r="K35" s="53">
        <f t="shared" si="11"/>
        <v>100</v>
      </c>
      <c r="L35" s="53">
        <f t="shared" si="12"/>
        <v>100</v>
      </c>
    </row>
    <row r="36" spans="1:12" ht="12" customHeight="1" x14ac:dyDescent="0.2">
      <c r="A36" s="18">
        <v>32</v>
      </c>
      <c r="B36" s="486" t="s">
        <v>48</v>
      </c>
      <c r="C36" s="487"/>
      <c r="D36" s="9">
        <f>SUM(D37,D38,D39,D40,D41)</f>
        <v>1879665.69</v>
      </c>
      <c r="E36" s="9">
        <f>SUM(E37,E38,E39,E40,E41)</f>
        <v>2277200</v>
      </c>
      <c r="F36" s="9">
        <f>SUM(F37,F38,F39,F40,F41)</f>
        <v>1946000</v>
      </c>
      <c r="G36" s="9">
        <f>SUM(G37,G38,G39,G40,G41)</f>
        <v>1725000</v>
      </c>
      <c r="H36" s="9">
        <f>SUM(H37,H38,H39,H40,H41)</f>
        <v>1724000</v>
      </c>
      <c r="I36" s="53">
        <f t="shared" si="9"/>
        <v>121.14920286702686</v>
      </c>
      <c r="J36" s="53">
        <f t="shared" si="10"/>
        <v>85.455822940453189</v>
      </c>
      <c r="K36" s="53">
        <f t="shared" si="11"/>
        <v>88.643371017471736</v>
      </c>
      <c r="L36" s="53">
        <f t="shared" si="12"/>
        <v>99.94202898550725</v>
      </c>
    </row>
    <row r="37" spans="1:12" ht="12" customHeight="1" x14ac:dyDescent="0.2">
      <c r="A37" s="4">
        <v>321</v>
      </c>
      <c r="B37" s="492" t="s">
        <v>49</v>
      </c>
      <c r="C37" s="493"/>
      <c r="D37" s="5">
        <f>POS.DIO!D46</f>
        <v>18425</v>
      </c>
      <c r="E37" s="5">
        <f>POS.DIO!E46</f>
        <v>25000</v>
      </c>
      <c r="F37" s="5">
        <f>POS.DIO!F46</f>
        <v>35000</v>
      </c>
      <c r="G37" s="5">
        <f>POS.DIO!G46</f>
        <v>40000</v>
      </c>
      <c r="H37" s="5">
        <f>POS.DIO!H46</f>
        <v>40000</v>
      </c>
      <c r="I37" s="53">
        <f t="shared" si="9"/>
        <v>135.68521031207598</v>
      </c>
      <c r="J37" s="53">
        <f t="shared" si="10"/>
        <v>140</v>
      </c>
      <c r="K37" s="53">
        <f t="shared" si="11"/>
        <v>114.28571428571428</v>
      </c>
      <c r="L37" s="53">
        <f t="shared" si="12"/>
        <v>100</v>
      </c>
    </row>
    <row r="38" spans="1:12" ht="12" customHeight="1" x14ac:dyDescent="0.2">
      <c r="A38" s="4">
        <v>322</v>
      </c>
      <c r="B38" s="492" t="s">
        <v>50</v>
      </c>
      <c r="C38" s="493"/>
      <c r="D38" s="5">
        <f>POS.DIO!D47+POS.DIO!D94+POS.DIO!D146+POS.DIO!D131+POS.DIO!D138+POS.DIO!D323+POS.DIO!D458</f>
        <v>159682.74000000002</v>
      </c>
      <c r="E38" s="5">
        <f>POS.DIO!E47+POS.DIO!E94+POS.DIO!E131+POS.DIO!E138+POS.DIO!E146+POS.DIO!E166+POS.DIO!E172+POS.DIO!E323+POS.DIO!E458</f>
        <v>517000</v>
      </c>
      <c r="F38" s="5">
        <f>POS.DIO!F47+POS.DIO!F94+POS.DIO!F146+POS.DIO!F131+POS.DIO!F138+POS.DIO!F323+POS.DIO!F458+POS.DIO!F418+POS.DIO!F434+POS.DIO!F166+POS.DIO!F172</f>
        <v>352000</v>
      </c>
      <c r="G38" s="5">
        <f>POS.DIO!G47+POS.DIO!G94+POS.DIO!G146+POS.DIO!G131+POS.DIO!G138+POS.DIO!G323+POS.DIO!G458+POS.DIO!G418+POS.DIO!G434+POS.DIO!G166+POS.DIO!G172</f>
        <v>345000</v>
      </c>
      <c r="H38" s="5">
        <f>POS.DIO!H47+POS.DIO!H94+POS.DIO!H146+POS.DIO!H131+POS.DIO!H138+POS.DIO!H323+POS.DIO!H458+POS.DIO!H418+POS.DIO!H434+POS.DIO!H166+POS.DIO!H172</f>
        <v>344000</v>
      </c>
      <c r="I38" s="53">
        <f t="shared" si="9"/>
        <v>323.76698946924375</v>
      </c>
      <c r="J38" s="53">
        <f t="shared" si="10"/>
        <v>68.085106382978722</v>
      </c>
      <c r="K38" s="53">
        <f t="shared" si="11"/>
        <v>98.01136363636364</v>
      </c>
      <c r="L38" s="53">
        <f t="shared" si="12"/>
        <v>99.710144927536234</v>
      </c>
    </row>
    <row r="39" spans="1:12" ht="12" customHeight="1" x14ac:dyDescent="0.2">
      <c r="A39" s="4">
        <v>323</v>
      </c>
      <c r="B39" s="492" t="s">
        <v>51</v>
      </c>
      <c r="C39" s="493"/>
      <c r="D39" s="5">
        <f>POS.DIO!D48+POS.DIO!D71+POS.DIO!D83+POS.DIO!D95+POS.DIO!D130+POS.DIO!D137+POS.DIO!D147+POS.DIO!D159+POS.DIO!D165+POS.DIO!D173+POS.DIO!D179+POS.DIO!D185+POS.DIO!D279+POS.DIO!D296+POS.DIO!D303+POS.DIO!D324+POS.DIO!D335+POS.DIO!D498+POS.DIO!D504</f>
        <v>1630395.05</v>
      </c>
      <c r="E39" s="5">
        <f>POS.DIO!E48+POS.DIO!E71+POS.DIO!E83+POS.DIO!E95+POS.DIO!E130+POS.DIO!E137+POS.DIO!E147+POS.DIO!E165+POS.DIO!E173+POS.DIO!E179+POS.DIO!E185+POS.DIO!E279+POS.DIO!E296+POS.DIO!E303+POS.DIO!E324+POS.DIO!E335+POS.DIO!E498+POS.DIO!E504</f>
        <v>1557200</v>
      </c>
      <c r="F39" s="5">
        <f>POS.DIO!F48+POS.DIO!F71+POS.DIO!F83+POS.DIO!F95+POS.DIO!F130+POS.DIO!F137+POS.DIO!F147+POS.DIO!F165+POS.DIO!F173+POS.DIO!F179+POS.DIO!F185+POS.DIO!F279+POS.DIO!F296+POS.DIO!F303+POS.DIO!F324+POS.DIO!F335+POS.DIO!F498+POS.DIO!F504+POS.DIO!F219+POS.DIO!F159</f>
        <v>1439000</v>
      </c>
      <c r="G39" s="5">
        <f>POS.DIO!G48+POS.DIO!G71+POS.DIO!G83+POS.DIO!G95+POS.DIO!G130+POS.DIO!G137+POS.DIO!G147+POS.DIO!G165+POS.DIO!G173+POS.DIO!G179+POS.DIO!G185+POS.DIO!G279+POS.DIO!G296+POS.DIO!G303+POS.DIO!G324+POS.DIO!G335+POS.DIO!G498+POS.DIO!G504+POS.DIO!G219+POS.DIO!G159</f>
        <v>1225000</v>
      </c>
      <c r="H39" s="5">
        <f>POS.DIO!H48+POS.DIO!H71+POS.DIO!H83+POS.DIO!H95+POS.DIO!H130+POS.DIO!H137+POS.DIO!H147+POS.DIO!H165+POS.DIO!H173+POS.DIO!H179+POS.DIO!H185+POS.DIO!H279+POS.DIO!H296+POS.DIO!H303+POS.DIO!H324+POS.DIO!H335+POS.DIO!H498+POS.DIO!H504+POS.DIO!H219+POS.DIO!H159</f>
        <v>1225000</v>
      </c>
      <c r="I39" s="53">
        <f t="shared" si="9"/>
        <v>95.510594196173486</v>
      </c>
      <c r="J39" s="53">
        <f t="shared" si="10"/>
        <v>92.409452864115082</v>
      </c>
      <c r="K39" s="53">
        <f t="shared" si="11"/>
        <v>85.128561501042384</v>
      </c>
      <c r="L39" s="53">
        <f t="shared" si="12"/>
        <v>100</v>
      </c>
    </row>
    <row r="40" spans="1:12" ht="12" customHeight="1" x14ac:dyDescent="0.2">
      <c r="A40" s="4">
        <v>324</v>
      </c>
      <c r="B40" s="515" t="s">
        <v>52</v>
      </c>
      <c r="C40" s="516"/>
      <c r="D40" s="5">
        <f>POS.DIO!D49</f>
        <v>0</v>
      </c>
      <c r="E40" s="5">
        <f>POS.DIO!E49</f>
        <v>0</v>
      </c>
      <c r="F40" s="5">
        <f>POS.DIO!F49</f>
        <v>0</v>
      </c>
      <c r="G40" s="5">
        <f>POS.DIO!G49</f>
        <v>0</v>
      </c>
      <c r="H40" s="5">
        <f>POS.DIO!H49</f>
        <v>0</v>
      </c>
      <c r="I40" s="53">
        <v>0</v>
      </c>
      <c r="J40" s="53">
        <v>0</v>
      </c>
      <c r="K40" s="53">
        <v>0</v>
      </c>
      <c r="L40" s="53">
        <v>0</v>
      </c>
    </row>
    <row r="41" spans="1:12" ht="12" customHeight="1" x14ac:dyDescent="0.2">
      <c r="A41" s="4">
        <v>329</v>
      </c>
      <c r="B41" s="492" t="s">
        <v>53</v>
      </c>
      <c r="C41" s="493"/>
      <c r="D41" s="5">
        <f>POS.DIO!D16+POS.DIO!D50</f>
        <v>71162.899999999994</v>
      </c>
      <c r="E41" s="5">
        <f>POS.DIO!E16+POS.DIO!E50</f>
        <v>178000</v>
      </c>
      <c r="F41" s="5">
        <f>POS.DIO!F16+POS.DIO!F50</f>
        <v>120000</v>
      </c>
      <c r="G41" s="5">
        <f>POS.DIO!G16+POS.DIO!G50</f>
        <v>115000</v>
      </c>
      <c r="H41" s="5">
        <f>POS.DIO!H16+POS.DIO!H50</f>
        <v>115000</v>
      </c>
      <c r="I41" s="53">
        <f t="shared" si="9"/>
        <v>250.13033476713292</v>
      </c>
      <c r="J41" s="53">
        <f t="shared" si="10"/>
        <v>67.415730337078656</v>
      </c>
      <c r="K41" s="53">
        <f t="shared" si="11"/>
        <v>95.833333333333343</v>
      </c>
      <c r="L41" s="53">
        <f t="shared" si="12"/>
        <v>100</v>
      </c>
    </row>
    <row r="42" spans="1:12" ht="12" customHeight="1" x14ac:dyDescent="0.2">
      <c r="A42" s="18">
        <v>34</v>
      </c>
      <c r="B42" s="486" t="s">
        <v>54</v>
      </c>
      <c r="C42" s="487"/>
      <c r="D42" s="9">
        <f>D43</f>
        <v>7809.17</v>
      </c>
      <c r="E42" s="9">
        <f>E43</f>
        <v>9000</v>
      </c>
      <c r="F42" s="9">
        <f>F43</f>
        <v>8000</v>
      </c>
      <c r="G42" s="9">
        <f>G43</f>
        <v>8000</v>
      </c>
      <c r="H42" s="9">
        <f>H43</f>
        <v>8000</v>
      </c>
      <c r="I42" s="53">
        <f t="shared" si="9"/>
        <v>115.24912378652277</v>
      </c>
      <c r="J42" s="53">
        <f t="shared" si="10"/>
        <v>88.888888888888886</v>
      </c>
      <c r="K42" s="53">
        <f t="shared" si="11"/>
        <v>100</v>
      </c>
      <c r="L42" s="53">
        <f t="shared" si="12"/>
        <v>100</v>
      </c>
    </row>
    <row r="43" spans="1:12" ht="12" customHeight="1" x14ac:dyDescent="0.2">
      <c r="A43" s="4">
        <v>343</v>
      </c>
      <c r="B43" s="492" t="s">
        <v>55</v>
      </c>
      <c r="C43" s="493"/>
      <c r="D43" s="5">
        <f>POS.DIO!D52</f>
        <v>7809.17</v>
      </c>
      <c r="E43" s="5">
        <f>POS.DIO!E52</f>
        <v>9000</v>
      </c>
      <c r="F43" s="5">
        <f>POS.DIO!F52</f>
        <v>8000</v>
      </c>
      <c r="G43" s="5">
        <f>POS.DIO!G52</f>
        <v>8000</v>
      </c>
      <c r="H43" s="5">
        <f>POS.DIO!H52</f>
        <v>8000</v>
      </c>
      <c r="I43" s="53">
        <f t="shared" si="9"/>
        <v>115.24912378652277</v>
      </c>
      <c r="J43" s="53">
        <f t="shared" si="10"/>
        <v>88.888888888888886</v>
      </c>
      <c r="K43" s="53">
        <f t="shared" si="11"/>
        <v>100</v>
      </c>
      <c r="L43" s="53">
        <f t="shared" si="12"/>
        <v>100</v>
      </c>
    </row>
    <row r="44" spans="1:12" ht="12" customHeight="1" x14ac:dyDescent="0.2">
      <c r="A44" s="18">
        <v>35</v>
      </c>
      <c r="B44" s="525" t="s">
        <v>56</v>
      </c>
      <c r="C44" s="526"/>
      <c r="D44" s="9">
        <f>D45</f>
        <v>17490</v>
      </c>
      <c r="E44" s="9">
        <f>E45</f>
        <v>50000</v>
      </c>
      <c r="F44" s="9">
        <f>F45</f>
        <v>60000</v>
      </c>
      <c r="G44" s="9">
        <f>G45</f>
        <v>50000</v>
      </c>
      <c r="H44" s="9">
        <f>H45</f>
        <v>40000</v>
      </c>
      <c r="I44" s="53">
        <f t="shared" si="9"/>
        <v>285.87764436821044</v>
      </c>
      <c r="J44" s="53">
        <f t="shared" si="10"/>
        <v>120</v>
      </c>
      <c r="K44" s="53">
        <f t="shared" si="11"/>
        <v>83.333333333333343</v>
      </c>
      <c r="L44" s="53">
        <f t="shared" si="12"/>
        <v>80</v>
      </c>
    </row>
    <row r="45" spans="1:12" ht="12" customHeight="1" x14ac:dyDescent="0.2">
      <c r="A45" s="4">
        <v>352</v>
      </c>
      <c r="B45" s="492" t="s">
        <v>57</v>
      </c>
      <c r="C45" s="493"/>
      <c r="D45" s="5">
        <f>POS.DIO!D286+POS.DIO!D406</f>
        <v>17490</v>
      </c>
      <c r="E45" s="5">
        <f>POS.DIO!E286+POS.DIO!E406</f>
        <v>50000</v>
      </c>
      <c r="F45" s="5">
        <f>POS.DIO!F286+POS.DIO!F406</f>
        <v>60000</v>
      </c>
      <c r="G45" s="5">
        <f>POS.DIO!G286+POS.DIO!G406</f>
        <v>50000</v>
      </c>
      <c r="H45" s="5">
        <f>POS.DIO!H286+POS.DIO!H406</f>
        <v>40000</v>
      </c>
      <c r="I45" s="53">
        <f t="shared" si="9"/>
        <v>285.87764436821044</v>
      </c>
      <c r="J45" s="53">
        <f t="shared" si="10"/>
        <v>120</v>
      </c>
      <c r="K45" s="53">
        <f t="shared" si="11"/>
        <v>83.333333333333343</v>
      </c>
      <c r="L45" s="53">
        <f t="shared" si="12"/>
        <v>80</v>
      </c>
    </row>
    <row r="46" spans="1:12" ht="12" customHeight="1" x14ac:dyDescent="0.2">
      <c r="A46" s="21">
        <v>36</v>
      </c>
      <c r="B46" s="486" t="s">
        <v>58</v>
      </c>
      <c r="C46" s="487"/>
      <c r="D46" s="9">
        <f>SUM(D47,D48)</f>
        <v>101993.01</v>
      </c>
      <c r="E46" s="9">
        <f>SUM(E47,E48)</f>
        <v>247066.86</v>
      </c>
      <c r="F46" s="9">
        <f>SUM(F47,F48)</f>
        <v>400800</v>
      </c>
      <c r="G46" s="9">
        <f>SUM(G47,G48)</f>
        <v>400800</v>
      </c>
      <c r="H46" s="9">
        <f>SUM(H47,H48)</f>
        <v>400800</v>
      </c>
      <c r="I46" s="53">
        <f t="shared" si="9"/>
        <v>242.23901226172262</v>
      </c>
      <c r="J46" s="53">
        <f t="shared" si="10"/>
        <v>162.22329453654774</v>
      </c>
      <c r="K46" s="53">
        <f t="shared" si="11"/>
        <v>100</v>
      </c>
      <c r="L46" s="53">
        <f t="shared" si="12"/>
        <v>100</v>
      </c>
    </row>
    <row r="47" spans="1:12" ht="12" customHeight="1" x14ac:dyDescent="0.2">
      <c r="A47" s="19">
        <v>363</v>
      </c>
      <c r="B47" s="515" t="s">
        <v>59</v>
      </c>
      <c r="C47" s="516"/>
      <c r="D47" s="5">
        <f>POS.DIO!D77+POS.DIO!D153+POS.DIO!D165+POS.DIO!D257+POS.DIO!D317+POS.DIO!D326+POS.DIO!D346</f>
        <v>101993.01</v>
      </c>
      <c r="E47" s="5">
        <f>POS.DIO!E54+POS.DIO!E77+POS.DIO!E257+POS.DIO!E317+POS.DIO!E326+POS.DIO!E346</f>
        <v>207066.86</v>
      </c>
      <c r="F47" s="5">
        <f>POS.DIO!F77+POS.DIO!F257+POS.DIO!F317+POS.DIO!F326+POS.DIO!F346</f>
        <v>400800</v>
      </c>
      <c r="G47" s="5">
        <f>POS.DIO!G77+POS.DIO!G257+POS.DIO!G317+POS.DIO!G326+POS.DIO!G346</f>
        <v>400800</v>
      </c>
      <c r="H47" s="5">
        <f>POS.DIO!H77+POS.DIO!H257+POS.DIO!H317+POS.DIO!H326+POS.DIO!H346</f>
        <v>400800</v>
      </c>
      <c r="I47" s="53">
        <f t="shared" si="9"/>
        <v>203.02063837512003</v>
      </c>
      <c r="J47" s="53">
        <f t="shared" si="10"/>
        <v>193.56066924470676</v>
      </c>
      <c r="K47" s="53">
        <f t="shared" si="11"/>
        <v>100</v>
      </c>
      <c r="L47" s="53">
        <f t="shared" si="12"/>
        <v>100</v>
      </c>
    </row>
    <row r="48" spans="1:12" ht="12" customHeight="1" x14ac:dyDescent="0.2">
      <c r="A48" s="19">
        <v>366</v>
      </c>
      <c r="B48" s="527" t="s">
        <v>198</v>
      </c>
      <c r="C48" s="528"/>
      <c r="D48" s="5">
        <f>POS.DIO!D517</f>
        <v>0</v>
      </c>
      <c r="E48" s="5">
        <f>POS.DIO!E517</f>
        <v>40000</v>
      </c>
      <c r="F48" s="5">
        <f>POS.DIO!F517</f>
        <v>0</v>
      </c>
      <c r="G48" s="5">
        <f>POS.DIO!G517</f>
        <v>0</v>
      </c>
      <c r="H48" s="5">
        <f>POS.DIO!H517</f>
        <v>0</v>
      </c>
      <c r="I48" s="53">
        <v>0</v>
      </c>
      <c r="J48" s="53">
        <f t="shared" si="10"/>
        <v>0</v>
      </c>
      <c r="K48" s="53">
        <v>0</v>
      </c>
      <c r="L48" s="53">
        <v>0</v>
      </c>
    </row>
    <row r="49" spans="1:12" ht="12" customHeight="1" x14ac:dyDescent="0.2">
      <c r="A49" s="18">
        <v>37</v>
      </c>
      <c r="B49" s="486" t="s">
        <v>60</v>
      </c>
      <c r="C49" s="487"/>
      <c r="D49" s="9">
        <f>D50</f>
        <v>169818.43999999997</v>
      </c>
      <c r="E49" s="9">
        <f>E50</f>
        <v>257000</v>
      </c>
      <c r="F49" s="9">
        <f>F50</f>
        <v>279000</v>
      </c>
      <c r="G49" s="9">
        <f>G50</f>
        <v>271000</v>
      </c>
      <c r="H49" s="9">
        <f>H50</f>
        <v>297000</v>
      </c>
      <c r="I49" s="53">
        <f t="shared" si="9"/>
        <v>151.33809967869217</v>
      </c>
      <c r="J49" s="53">
        <f t="shared" si="10"/>
        <v>108.56031128404669</v>
      </c>
      <c r="K49" s="53">
        <f t="shared" si="11"/>
        <v>97.132616487455195</v>
      </c>
      <c r="L49" s="53">
        <f t="shared" si="12"/>
        <v>109.59409594095942</v>
      </c>
    </row>
    <row r="50" spans="1:12" ht="12" customHeight="1" x14ac:dyDescent="0.2">
      <c r="A50" s="4">
        <v>372</v>
      </c>
      <c r="B50" s="492" t="s">
        <v>61</v>
      </c>
      <c r="C50" s="493"/>
      <c r="D50" s="5">
        <f>POS.DIO!D352+POS.DIO!D359+POS.DIO!D373+POS.DIO!D470+POS.DIO!D478+POS.DIO!D490+POS.DIO!E49</f>
        <v>169818.43999999997</v>
      </c>
      <c r="E50" s="5">
        <f>POS.DIO!E352+POS.DIO!E359+POS.DIO!E373+POS.DIO!E470+POS.DIO!E478+POS.DIO!E490+POS.DIO!F49</f>
        <v>257000</v>
      </c>
      <c r="F50" s="5">
        <f>POS.DIO!F352+POS.DIO!F359+POS.DIO!F373+POS.DIO!F470+POS.DIO!F478+POS.DIO!F490</f>
        <v>279000</v>
      </c>
      <c r="G50" s="5">
        <f>POS.DIO!G352+POS.DIO!G359+POS.DIO!G373+POS.DIO!G470+POS.DIO!G478+POS.DIO!G490</f>
        <v>271000</v>
      </c>
      <c r="H50" s="5">
        <f>POS.DIO!H352+POS.DIO!H359+POS.DIO!H373+POS.DIO!H470+POS.DIO!H478+POS.DIO!H490</f>
        <v>297000</v>
      </c>
      <c r="I50" s="53">
        <f t="shared" si="9"/>
        <v>151.33809967869217</v>
      </c>
      <c r="J50" s="53">
        <f t="shared" si="10"/>
        <v>108.56031128404669</v>
      </c>
      <c r="K50" s="53">
        <f t="shared" si="11"/>
        <v>97.132616487455195</v>
      </c>
      <c r="L50" s="53">
        <f t="shared" si="12"/>
        <v>109.59409594095942</v>
      </c>
    </row>
    <row r="51" spans="1:12" ht="12" customHeight="1" x14ac:dyDescent="0.2">
      <c r="A51" s="18">
        <v>38</v>
      </c>
      <c r="B51" s="486" t="s">
        <v>62</v>
      </c>
      <c r="C51" s="487"/>
      <c r="D51" s="9">
        <f>SUM(D52,D53,D54,D55,D56)</f>
        <v>390360.64200000005</v>
      </c>
      <c r="E51" s="9">
        <f>SUM(E52,E53,E54,E55,E56)</f>
        <v>490837.54</v>
      </c>
      <c r="F51" s="9">
        <f>SUM(F52,F53,F54,F55,F56)</f>
        <v>437050</v>
      </c>
      <c r="G51" s="9">
        <f>SUM(G52,G53,G54,G55,G56)</f>
        <v>292450</v>
      </c>
      <c r="H51" s="9">
        <f>SUM(H52,H53,H54,H55,H56)</f>
        <v>261950</v>
      </c>
      <c r="I51" s="53">
        <f t="shared" si="9"/>
        <v>125.73950526498005</v>
      </c>
      <c r="J51" s="53">
        <f t="shared" si="10"/>
        <v>89.041681693702571</v>
      </c>
      <c r="K51" s="53">
        <f t="shared" si="11"/>
        <v>66.914540670403838</v>
      </c>
      <c r="L51" s="53">
        <f t="shared" si="12"/>
        <v>89.570866814840144</v>
      </c>
    </row>
    <row r="52" spans="1:12" ht="12" customHeight="1" x14ac:dyDescent="0.2">
      <c r="A52" s="4">
        <v>381</v>
      </c>
      <c r="B52" s="492" t="s">
        <v>63</v>
      </c>
      <c r="C52" s="493"/>
      <c r="D52" s="5">
        <f>POS.DIO!D22+POS.DIO!D29+POS.DIO!D381+POS.DIO!D387+POS.DIO!D393+POS.DIO!D408+POS.DIO!D416+POS.DIO!D432+POS.DIO!D460+POS.DIO!D472+POS.DIO!D484</f>
        <v>131969.65</v>
      </c>
      <c r="E52" s="5">
        <f>POS.DIO!E22+POS.DIO!E29+POS.DIO!E381+POS.DIO!E387+POS.DIO!E393+POS.DIO!E408+POS.DIO!E416+POS.DIO!E432+POS.DIO!E460+POS.DIO!E472+POS.DIO!E484</f>
        <v>227600</v>
      </c>
      <c r="F52" s="5">
        <f>POS.DIO!F22+POS.DIO!F29+POS.DIO!F381+POS.DIO!F387+POS.DIO!F393+POS.DIO!F408+POS.DIO!F416+POS.DIO!F432+POS.DIO!F460+POS.DIO!F472+POS.DIO!F484</f>
        <v>192500</v>
      </c>
      <c r="G52" s="5">
        <f>POS.DIO!G22+POS.DIO!G29+POS.DIO!G381+POS.DIO!G387+POS.DIO!G393+POS.DIO!G408+POS.DIO!G416+POS.DIO!G432+POS.DIO!G460+POS.DIO!H472+POS.DIO!G484</f>
        <v>169500</v>
      </c>
      <c r="H52" s="5">
        <f>POS.DIO!H22+POS.DIO!H29+POS.DIO!H381+POS.DIO!H387+POS.DIO!H393+POS.DIO!H408+POS.DIO!H416+POS.DIO!H432+POS.DIO!H460+POS.DIO!H472+POS.DIO!H484</f>
        <v>164500</v>
      </c>
      <c r="I52" s="53">
        <f t="shared" si="9"/>
        <v>172.46389605488838</v>
      </c>
      <c r="J52" s="53">
        <f t="shared" si="10"/>
        <v>84.578207381370831</v>
      </c>
      <c r="K52" s="53">
        <f t="shared" si="11"/>
        <v>88.051948051948045</v>
      </c>
      <c r="L52" s="53">
        <f t="shared" si="12"/>
        <v>97.050147492625371</v>
      </c>
    </row>
    <row r="53" spans="1:12" ht="12" customHeight="1" x14ac:dyDescent="0.2">
      <c r="A53" s="4">
        <v>382</v>
      </c>
      <c r="B53" s="492" t="s">
        <v>64</v>
      </c>
      <c r="C53" s="493"/>
      <c r="D53" s="5">
        <f>POS.DIO!D400+POS.DIO!D440</f>
        <v>153808.38</v>
      </c>
      <c r="E53" s="5">
        <f>POS.DIO!E400+POS.DIO!E440</f>
        <v>165000</v>
      </c>
      <c r="F53" s="5">
        <f>POS.DIO!F400+POS.DIO!F440</f>
        <v>140000</v>
      </c>
      <c r="G53" s="5">
        <f>POS.DIO!G400+POS.DIO!G440</f>
        <v>85000</v>
      </c>
      <c r="H53" s="5">
        <f>POS.DIO!H400+POS.DIO!H440</f>
        <v>80000</v>
      </c>
      <c r="I53" s="53">
        <f t="shared" si="9"/>
        <v>107.27633955965207</v>
      </c>
      <c r="J53" s="53">
        <f t="shared" si="10"/>
        <v>84.848484848484844</v>
      </c>
      <c r="K53" s="53">
        <f t="shared" si="11"/>
        <v>60.714285714285708</v>
      </c>
      <c r="L53" s="53">
        <f t="shared" si="12"/>
        <v>94.117647058823522</v>
      </c>
    </row>
    <row r="54" spans="1:12" ht="12" customHeight="1" x14ac:dyDescent="0.2">
      <c r="A54" s="4">
        <v>383</v>
      </c>
      <c r="B54" s="515" t="s">
        <v>65</v>
      </c>
      <c r="C54" s="516"/>
      <c r="D54" s="5">
        <f>POS.DIO!D56+POS.DIO!D309</f>
        <v>23261.432000000001</v>
      </c>
      <c r="E54" s="6">
        <f>POS.DIO!E288</f>
        <v>0</v>
      </c>
      <c r="F54" s="6">
        <f>POS.DIO!F288</f>
        <v>0</v>
      </c>
      <c r="G54" s="6">
        <f>POS.DIO!G288</f>
        <v>0</v>
      </c>
      <c r="H54" s="6">
        <f>POS.DIO!H288</f>
        <v>0</v>
      </c>
      <c r="I54" s="53">
        <f>E54/D54*100</f>
        <v>0</v>
      </c>
      <c r="J54" s="53">
        <v>0</v>
      </c>
      <c r="K54" s="53">
        <v>0</v>
      </c>
      <c r="L54" s="53">
        <v>0</v>
      </c>
    </row>
    <row r="55" spans="1:12" ht="12" customHeight="1" x14ac:dyDescent="0.2">
      <c r="A55" s="4">
        <v>385</v>
      </c>
      <c r="B55" s="492" t="s">
        <v>66</v>
      </c>
      <c r="C55" s="493"/>
      <c r="D55" s="5">
        <f>POS.DIO!D65</f>
        <v>0</v>
      </c>
      <c r="E55" s="5">
        <f>POS.DIO!E65</f>
        <v>17145.54</v>
      </c>
      <c r="F55" s="5">
        <f>POS.DIO!F65</f>
        <v>23458</v>
      </c>
      <c r="G55" s="5">
        <f>POS.DIO!G65</f>
        <v>17450</v>
      </c>
      <c r="H55" s="5">
        <f>POS.DIO!H65</f>
        <v>17450</v>
      </c>
      <c r="I55" s="53">
        <v>0</v>
      </c>
      <c r="J55" s="53">
        <f>F55/E55*100</f>
        <v>136.8169214851209</v>
      </c>
      <c r="K55" s="53">
        <f t="shared" ref="K55:L56" si="13">G55/F55*100</f>
        <v>74.388268394577537</v>
      </c>
      <c r="L55" s="53">
        <f t="shared" si="13"/>
        <v>100</v>
      </c>
    </row>
    <row r="56" spans="1:12" ht="12" customHeight="1" x14ac:dyDescent="0.2">
      <c r="A56" s="4">
        <v>386</v>
      </c>
      <c r="B56" s="509" t="s">
        <v>210</v>
      </c>
      <c r="C56" s="493"/>
      <c r="D56" s="5">
        <f>POS.DIO!D243+POS.DIO!D259</f>
        <v>81321.179999999993</v>
      </c>
      <c r="E56" s="5">
        <f>POS.DIO!E243+POS.DIO!E259</f>
        <v>81092</v>
      </c>
      <c r="F56" s="5">
        <f>POS.DIO!F243+POS.DIO!F259</f>
        <v>81092</v>
      </c>
      <c r="G56" s="5">
        <f>POS.DIO!G243+POS.DIO!G259</f>
        <v>20500</v>
      </c>
      <c r="H56" s="5">
        <f>POS.DIO!H243+POS.DIO!H259</f>
        <v>0</v>
      </c>
      <c r="I56" s="53">
        <v>0</v>
      </c>
      <c r="J56" s="53">
        <f>F56/E56*100</f>
        <v>100</v>
      </c>
      <c r="K56" s="53">
        <f t="shared" si="13"/>
        <v>25.279928969565429</v>
      </c>
      <c r="L56" s="53">
        <v>0</v>
      </c>
    </row>
    <row r="57" spans="1:12" ht="21.75" customHeight="1" x14ac:dyDescent="0.2">
      <c r="A57" s="510" t="s">
        <v>67</v>
      </c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2"/>
    </row>
    <row r="58" spans="1:12" ht="12.95" customHeight="1" x14ac:dyDescent="0.2">
      <c r="A58" s="15">
        <v>4</v>
      </c>
      <c r="B58" s="513" t="s">
        <v>68</v>
      </c>
      <c r="C58" s="514"/>
      <c r="D58" s="16">
        <f>SUM(D59,D61,D65)</f>
        <v>5025763.5399999991</v>
      </c>
      <c r="E58" s="16">
        <f>SUM(E59,E61,E65)</f>
        <v>3729750</v>
      </c>
      <c r="F58" s="16">
        <f>SUM(F59,F61,F65)</f>
        <v>10828150</v>
      </c>
      <c r="G58" s="16">
        <f>SUM(G59,G61,G65)</f>
        <v>4892700</v>
      </c>
      <c r="H58" s="16">
        <f>SUM(H59,H61,H65)</f>
        <v>4718200</v>
      </c>
      <c r="I58" s="17">
        <f t="shared" ref="I58:L65" si="14">E58/D58*100</f>
        <v>74.212604121044677</v>
      </c>
      <c r="J58" s="17">
        <f t="shared" si="14"/>
        <v>290.31838595080097</v>
      </c>
      <c r="K58" s="17">
        <f t="shared" si="14"/>
        <v>45.185003901866892</v>
      </c>
      <c r="L58" s="17">
        <f t="shared" si="14"/>
        <v>96.433462096592876</v>
      </c>
    </row>
    <row r="59" spans="1:12" s="49" customFormat="1" ht="12.95" customHeight="1" x14ac:dyDescent="0.2">
      <c r="A59" s="52">
        <v>41</v>
      </c>
      <c r="B59" s="519" t="s">
        <v>209</v>
      </c>
      <c r="C59" s="520"/>
      <c r="D59" s="95">
        <f>D60</f>
        <v>23000</v>
      </c>
      <c r="E59" s="95">
        <f>E60</f>
        <v>0</v>
      </c>
      <c r="F59" s="95">
        <f>F60</f>
        <v>0</v>
      </c>
      <c r="G59" s="95">
        <v>0</v>
      </c>
      <c r="H59" s="95">
        <v>0</v>
      </c>
      <c r="I59" s="53">
        <v>0</v>
      </c>
      <c r="J59" s="53">
        <v>0</v>
      </c>
      <c r="K59" s="53">
        <v>0</v>
      </c>
      <c r="L59" s="53">
        <v>0</v>
      </c>
    </row>
    <row r="60" spans="1:12" s="49" customFormat="1" ht="12.95" customHeight="1" x14ac:dyDescent="0.2">
      <c r="A60" s="54">
        <v>411</v>
      </c>
      <c r="B60" s="517" t="s">
        <v>208</v>
      </c>
      <c r="C60" s="518"/>
      <c r="D60" s="55">
        <f>POS.DIO!D197</f>
        <v>23000</v>
      </c>
      <c r="E60" s="55">
        <f>POS.DIO!E197</f>
        <v>0</v>
      </c>
      <c r="F60" s="55">
        <f>POS.DIO!F197</f>
        <v>0</v>
      </c>
      <c r="G60" s="55">
        <v>0</v>
      </c>
      <c r="H60" s="55">
        <v>0</v>
      </c>
      <c r="I60" s="53">
        <v>0</v>
      </c>
      <c r="J60" s="53">
        <v>0</v>
      </c>
      <c r="K60" s="53">
        <v>0</v>
      </c>
      <c r="L60" s="53">
        <v>0</v>
      </c>
    </row>
    <row r="61" spans="1:12" ht="12" customHeight="1" x14ac:dyDescent="0.2">
      <c r="A61" s="18">
        <v>42</v>
      </c>
      <c r="B61" s="486" t="s">
        <v>69</v>
      </c>
      <c r="C61" s="487"/>
      <c r="D61" s="9">
        <f>SUM(D64,D63,D62)</f>
        <v>4929256.7399999993</v>
      </c>
      <c r="E61" s="9">
        <f>SUM(E64,E63,E62)</f>
        <v>3592500</v>
      </c>
      <c r="F61" s="9">
        <f>SUM(F64,F63,F62)</f>
        <v>10328150</v>
      </c>
      <c r="G61" s="9">
        <f>SUM(G64,G63,G62)</f>
        <v>4842700</v>
      </c>
      <c r="H61" s="9">
        <f>SUM(H64,H63,H62)</f>
        <v>4668200</v>
      </c>
      <c r="I61" s="53">
        <f t="shared" si="14"/>
        <v>72.88117031615603</v>
      </c>
      <c r="J61" s="53">
        <f t="shared" si="14"/>
        <v>287.4919972164231</v>
      </c>
      <c r="K61" s="53">
        <f t="shared" si="14"/>
        <v>46.88835851531978</v>
      </c>
      <c r="L61" s="53">
        <f t="shared" si="14"/>
        <v>96.396638238998918</v>
      </c>
    </row>
    <row r="62" spans="1:12" ht="12" customHeight="1" x14ac:dyDescent="0.2">
      <c r="A62" s="4">
        <v>421</v>
      </c>
      <c r="B62" s="492" t="s">
        <v>70</v>
      </c>
      <c r="C62" s="493"/>
      <c r="D62" s="5">
        <f>POS.DIO!D120+POS.DIO!D199+POS.DIO!D208+POS.DIO!D222+POS.DIO!D234+POS.DIO!D246+POS.DIO!D269+POS.DIO!D338+POS.DIO!D366+POS.DIO!D424+POS.DIO!D446+POS.DIO!D510</f>
        <v>4478281.7299999995</v>
      </c>
      <c r="E62" s="5">
        <f>POS.DIO!E120+POS.DIO!E199+POS.DIO!E208+POS.DIO!E222+POS.DIO!E234+POS.DIO!E246+POS.DIO!E269+POS.DIO!E338+POS.DIO!E366+POS.DIO!E424+POS.DIO!E446+POS.DIO!E510</f>
        <v>3300625</v>
      </c>
      <c r="F62" s="5">
        <f>POS.DIO!F120+POS.DIO!F199+POS.DIO!F208+POS.DIO!F222+POS.DIO!F234+POS.DIO!F246+POS.DIO!F269+POS.DIO!F338+POS.DIO!F366+POS.DIO!F424+POS.DIO!F446+POS.DIO!F510</f>
        <v>10084900</v>
      </c>
      <c r="G62" s="5">
        <f>POS.DIO!G120+POS.DIO!G199+POS.DIO!G208+POS.DIO!G222+POS.DIO!G234+POS.DIO!G246+POS.DIO!G269+POS.DIO!G338+POS.DIO!G366+POS.DIO!G424+POS.DIO!G446+POS.DIO!G510</f>
        <v>4737700</v>
      </c>
      <c r="H62" s="5">
        <f>POS.DIO!H120+POS.DIO!H199+POS.DIO!H208+POS.DIO!H222+POS.DIO!H234+POS.DIO!H246+POS.DIO!H269+POS.DIO!H338+POS.DIO!H366+POS.DIO!H424+POS.DIO!H446+POS.DIO!H510</f>
        <v>4573200</v>
      </c>
      <c r="I62" s="53">
        <f t="shared" si="14"/>
        <v>73.702933379316448</v>
      </c>
      <c r="J62" s="53">
        <f t="shared" si="14"/>
        <v>305.5451619011551</v>
      </c>
      <c r="K62" s="53">
        <f t="shared" si="14"/>
        <v>46.978155460143384</v>
      </c>
      <c r="L62" s="53">
        <f t="shared" si="14"/>
        <v>96.527851066973426</v>
      </c>
    </row>
    <row r="63" spans="1:12" ht="12" customHeight="1" x14ac:dyDescent="0.2">
      <c r="A63" s="4">
        <v>422</v>
      </c>
      <c r="B63" s="492" t="s">
        <v>71</v>
      </c>
      <c r="C63" s="493"/>
      <c r="D63" s="5">
        <f>POS.DIO!D98+POS.DIO!D104+POS.DIO!D173+POS.DIO!D201+POS.DIO!D209+POS.DIO!D254+POS.DIO!D339</f>
        <v>429475.01</v>
      </c>
      <c r="E63" s="5">
        <f>POS.DIO!E98+POS.DIO!E104+POS.DIO!E201+POS.DIO!E209+POS.DIO!E254+POS.DIO!E339</f>
        <v>122375</v>
      </c>
      <c r="F63" s="5">
        <f>POS.DIO!F98+POS.DIO!F104+POS.DIO!F201+POS.DIO!F209+POS.DIO!F254+POS.DIO!F339</f>
        <v>60000</v>
      </c>
      <c r="G63" s="5">
        <f>POS.DIO!G98+POS.DIO!G104+POS.DIO!G201+POS.DIO!G209+POS.DIO!G254+POS.DIO!G339</f>
        <v>80000</v>
      </c>
      <c r="H63" s="5">
        <f>POS.DIO!H98+POS.DIO!H104+POS.DIO!H201+POS.DIO!H209+POS.DIO!H254+POS.DIO!H339</f>
        <v>70000</v>
      </c>
      <c r="I63" s="53">
        <f t="shared" si="14"/>
        <v>28.494090960030476</v>
      </c>
      <c r="J63" s="53">
        <f t="shared" si="14"/>
        <v>49.029622063329931</v>
      </c>
      <c r="K63" s="53">
        <f t="shared" si="14"/>
        <v>133.33333333333331</v>
      </c>
      <c r="L63" s="53">
        <f t="shared" si="14"/>
        <v>87.5</v>
      </c>
    </row>
    <row r="64" spans="1:12" ht="12" customHeight="1" x14ac:dyDescent="0.2">
      <c r="A64" s="4">
        <v>426</v>
      </c>
      <c r="B64" s="492" t="s">
        <v>72</v>
      </c>
      <c r="C64" s="493"/>
      <c r="D64" s="5">
        <f>POS.DIO!D105+POS.DIO!D114+POS.DIO!D200+POS.DIO!D223+POS.DIO!D452+POS.DIO!D511+POS.DIO!D525</f>
        <v>21500</v>
      </c>
      <c r="E64" s="5">
        <f>POS.DIO!E105+POS.DIO!E114+POS.DIO!E200+POS.DIO!E223+POS.DIO!E452+POS.DIO!E511+POS.DIO!E525</f>
        <v>169500</v>
      </c>
      <c r="F64" s="5">
        <f>POS.DIO!F105+POS.DIO!F114+POS.DIO!F200+POS.DIO!F223+POS.DIO!F452+POS.DIO!F511+POS.DIO!F525</f>
        <v>183250</v>
      </c>
      <c r="G64" s="5">
        <f>POS.DIO!G105+POS.DIO!G114+POS.DIO!G200+POS.DIO!G223+POS.DIO!G452+POS.DIO!G511+POS.DIO!G525</f>
        <v>25000</v>
      </c>
      <c r="H64" s="5">
        <f>POS.DIO!H105+POS.DIO!H114+POS.DIO!H200+POS.DIO!H223+POS.DIO!H452+POS.DIO!H511+POS.DIO!H525</f>
        <v>25000</v>
      </c>
      <c r="I64" s="53">
        <f t="shared" si="14"/>
        <v>788.37209302325584</v>
      </c>
      <c r="J64" s="53">
        <f t="shared" si="14"/>
        <v>108.11209439528025</v>
      </c>
      <c r="K64" s="53">
        <f t="shared" si="14"/>
        <v>13.642564802182811</v>
      </c>
      <c r="L64" s="53">
        <f t="shared" si="14"/>
        <v>100</v>
      </c>
    </row>
    <row r="65" spans="1:12" ht="12" customHeight="1" x14ac:dyDescent="0.2">
      <c r="A65" s="18">
        <v>45</v>
      </c>
      <c r="B65" s="486" t="s">
        <v>73</v>
      </c>
      <c r="C65" s="487"/>
      <c r="D65" s="9">
        <f>D66</f>
        <v>73506.8</v>
      </c>
      <c r="E65" s="9">
        <f>SUM(E66,E67)</f>
        <v>137250</v>
      </c>
      <c r="F65" s="9">
        <f>F66</f>
        <v>500000</v>
      </c>
      <c r="G65" s="9">
        <f>G66</f>
        <v>50000</v>
      </c>
      <c r="H65" s="9">
        <f>H66</f>
        <v>50000</v>
      </c>
      <c r="I65" s="53">
        <f t="shared" si="14"/>
        <v>186.71741934079566</v>
      </c>
      <c r="J65" s="53">
        <f t="shared" si="14"/>
        <v>364.29872495446267</v>
      </c>
      <c r="K65" s="53">
        <f t="shared" si="14"/>
        <v>10</v>
      </c>
      <c r="L65" s="53">
        <f t="shared" si="14"/>
        <v>100</v>
      </c>
    </row>
    <row r="66" spans="1:12" ht="12" customHeight="1" x14ac:dyDescent="0.2">
      <c r="A66" s="4">
        <v>451</v>
      </c>
      <c r="B66" s="492" t="s">
        <v>74</v>
      </c>
      <c r="C66" s="493"/>
      <c r="D66" s="5">
        <f>POS.DIO!D112</f>
        <v>73506.8</v>
      </c>
      <c r="E66" s="5">
        <f>POS.DIO!E112</f>
        <v>25000</v>
      </c>
      <c r="F66" s="5">
        <f>POS.DIO!F112</f>
        <v>500000</v>
      </c>
      <c r="G66" s="5">
        <f>POS.DIO!G112</f>
        <v>50000</v>
      </c>
      <c r="H66" s="5">
        <f>POS.DIO!H112</f>
        <v>50000</v>
      </c>
      <c r="I66" s="53">
        <v>0</v>
      </c>
      <c r="J66" s="53">
        <f t="shared" ref="J66:L66" si="15">F66/E66*100</f>
        <v>2000</v>
      </c>
      <c r="K66" s="53">
        <f t="shared" si="15"/>
        <v>10</v>
      </c>
      <c r="L66" s="53">
        <f t="shared" si="15"/>
        <v>100</v>
      </c>
    </row>
    <row r="67" spans="1:12" s="366" customFormat="1" ht="12" customHeight="1" x14ac:dyDescent="0.2">
      <c r="A67" s="4">
        <v>452</v>
      </c>
      <c r="B67" s="492" t="s">
        <v>530</v>
      </c>
      <c r="C67" s="493"/>
      <c r="D67" s="5">
        <f>POS.DIO!D59</f>
        <v>0</v>
      </c>
      <c r="E67" s="5">
        <f>POS.DIO!E59</f>
        <v>112250</v>
      </c>
      <c r="F67" s="5">
        <f>POS.DIO!F59</f>
        <v>0</v>
      </c>
      <c r="G67" s="5">
        <f>POS.DIO!G59</f>
        <v>0</v>
      </c>
      <c r="H67" s="5">
        <f>POS.DIO!H59</f>
        <v>0</v>
      </c>
      <c r="I67" s="53">
        <v>0</v>
      </c>
      <c r="J67" s="53">
        <v>0</v>
      </c>
      <c r="K67" s="53">
        <v>0</v>
      </c>
      <c r="L67" s="53">
        <v>0</v>
      </c>
    </row>
  </sheetData>
  <mergeCells count="65">
    <mergeCell ref="B67:C67"/>
    <mergeCell ref="B13:C13"/>
    <mergeCell ref="B14:C14"/>
    <mergeCell ref="B15:C15"/>
    <mergeCell ref="B16:C16"/>
    <mergeCell ref="B50:C50"/>
    <mergeCell ref="B37:C37"/>
    <mergeCell ref="B38:C38"/>
    <mergeCell ref="B35:C35"/>
    <mergeCell ref="B36:C36"/>
    <mergeCell ref="B33:C33"/>
    <mergeCell ref="B23:C23"/>
    <mergeCell ref="A25:L25"/>
    <mergeCell ref="B26:C26"/>
    <mergeCell ref="B27:C27"/>
    <mergeCell ref="B51:C51"/>
    <mergeCell ref="B52:C52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2:H2"/>
    <mergeCell ref="A4:C4"/>
    <mergeCell ref="B5:L5"/>
    <mergeCell ref="A7:L7"/>
    <mergeCell ref="B34:C34"/>
    <mergeCell ref="B18:C18"/>
    <mergeCell ref="B6:C6"/>
    <mergeCell ref="B8:C8"/>
    <mergeCell ref="B9:C9"/>
    <mergeCell ref="B10:C10"/>
    <mergeCell ref="B11:C11"/>
    <mergeCell ref="B19:C19"/>
    <mergeCell ref="B20:C20"/>
    <mergeCell ref="B21:C21"/>
    <mergeCell ref="B22:C22"/>
    <mergeCell ref="B12:C12"/>
    <mergeCell ref="B66:C66"/>
    <mergeCell ref="B53:C53"/>
    <mergeCell ref="B54:C54"/>
    <mergeCell ref="B56:C56"/>
    <mergeCell ref="A57:L57"/>
    <mergeCell ref="B58:C58"/>
    <mergeCell ref="B61:C61"/>
    <mergeCell ref="B62:C62"/>
    <mergeCell ref="B63:C63"/>
    <mergeCell ref="B64:C64"/>
    <mergeCell ref="B65:C65"/>
    <mergeCell ref="B60:C60"/>
    <mergeCell ref="B59:C59"/>
    <mergeCell ref="B55:C55"/>
    <mergeCell ref="B17:C17"/>
    <mergeCell ref="B32:C32"/>
    <mergeCell ref="B29:C29"/>
    <mergeCell ref="B24:C24"/>
    <mergeCell ref="B28:C28"/>
    <mergeCell ref="A30:L30"/>
    <mergeCell ref="B31:C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01"/>
  <sheetViews>
    <sheetView topLeftCell="A499" zoomScale="98" zoomScaleNormal="98" workbookViewId="0">
      <selection activeCell="F591" sqref="F591"/>
    </sheetView>
  </sheetViews>
  <sheetFormatPr defaultRowHeight="15" x14ac:dyDescent="0.2"/>
  <cols>
    <col min="1" max="1" width="5" style="345" customWidth="1"/>
    <col min="2" max="2" width="5.5" style="61" customWidth="1"/>
    <col min="3" max="3" width="70.33203125" style="61" customWidth="1"/>
    <col min="4" max="4" width="16" style="61" customWidth="1"/>
    <col min="5" max="5" width="15.1640625" style="61" customWidth="1"/>
    <col min="6" max="6" width="25.83203125" style="266" customWidth="1"/>
    <col min="7" max="7" width="15.83203125" style="61" customWidth="1"/>
    <col min="8" max="8" width="14.1640625" style="61" customWidth="1"/>
    <col min="9" max="9" width="6" style="61" customWidth="1"/>
    <col min="10" max="10" width="5.83203125" style="61" customWidth="1"/>
    <col min="11" max="11" width="6" style="61" customWidth="1"/>
    <col min="12" max="12" width="6.1640625" style="61" customWidth="1"/>
    <col min="14" max="14" width="11.83203125" bestFit="1" customWidth="1"/>
  </cols>
  <sheetData>
    <row r="1" spans="1:12" ht="18" customHeight="1" x14ac:dyDescent="0.2">
      <c r="B1" s="530" t="s">
        <v>524</v>
      </c>
      <c r="C1" s="530"/>
    </row>
    <row r="2" spans="1:12" ht="15.75" customHeight="1" x14ac:dyDescent="0.2">
      <c r="B2" s="531" t="s">
        <v>523</v>
      </c>
      <c r="C2" s="531"/>
      <c r="D2" s="531"/>
      <c r="E2" s="531"/>
      <c r="F2" s="531"/>
      <c r="G2" s="531"/>
    </row>
    <row r="3" spans="1:12" ht="15.75" customHeight="1" x14ac:dyDescent="0.2">
      <c r="B3" s="496" t="s">
        <v>75</v>
      </c>
      <c r="C3" s="496"/>
      <c r="E3" s="44"/>
    </row>
    <row r="4" spans="1:12" ht="14.25" customHeight="1" x14ac:dyDescent="0.2">
      <c r="B4" s="532" t="s">
        <v>576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</row>
    <row r="5" spans="1:12" ht="26.1" customHeight="1" x14ac:dyDescent="0.2">
      <c r="A5" s="348"/>
      <c r="B5" s="417" t="s">
        <v>76</v>
      </c>
      <c r="C5" s="418" t="s">
        <v>77</v>
      </c>
      <c r="D5" s="419" t="s">
        <v>506</v>
      </c>
      <c r="E5" s="419" t="s">
        <v>513</v>
      </c>
      <c r="F5" s="420" t="s">
        <v>514</v>
      </c>
      <c r="G5" s="419" t="s">
        <v>449</v>
      </c>
      <c r="H5" s="421" t="s">
        <v>515</v>
      </c>
      <c r="I5" s="417" t="s">
        <v>78</v>
      </c>
      <c r="J5" s="417" t="s">
        <v>79</v>
      </c>
      <c r="K5" s="417" t="s">
        <v>80</v>
      </c>
      <c r="L5" s="417" t="s">
        <v>81</v>
      </c>
    </row>
    <row r="6" spans="1:12" ht="11.25" customHeight="1" x14ac:dyDescent="0.2">
      <c r="A6" s="346"/>
      <c r="B6" s="346"/>
      <c r="C6" s="347"/>
      <c r="D6" s="461" t="s">
        <v>225</v>
      </c>
      <c r="E6" s="461" t="s">
        <v>226</v>
      </c>
      <c r="F6" s="460" t="s">
        <v>227</v>
      </c>
      <c r="G6" s="461" t="s">
        <v>228</v>
      </c>
      <c r="H6" s="462" t="s">
        <v>229</v>
      </c>
      <c r="I6" s="463" t="s">
        <v>645</v>
      </c>
      <c r="J6" s="463" t="s">
        <v>646</v>
      </c>
      <c r="K6" s="463" t="s">
        <v>647</v>
      </c>
      <c r="L6" s="463" t="s">
        <v>648</v>
      </c>
    </row>
    <row r="7" spans="1:12" ht="23.25" customHeight="1" x14ac:dyDescent="0.2">
      <c r="A7" s="550" t="s">
        <v>82</v>
      </c>
      <c r="B7" s="550"/>
      <c r="C7" s="551"/>
      <c r="D7" s="422">
        <f>SUM(D8,D31)</f>
        <v>8155478.8420000002</v>
      </c>
      <c r="E7" s="422">
        <f>SUM(E8,E31)</f>
        <v>7852854.4000000004</v>
      </c>
      <c r="F7" s="423">
        <f>SUM(F8,F31)</f>
        <v>14791000</v>
      </c>
      <c r="G7" s="422">
        <f>SUM(G8,G31)</f>
        <v>8471950</v>
      </c>
      <c r="H7" s="424">
        <f>SUM(H8,H31)</f>
        <v>8281950</v>
      </c>
      <c r="I7" s="425">
        <f t="shared" ref="I7:L8" si="0">E7/D7*100</f>
        <v>96.289311175188018</v>
      </c>
      <c r="J7" s="425">
        <f t="shared" si="0"/>
        <v>188.3518940577836</v>
      </c>
      <c r="K7" s="425">
        <f t="shared" si="0"/>
        <v>57.277736461361641</v>
      </c>
      <c r="L7" s="425">
        <f t="shared" si="0"/>
        <v>97.757304988816031</v>
      </c>
    </row>
    <row r="8" spans="1:12" ht="23.25" customHeight="1" x14ac:dyDescent="0.2">
      <c r="A8" s="552" t="s">
        <v>83</v>
      </c>
      <c r="B8" s="552"/>
      <c r="C8" s="553"/>
      <c r="D8" s="296">
        <f>D9</f>
        <v>56279</v>
      </c>
      <c r="E8" s="296">
        <f>E9</f>
        <v>136250</v>
      </c>
      <c r="F8" s="267">
        <f>F9</f>
        <v>58500</v>
      </c>
      <c r="G8" s="296">
        <f>G9</f>
        <v>58500</v>
      </c>
      <c r="H8" s="296">
        <f>H9</f>
        <v>58500</v>
      </c>
      <c r="I8" s="297">
        <f t="shared" si="0"/>
        <v>242.0974075587697</v>
      </c>
      <c r="J8" s="297">
        <f t="shared" si="0"/>
        <v>42.935779816513765</v>
      </c>
      <c r="K8" s="297">
        <f t="shared" si="0"/>
        <v>100</v>
      </c>
      <c r="L8" s="297">
        <f t="shared" si="0"/>
        <v>100</v>
      </c>
    </row>
    <row r="9" spans="1:12" s="208" customFormat="1" ht="17.25" customHeight="1" x14ac:dyDescent="0.2">
      <c r="A9" s="554" t="s">
        <v>207</v>
      </c>
      <c r="B9" s="554"/>
      <c r="C9" s="555"/>
      <c r="D9" s="206">
        <f>SUM(D10,D23)</f>
        <v>56279</v>
      </c>
      <c r="E9" s="206">
        <f>SUM(E10,E23)</f>
        <v>136250</v>
      </c>
      <c r="F9" s="268">
        <f>SUM(F10,F23)</f>
        <v>58500</v>
      </c>
      <c r="G9" s="206">
        <f>SUM(G10,G23)</f>
        <v>58500</v>
      </c>
      <c r="H9" s="206">
        <f>SUM(H10,H23)</f>
        <v>58500</v>
      </c>
      <c r="I9" s="204">
        <f t="shared" ref="I9:I29" si="1">E9/D9*100</f>
        <v>242.0974075587697</v>
      </c>
      <c r="J9" s="204">
        <f t="shared" ref="J9:J29" si="2">F9/E9*100</f>
        <v>42.935779816513765</v>
      </c>
      <c r="K9" s="204">
        <f t="shared" ref="K9:K29" si="3">G9/F9*100</f>
        <v>100</v>
      </c>
      <c r="L9" s="204">
        <f t="shared" ref="L9:L29" si="4">H9/G9*100</f>
        <v>100</v>
      </c>
    </row>
    <row r="10" spans="1:12" ht="19.5" customHeight="1" x14ac:dyDescent="0.2">
      <c r="A10" s="556" t="s">
        <v>577</v>
      </c>
      <c r="B10" s="556"/>
      <c r="C10" s="557"/>
      <c r="D10" s="220">
        <f>SUM(D11,D17)</f>
        <v>43849</v>
      </c>
      <c r="E10" s="220">
        <f>SUM(E11,E17)</f>
        <v>129000</v>
      </c>
      <c r="F10" s="269">
        <f>SUM(F11,F17)</f>
        <v>46000</v>
      </c>
      <c r="G10" s="220">
        <f>SUM(G11,G17)</f>
        <v>46000</v>
      </c>
      <c r="H10" s="220">
        <f>SUM(H11,H17)</f>
        <v>46000</v>
      </c>
      <c r="I10" s="221">
        <f t="shared" si="1"/>
        <v>294.19142967912609</v>
      </c>
      <c r="J10" s="221">
        <f t="shared" si="2"/>
        <v>35.65891472868217</v>
      </c>
      <c r="K10" s="221">
        <f t="shared" si="3"/>
        <v>100</v>
      </c>
      <c r="L10" s="221">
        <f t="shared" si="4"/>
        <v>100</v>
      </c>
    </row>
    <row r="11" spans="1:12" ht="13.5" customHeight="1" x14ac:dyDescent="0.2">
      <c r="A11" s="535" t="s">
        <v>84</v>
      </c>
      <c r="B11" s="535"/>
      <c r="C11" s="536"/>
      <c r="D11" s="23">
        <f>D12</f>
        <v>41849</v>
      </c>
      <c r="E11" s="23">
        <f>E12</f>
        <v>123000</v>
      </c>
      <c r="F11" s="270">
        <f t="shared" ref="D11:H14" si="5">F12</f>
        <v>40000</v>
      </c>
      <c r="G11" s="23">
        <f t="shared" si="5"/>
        <v>40000</v>
      </c>
      <c r="H11" s="23">
        <f t="shared" si="5"/>
        <v>40000</v>
      </c>
      <c r="I11" s="24">
        <f t="shared" si="1"/>
        <v>293.91383306650096</v>
      </c>
      <c r="J11" s="24">
        <v>0</v>
      </c>
      <c r="K11" s="24">
        <f t="shared" si="3"/>
        <v>100</v>
      </c>
      <c r="L11" s="24">
        <f t="shared" si="4"/>
        <v>100</v>
      </c>
    </row>
    <row r="12" spans="1:12" ht="13.5" customHeight="1" x14ac:dyDescent="0.2">
      <c r="A12" s="538" t="s">
        <v>85</v>
      </c>
      <c r="B12" s="538"/>
      <c r="C12" s="539"/>
      <c r="D12" s="25">
        <f t="shared" si="5"/>
        <v>41849</v>
      </c>
      <c r="E12" s="25">
        <f t="shared" si="5"/>
        <v>123000</v>
      </c>
      <c r="F12" s="271">
        <f t="shared" si="5"/>
        <v>40000</v>
      </c>
      <c r="G12" s="25">
        <f t="shared" si="5"/>
        <v>40000</v>
      </c>
      <c r="H12" s="25">
        <f t="shared" si="5"/>
        <v>40000</v>
      </c>
      <c r="I12" s="26">
        <v>0</v>
      </c>
      <c r="J12" s="26">
        <v>0</v>
      </c>
      <c r="K12" s="26">
        <f t="shared" si="3"/>
        <v>100</v>
      </c>
      <c r="L12" s="26">
        <f t="shared" si="4"/>
        <v>100</v>
      </c>
    </row>
    <row r="13" spans="1:12" ht="13.5" customHeight="1" x14ac:dyDescent="0.2">
      <c r="A13" s="533" t="s">
        <v>430</v>
      </c>
      <c r="B13" s="533"/>
      <c r="C13" s="534"/>
      <c r="D13" s="27">
        <f t="shared" si="5"/>
        <v>41849</v>
      </c>
      <c r="E13" s="27">
        <f t="shared" si="5"/>
        <v>123000</v>
      </c>
      <c r="F13" s="272">
        <f t="shared" si="5"/>
        <v>40000</v>
      </c>
      <c r="G13" s="27">
        <f t="shared" si="5"/>
        <v>40000</v>
      </c>
      <c r="H13" s="27">
        <f t="shared" si="5"/>
        <v>40000</v>
      </c>
      <c r="I13" s="28">
        <v>0</v>
      </c>
      <c r="J13" s="28">
        <f t="shared" si="2"/>
        <v>32.520325203252028</v>
      </c>
      <c r="K13" s="28">
        <f t="shared" si="3"/>
        <v>100</v>
      </c>
      <c r="L13" s="28">
        <f t="shared" si="4"/>
        <v>100</v>
      </c>
    </row>
    <row r="14" spans="1:12" ht="13.5" customHeight="1" x14ac:dyDescent="0.2">
      <c r="B14" s="33">
        <v>3</v>
      </c>
      <c r="C14" s="59" t="s">
        <v>86</v>
      </c>
      <c r="D14" s="50">
        <f t="shared" si="5"/>
        <v>41849</v>
      </c>
      <c r="E14" s="50">
        <f t="shared" si="5"/>
        <v>123000</v>
      </c>
      <c r="F14" s="268">
        <f t="shared" si="5"/>
        <v>40000</v>
      </c>
      <c r="G14" s="50">
        <f t="shared" si="5"/>
        <v>40000</v>
      </c>
      <c r="H14" s="50">
        <f t="shared" si="5"/>
        <v>40000</v>
      </c>
      <c r="I14" s="48">
        <f t="shared" si="1"/>
        <v>293.91383306650096</v>
      </c>
      <c r="J14" s="48">
        <f t="shared" si="2"/>
        <v>32.520325203252028</v>
      </c>
      <c r="K14" s="48">
        <f t="shared" si="3"/>
        <v>100</v>
      </c>
      <c r="L14" s="48">
        <f t="shared" si="4"/>
        <v>100</v>
      </c>
    </row>
    <row r="15" spans="1:12" ht="13.5" customHeight="1" x14ac:dyDescent="0.2">
      <c r="B15" s="33">
        <v>32</v>
      </c>
      <c r="C15" s="59" t="s">
        <v>87</v>
      </c>
      <c r="D15" s="215">
        <f>SUM(D16:D16)</f>
        <v>41849</v>
      </c>
      <c r="E15" s="215">
        <f>SUM(E16:E16)</f>
        <v>123000</v>
      </c>
      <c r="F15" s="219">
        <f>SUM(F16:F16)</f>
        <v>40000</v>
      </c>
      <c r="G15" s="215">
        <f>SUM(G16:G16)</f>
        <v>40000</v>
      </c>
      <c r="H15" s="215">
        <f>SUM(H16:H16)</f>
        <v>40000</v>
      </c>
      <c r="I15" s="48">
        <f t="shared" si="1"/>
        <v>293.91383306650096</v>
      </c>
      <c r="J15" s="48">
        <f t="shared" si="2"/>
        <v>32.520325203252028</v>
      </c>
      <c r="K15" s="48">
        <f t="shared" si="3"/>
        <v>100</v>
      </c>
      <c r="L15" s="48">
        <f t="shared" si="4"/>
        <v>100</v>
      </c>
    </row>
    <row r="16" spans="1:12" ht="13.5" customHeight="1" x14ac:dyDescent="0.2">
      <c r="B16" s="34">
        <v>329</v>
      </c>
      <c r="C16" s="66" t="s">
        <v>88</v>
      </c>
      <c r="D16" s="40">
        <v>41849</v>
      </c>
      <c r="E16" s="40">
        <v>123000</v>
      </c>
      <c r="F16" s="273">
        <v>40000</v>
      </c>
      <c r="G16" s="30">
        <v>40000</v>
      </c>
      <c r="H16" s="30">
        <v>40000</v>
      </c>
      <c r="I16" s="48">
        <f t="shared" si="1"/>
        <v>293.91383306650096</v>
      </c>
      <c r="J16" s="48">
        <f t="shared" si="2"/>
        <v>32.520325203252028</v>
      </c>
      <c r="K16" s="48">
        <f t="shared" si="3"/>
        <v>100</v>
      </c>
      <c r="L16" s="48">
        <f t="shared" si="4"/>
        <v>100</v>
      </c>
    </row>
    <row r="17" spans="1:12" ht="13.5" customHeight="1" x14ac:dyDescent="0.2">
      <c r="A17" s="535" t="s">
        <v>89</v>
      </c>
      <c r="B17" s="535"/>
      <c r="C17" s="536"/>
      <c r="D17" s="23">
        <f t="shared" ref="D17:H20" si="6">D18</f>
        <v>2000</v>
      </c>
      <c r="E17" s="23">
        <f t="shared" si="6"/>
        <v>6000</v>
      </c>
      <c r="F17" s="270">
        <f t="shared" si="6"/>
        <v>6000</v>
      </c>
      <c r="G17" s="23">
        <f t="shared" si="6"/>
        <v>6000</v>
      </c>
      <c r="H17" s="23">
        <f t="shared" si="6"/>
        <v>6000</v>
      </c>
      <c r="I17" s="24">
        <f t="shared" si="1"/>
        <v>300</v>
      </c>
      <c r="J17" s="24">
        <f t="shared" si="2"/>
        <v>100</v>
      </c>
      <c r="K17" s="24">
        <f t="shared" si="3"/>
        <v>100</v>
      </c>
      <c r="L17" s="24">
        <f t="shared" si="4"/>
        <v>100</v>
      </c>
    </row>
    <row r="18" spans="1:12" ht="13.5" customHeight="1" x14ac:dyDescent="0.2">
      <c r="A18" s="538" t="s">
        <v>85</v>
      </c>
      <c r="B18" s="538"/>
      <c r="C18" s="539"/>
      <c r="D18" s="25">
        <f t="shared" si="6"/>
        <v>2000</v>
      </c>
      <c r="E18" s="25">
        <f t="shared" si="6"/>
        <v>6000</v>
      </c>
      <c r="F18" s="271">
        <f t="shared" si="6"/>
        <v>6000</v>
      </c>
      <c r="G18" s="25">
        <f t="shared" si="6"/>
        <v>6000</v>
      </c>
      <c r="H18" s="25">
        <f t="shared" si="6"/>
        <v>6000</v>
      </c>
      <c r="I18" s="26">
        <v>0</v>
      </c>
      <c r="J18" s="26">
        <v>0</v>
      </c>
      <c r="K18" s="26">
        <f t="shared" si="3"/>
        <v>100</v>
      </c>
      <c r="L18" s="26">
        <f t="shared" si="4"/>
        <v>100</v>
      </c>
    </row>
    <row r="19" spans="1:12" ht="13.5" customHeight="1" x14ac:dyDescent="0.2">
      <c r="A19" s="533" t="s">
        <v>430</v>
      </c>
      <c r="B19" s="533"/>
      <c r="C19" s="534"/>
      <c r="D19" s="27">
        <f t="shared" si="6"/>
        <v>2000</v>
      </c>
      <c r="E19" s="27">
        <f t="shared" si="6"/>
        <v>6000</v>
      </c>
      <c r="F19" s="272">
        <f t="shared" si="6"/>
        <v>6000</v>
      </c>
      <c r="G19" s="27">
        <f t="shared" si="6"/>
        <v>6000</v>
      </c>
      <c r="H19" s="27">
        <f t="shared" si="6"/>
        <v>6000</v>
      </c>
      <c r="I19" s="28">
        <v>0</v>
      </c>
      <c r="J19" s="28">
        <v>0</v>
      </c>
      <c r="K19" s="28">
        <f t="shared" si="3"/>
        <v>100</v>
      </c>
      <c r="L19" s="28">
        <f t="shared" si="4"/>
        <v>100</v>
      </c>
    </row>
    <row r="20" spans="1:12" ht="13.5" customHeight="1" x14ac:dyDescent="0.2">
      <c r="B20" s="236">
        <v>3</v>
      </c>
      <c r="C20" s="59" t="s">
        <v>86</v>
      </c>
      <c r="D20" s="50">
        <f t="shared" si="6"/>
        <v>2000</v>
      </c>
      <c r="E20" s="50">
        <f t="shared" si="6"/>
        <v>6000</v>
      </c>
      <c r="F20" s="268">
        <f t="shared" si="6"/>
        <v>6000</v>
      </c>
      <c r="G20" s="50">
        <f t="shared" si="6"/>
        <v>6000</v>
      </c>
      <c r="H20" s="50">
        <f t="shared" si="6"/>
        <v>6000</v>
      </c>
      <c r="I20" s="48">
        <f t="shared" si="1"/>
        <v>300</v>
      </c>
      <c r="J20" s="48">
        <f t="shared" si="2"/>
        <v>100</v>
      </c>
      <c r="K20" s="48">
        <f t="shared" si="3"/>
        <v>100</v>
      </c>
      <c r="L20" s="48">
        <f t="shared" si="4"/>
        <v>100</v>
      </c>
    </row>
    <row r="21" spans="1:12" ht="13.5" customHeight="1" x14ac:dyDescent="0.2">
      <c r="B21" s="236">
        <v>38</v>
      </c>
      <c r="C21" s="59" t="s">
        <v>90</v>
      </c>
      <c r="D21" s="215">
        <f>SUM(D22:D22)</f>
        <v>2000</v>
      </c>
      <c r="E21" s="215">
        <f>SUM(E22:E22)</f>
        <v>6000</v>
      </c>
      <c r="F21" s="219">
        <f>SUM(F22:F22)</f>
        <v>6000</v>
      </c>
      <c r="G21" s="215">
        <f>SUM(G22:G22)</f>
        <v>6000</v>
      </c>
      <c r="H21" s="215">
        <f>SUM(H22:H22)</f>
        <v>6000</v>
      </c>
      <c r="I21" s="48">
        <f t="shared" si="1"/>
        <v>300</v>
      </c>
      <c r="J21" s="48">
        <f t="shared" si="2"/>
        <v>100</v>
      </c>
      <c r="K21" s="48">
        <f t="shared" si="3"/>
        <v>100</v>
      </c>
      <c r="L21" s="48">
        <f t="shared" si="4"/>
        <v>100</v>
      </c>
    </row>
    <row r="22" spans="1:12" ht="13.5" customHeight="1" x14ac:dyDescent="0.2">
      <c r="B22" s="237">
        <v>381</v>
      </c>
      <c r="C22" s="66" t="s">
        <v>91</v>
      </c>
      <c r="D22" s="40">
        <v>2000</v>
      </c>
      <c r="E22" s="40">
        <v>6000</v>
      </c>
      <c r="F22" s="273">
        <v>6000</v>
      </c>
      <c r="G22" s="30">
        <v>6000</v>
      </c>
      <c r="H22" s="30">
        <v>6000</v>
      </c>
      <c r="I22" s="48">
        <f t="shared" si="1"/>
        <v>300</v>
      </c>
      <c r="J22" s="48">
        <f t="shared" si="2"/>
        <v>100</v>
      </c>
      <c r="K22" s="48">
        <f t="shared" si="3"/>
        <v>100</v>
      </c>
      <c r="L22" s="48">
        <f t="shared" si="4"/>
        <v>100</v>
      </c>
    </row>
    <row r="23" spans="1:12" ht="18.75" customHeight="1" x14ac:dyDescent="0.2">
      <c r="A23" s="544" t="s">
        <v>92</v>
      </c>
      <c r="B23" s="544"/>
      <c r="C23" s="545"/>
      <c r="D23" s="220">
        <f t="shared" ref="D23:H27" si="7">D24</f>
        <v>12430</v>
      </c>
      <c r="E23" s="220">
        <f t="shared" si="7"/>
        <v>7250</v>
      </c>
      <c r="F23" s="269">
        <f t="shared" si="7"/>
        <v>12500</v>
      </c>
      <c r="G23" s="220">
        <f t="shared" si="7"/>
        <v>12500</v>
      </c>
      <c r="H23" s="220">
        <f t="shared" si="7"/>
        <v>12500</v>
      </c>
      <c r="I23" s="221">
        <f t="shared" si="1"/>
        <v>58.326629123089305</v>
      </c>
      <c r="J23" s="221">
        <f t="shared" si="2"/>
        <v>172.41379310344826</v>
      </c>
      <c r="K23" s="221">
        <f t="shared" si="3"/>
        <v>100</v>
      </c>
      <c r="L23" s="221">
        <f t="shared" si="4"/>
        <v>100</v>
      </c>
    </row>
    <row r="24" spans="1:12" ht="13.5" customHeight="1" x14ac:dyDescent="0.2">
      <c r="A24" s="535" t="s">
        <v>93</v>
      </c>
      <c r="B24" s="535"/>
      <c r="C24" s="536"/>
      <c r="D24" s="23">
        <f t="shared" si="7"/>
        <v>12430</v>
      </c>
      <c r="E24" s="23">
        <f t="shared" si="7"/>
        <v>7250</v>
      </c>
      <c r="F24" s="270">
        <f t="shared" si="7"/>
        <v>12500</v>
      </c>
      <c r="G24" s="23">
        <f t="shared" si="7"/>
        <v>12500</v>
      </c>
      <c r="H24" s="23">
        <f t="shared" si="7"/>
        <v>12500</v>
      </c>
      <c r="I24" s="24">
        <f t="shared" si="1"/>
        <v>58.326629123089305</v>
      </c>
      <c r="J24" s="24">
        <f t="shared" si="2"/>
        <v>172.41379310344826</v>
      </c>
      <c r="K24" s="24">
        <f t="shared" si="3"/>
        <v>100</v>
      </c>
      <c r="L24" s="24">
        <f t="shared" si="4"/>
        <v>100</v>
      </c>
    </row>
    <row r="25" spans="1:12" ht="13.5" customHeight="1" x14ac:dyDescent="0.2">
      <c r="A25" s="537" t="s">
        <v>85</v>
      </c>
      <c r="B25" s="538"/>
      <c r="C25" s="539"/>
      <c r="D25" s="25">
        <f t="shared" si="7"/>
        <v>12430</v>
      </c>
      <c r="E25" s="25">
        <f t="shared" si="7"/>
        <v>7250</v>
      </c>
      <c r="F25" s="271">
        <f t="shared" si="7"/>
        <v>12500</v>
      </c>
      <c r="G25" s="25">
        <f t="shared" si="7"/>
        <v>12500</v>
      </c>
      <c r="H25" s="25">
        <f t="shared" si="7"/>
        <v>12500</v>
      </c>
      <c r="I25" s="26">
        <v>0</v>
      </c>
      <c r="J25" s="26">
        <f t="shared" si="2"/>
        <v>172.41379310344826</v>
      </c>
      <c r="K25" s="26">
        <f t="shared" si="3"/>
        <v>100</v>
      </c>
      <c r="L25" s="26">
        <f t="shared" si="4"/>
        <v>100</v>
      </c>
    </row>
    <row r="26" spans="1:12" ht="13.5" customHeight="1" x14ac:dyDescent="0.2">
      <c r="A26" s="533" t="s">
        <v>430</v>
      </c>
      <c r="B26" s="533"/>
      <c r="C26" s="534"/>
      <c r="D26" s="27">
        <f t="shared" si="7"/>
        <v>12430</v>
      </c>
      <c r="E26" s="27">
        <f t="shared" si="7"/>
        <v>7250</v>
      </c>
      <c r="F26" s="272">
        <f t="shared" si="7"/>
        <v>12500</v>
      </c>
      <c r="G26" s="27">
        <f t="shared" si="7"/>
        <v>12500</v>
      </c>
      <c r="H26" s="27">
        <f t="shared" si="7"/>
        <v>12500</v>
      </c>
      <c r="I26" s="28">
        <v>0</v>
      </c>
      <c r="J26" s="28">
        <f t="shared" si="2"/>
        <v>172.41379310344826</v>
      </c>
      <c r="K26" s="28">
        <f t="shared" si="3"/>
        <v>100</v>
      </c>
      <c r="L26" s="28">
        <f t="shared" si="4"/>
        <v>100</v>
      </c>
    </row>
    <row r="27" spans="1:12" ht="13.5" customHeight="1" x14ac:dyDescent="0.2">
      <c r="B27" s="236">
        <v>3</v>
      </c>
      <c r="C27" s="71" t="s">
        <v>86</v>
      </c>
      <c r="D27" s="50">
        <f t="shared" si="7"/>
        <v>12430</v>
      </c>
      <c r="E27" s="50">
        <f t="shared" si="7"/>
        <v>7250</v>
      </c>
      <c r="F27" s="268">
        <f t="shared" si="7"/>
        <v>12500</v>
      </c>
      <c r="G27" s="50">
        <f t="shared" si="7"/>
        <v>12500</v>
      </c>
      <c r="H27" s="50">
        <f t="shared" si="7"/>
        <v>12500</v>
      </c>
      <c r="I27" s="48">
        <f t="shared" si="1"/>
        <v>58.326629123089305</v>
      </c>
      <c r="J27" s="48">
        <f t="shared" si="2"/>
        <v>172.41379310344826</v>
      </c>
      <c r="K27" s="48">
        <f t="shared" si="3"/>
        <v>100</v>
      </c>
      <c r="L27" s="48">
        <f t="shared" si="4"/>
        <v>100</v>
      </c>
    </row>
    <row r="28" spans="1:12" ht="13.5" customHeight="1" x14ac:dyDescent="0.2">
      <c r="B28" s="236">
        <v>38</v>
      </c>
      <c r="C28" s="59" t="s">
        <v>90</v>
      </c>
      <c r="D28" s="215">
        <f>SUM(D29:D29)</f>
        <v>12430</v>
      </c>
      <c r="E28" s="215">
        <f>SUM(E29:E29)</f>
        <v>7250</v>
      </c>
      <c r="F28" s="219">
        <f>SUM(F29:F29)</f>
        <v>12500</v>
      </c>
      <c r="G28" s="215">
        <f>SUM(G29:G29)</f>
        <v>12500</v>
      </c>
      <c r="H28" s="215">
        <f>SUM(H29:H29)</f>
        <v>12500</v>
      </c>
      <c r="I28" s="48">
        <f t="shared" si="1"/>
        <v>58.326629123089305</v>
      </c>
      <c r="J28" s="48">
        <f t="shared" si="2"/>
        <v>172.41379310344826</v>
      </c>
      <c r="K28" s="48">
        <f t="shared" si="3"/>
        <v>100</v>
      </c>
      <c r="L28" s="48">
        <f t="shared" si="4"/>
        <v>100</v>
      </c>
    </row>
    <row r="29" spans="1:12" ht="13.5" customHeight="1" x14ac:dyDescent="0.2">
      <c r="B29" s="237">
        <v>381</v>
      </c>
      <c r="C29" s="66" t="s">
        <v>91</v>
      </c>
      <c r="D29" s="40">
        <v>12430</v>
      </c>
      <c r="E29" s="40">
        <v>7250</v>
      </c>
      <c r="F29" s="273">
        <v>12500</v>
      </c>
      <c r="G29" s="30">
        <v>12500</v>
      </c>
      <c r="H29" s="30">
        <v>12500</v>
      </c>
      <c r="I29" s="48">
        <f t="shared" si="1"/>
        <v>58.326629123089305</v>
      </c>
      <c r="J29" s="48">
        <f t="shared" si="2"/>
        <v>172.41379310344826</v>
      </c>
      <c r="K29" s="48">
        <f t="shared" si="3"/>
        <v>100</v>
      </c>
      <c r="L29" s="48">
        <f t="shared" si="4"/>
        <v>100</v>
      </c>
    </row>
    <row r="30" spans="1:12" ht="11.25" customHeight="1" x14ac:dyDescent="0.2">
      <c r="B30" s="67"/>
      <c r="C30" s="65"/>
      <c r="D30" s="40"/>
      <c r="E30" s="40"/>
      <c r="F30" s="273"/>
      <c r="G30" s="30"/>
      <c r="H30" s="30"/>
      <c r="I30" s="31"/>
      <c r="J30" s="31"/>
      <c r="K30" s="1"/>
      <c r="L30" s="1"/>
    </row>
    <row r="31" spans="1:12" ht="27.75" customHeight="1" x14ac:dyDescent="0.2">
      <c r="A31" s="540" t="s">
        <v>95</v>
      </c>
      <c r="B31" s="540"/>
      <c r="C31" s="541"/>
      <c r="D31" s="296">
        <f>D32</f>
        <v>8099199.8420000002</v>
      </c>
      <c r="E31" s="296">
        <f>E32</f>
        <v>7716604.4000000004</v>
      </c>
      <c r="F31" s="267">
        <f>F32</f>
        <v>14732500</v>
      </c>
      <c r="G31" s="296">
        <f>G32</f>
        <v>8413450</v>
      </c>
      <c r="H31" s="296">
        <f>H32</f>
        <v>8223450</v>
      </c>
      <c r="I31" s="297">
        <f t="shared" ref="I31:I106" si="8">E31/D31*100</f>
        <v>95.276132834555142</v>
      </c>
      <c r="J31" s="297">
        <f t="shared" ref="I31:L106" si="9">F31/E31*100</f>
        <v>190.9194671169096</v>
      </c>
      <c r="K31" s="297">
        <f t="shared" ref="K31:K107" si="10">G31/F31*100</f>
        <v>57.108094349227898</v>
      </c>
      <c r="L31" s="297">
        <f t="shared" ref="L31:L107" si="11">H31/G31*100</f>
        <v>97.741711188632479</v>
      </c>
    </row>
    <row r="32" spans="1:12" s="207" customFormat="1" ht="20.25" customHeight="1" x14ac:dyDescent="0.2">
      <c r="A32" s="542" t="s">
        <v>206</v>
      </c>
      <c r="B32" s="542"/>
      <c r="C32" s="543"/>
      <c r="D32" s="268">
        <f>SUM(D33,D122,D186,D247,D224,D261,D270,D311,D340,D367,D375,D410,D426,D462,D492,D519)</f>
        <v>8099199.8420000002</v>
      </c>
      <c r="E32" s="268">
        <f>SUM(E33,E122,E186,E224,E247,E261,E270,E311,E340,E367,E375,E410,E426,E462,E492,E519)</f>
        <v>7716604.4000000004</v>
      </c>
      <c r="F32" s="268">
        <f>SUM(F33,F122,F186,F224,F247,F261,F270,F311,F340,F367,F375,F410,F426,F462,F492,F519)</f>
        <v>14732500</v>
      </c>
      <c r="G32" s="268">
        <f>SUM(G33,G122,G186,G224,G261,G270,G311,G340,G367,G375,G410,G426,G462,G492,G519)</f>
        <v>8413450</v>
      </c>
      <c r="H32" s="268">
        <f>SUM(H33,H122,H186,H224,H261,H270,H311,H340,H367,H375,H410,H426,H462,H492,H519)</f>
        <v>8223450</v>
      </c>
      <c r="I32" s="298">
        <f t="shared" si="8"/>
        <v>95.276132834555142</v>
      </c>
      <c r="J32" s="298">
        <f t="shared" si="9"/>
        <v>190.9194671169096</v>
      </c>
      <c r="K32" s="298">
        <f t="shared" si="10"/>
        <v>57.108094349227898</v>
      </c>
      <c r="L32" s="298">
        <f t="shared" si="11"/>
        <v>97.741711188632479</v>
      </c>
    </row>
    <row r="33" spans="1:12" ht="21.95" customHeight="1" x14ac:dyDescent="0.2">
      <c r="A33" s="544" t="s">
        <v>96</v>
      </c>
      <c r="B33" s="544"/>
      <c r="C33" s="545"/>
      <c r="D33" s="220">
        <f>SUM(D34,D60,D66,D78,D84,D99,D106,D115)</f>
        <v>1099834.79</v>
      </c>
      <c r="E33" s="220">
        <f>SUM(E34,E60,E66,E72,E78,E84,E99,E106,E115)</f>
        <v>1640445.54</v>
      </c>
      <c r="F33" s="269">
        <f>SUM(F34,F60,F66,F72,F78,F84,F99,F106,F115)</f>
        <v>2094258</v>
      </c>
      <c r="G33" s="220">
        <f>SUM(G34,G60,G66,G72,G78,G84,G99,G106,G115,F247)</f>
        <v>1515250</v>
      </c>
      <c r="H33" s="220">
        <f>SUM(H34,H60,H66,H72,H78,H84,H99,H106,H115,H247)</f>
        <v>1515250</v>
      </c>
      <c r="I33" s="221">
        <f t="shared" si="8"/>
        <v>149.15381427423296</v>
      </c>
      <c r="J33" s="221">
        <f t="shared" si="9"/>
        <v>127.66397597082072</v>
      </c>
      <c r="K33" s="221">
        <f t="shared" si="10"/>
        <v>72.352594570487497</v>
      </c>
      <c r="L33" s="221">
        <f t="shared" si="11"/>
        <v>100</v>
      </c>
    </row>
    <row r="34" spans="1:12" ht="19.5" customHeight="1" x14ac:dyDescent="0.2">
      <c r="A34" s="546" t="s">
        <v>483</v>
      </c>
      <c r="B34" s="546"/>
      <c r="C34" s="547"/>
      <c r="D34" s="299">
        <f>D35</f>
        <v>888051.86</v>
      </c>
      <c r="E34" s="299">
        <f>E35</f>
        <v>1262000</v>
      </c>
      <c r="F34" s="270">
        <f>F35</f>
        <v>1175000</v>
      </c>
      <c r="G34" s="299">
        <f t="shared" ref="G34" si="12">G35</f>
        <v>1135000</v>
      </c>
      <c r="H34" s="299">
        <f>H40</f>
        <v>1135000</v>
      </c>
      <c r="I34" s="300">
        <f t="shared" si="8"/>
        <v>142.10881783412964</v>
      </c>
      <c r="J34" s="300">
        <f t="shared" si="9"/>
        <v>93.10618066561014</v>
      </c>
      <c r="K34" s="300">
        <f t="shared" si="10"/>
        <v>96.595744680851055</v>
      </c>
      <c r="L34" s="300">
        <f t="shared" si="11"/>
        <v>100</v>
      </c>
    </row>
    <row r="35" spans="1:12" ht="13.5" customHeight="1" x14ac:dyDescent="0.2">
      <c r="A35" s="548" t="s">
        <v>85</v>
      </c>
      <c r="B35" s="548"/>
      <c r="C35" s="549"/>
      <c r="D35" s="32">
        <f>SUM(D38,D36)</f>
        <v>888051.86</v>
      </c>
      <c r="E35" s="363">
        <f>SUM(E40,E57)</f>
        <v>1262000</v>
      </c>
      <c r="F35" s="274">
        <f>F40</f>
        <v>1175000</v>
      </c>
      <c r="G35" s="32">
        <f>SUM(G38,G36)</f>
        <v>1135000</v>
      </c>
      <c r="H35" s="32">
        <f>SUM(H38,H36)</f>
        <v>1135000</v>
      </c>
      <c r="I35" s="26">
        <v>0</v>
      </c>
      <c r="J35" s="26">
        <v>0</v>
      </c>
      <c r="K35" s="26">
        <f t="shared" si="10"/>
        <v>96.595744680851055</v>
      </c>
      <c r="L35" s="26">
        <f t="shared" si="11"/>
        <v>100</v>
      </c>
    </row>
    <row r="36" spans="1:12" s="187" customFormat="1" ht="13.5" customHeight="1" x14ac:dyDescent="0.2">
      <c r="A36" s="533" t="s">
        <v>430</v>
      </c>
      <c r="B36" s="533"/>
      <c r="C36" s="534"/>
      <c r="D36" s="60">
        <v>888051.86</v>
      </c>
      <c r="E36" s="60">
        <v>479342</v>
      </c>
      <c r="F36" s="275">
        <v>0</v>
      </c>
      <c r="G36" s="60">
        <v>893500</v>
      </c>
      <c r="H36" s="60">
        <v>893500</v>
      </c>
      <c r="I36" s="28">
        <v>0</v>
      </c>
      <c r="J36" s="28">
        <v>0</v>
      </c>
      <c r="K36" s="28">
        <v>0</v>
      </c>
      <c r="L36" s="28">
        <f t="shared" si="11"/>
        <v>100</v>
      </c>
    </row>
    <row r="37" spans="1:12" s="366" customFormat="1" ht="13.5" customHeight="1" x14ac:dyDescent="0.2">
      <c r="A37" s="560" t="s">
        <v>582</v>
      </c>
      <c r="B37" s="561"/>
      <c r="C37" s="562"/>
      <c r="D37" s="60">
        <v>0</v>
      </c>
      <c r="E37" s="60">
        <v>428908</v>
      </c>
      <c r="F37" s="275">
        <v>933500</v>
      </c>
      <c r="G37" s="60">
        <v>0</v>
      </c>
      <c r="H37" s="60">
        <v>0</v>
      </c>
      <c r="I37" s="28">
        <v>0</v>
      </c>
      <c r="J37" s="28">
        <v>0</v>
      </c>
      <c r="K37" s="28">
        <v>0</v>
      </c>
      <c r="L37" s="28">
        <v>0</v>
      </c>
    </row>
    <row r="38" spans="1:12" ht="13.5" customHeight="1" x14ac:dyDescent="0.2">
      <c r="A38" s="561" t="s">
        <v>434</v>
      </c>
      <c r="B38" s="561"/>
      <c r="C38" s="562"/>
      <c r="D38" s="60">
        <v>0</v>
      </c>
      <c r="E38" s="60">
        <v>241500</v>
      </c>
      <c r="F38" s="272">
        <v>241500</v>
      </c>
      <c r="G38" s="27">
        <v>241500</v>
      </c>
      <c r="H38" s="27">
        <v>241500</v>
      </c>
      <c r="I38" s="28">
        <v>0</v>
      </c>
      <c r="J38" s="28">
        <v>0</v>
      </c>
      <c r="K38" s="28">
        <f t="shared" si="10"/>
        <v>100</v>
      </c>
      <c r="L38" s="28">
        <f t="shared" si="11"/>
        <v>100</v>
      </c>
    </row>
    <row r="39" spans="1:12" s="366" customFormat="1" ht="13.5" customHeight="1" x14ac:dyDescent="0.2">
      <c r="A39" s="560" t="s">
        <v>528</v>
      </c>
      <c r="B39" s="561"/>
      <c r="C39" s="562"/>
      <c r="D39" s="60">
        <v>0</v>
      </c>
      <c r="E39" s="60">
        <v>112500</v>
      </c>
      <c r="F39" s="272">
        <v>0</v>
      </c>
      <c r="G39" s="27">
        <v>0</v>
      </c>
      <c r="H39" s="27">
        <v>0</v>
      </c>
      <c r="I39" s="28">
        <v>0</v>
      </c>
      <c r="J39" s="28">
        <v>0</v>
      </c>
      <c r="K39" s="28">
        <v>0</v>
      </c>
      <c r="L39" s="28">
        <v>0</v>
      </c>
    </row>
    <row r="40" spans="1:12" ht="13.5" customHeight="1" x14ac:dyDescent="0.2">
      <c r="B40" s="33">
        <v>3</v>
      </c>
      <c r="C40" s="59" t="s">
        <v>86</v>
      </c>
      <c r="D40" s="29">
        <f>SUM(D41,D45,D51,D55)</f>
        <v>888051.86</v>
      </c>
      <c r="E40" s="29">
        <f>SUM(E41,E45,E51,E53,E55)</f>
        <v>1149750</v>
      </c>
      <c r="F40" s="276">
        <f>SUM(F41,F45,F51,F55)</f>
        <v>1175000</v>
      </c>
      <c r="G40" s="29">
        <f>SUM(G41,G45,G51,G55)</f>
        <v>1135000</v>
      </c>
      <c r="H40" s="29">
        <f>SUM(H41,H45,H51,H55)</f>
        <v>1135000</v>
      </c>
      <c r="I40" s="48">
        <f t="shared" si="8"/>
        <v>129.46879025736177</v>
      </c>
      <c r="J40" s="48">
        <f t="shared" si="9"/>
        <v>102.19612959338986</v>
      </c>
      <c r="K40" s="48">
        <f t="shared" si="10"/>
        <v>96.595744680851055</v>
      </c>
      <c r="L40" s="48">
        <f t="shared" si="11"/>
        <v>100</v>
      </c>
    </row>
    <row r="41" spans="1:12" ht="13.5" customHeight="1" x14ac:dyDescent="0.2">
      <c r="B41" s="33">
        <v>31</v>
      </c>
      <c r="C41" s="59" t="s">
        <v>97</v>
      </c>
      <c r="D41" s="29">
        <f>SUM(D42,D43,D44)</f>
        <v>520615.58999999997</v>
      </c>
      <c r="E41" s="29">
        <f>SUM(E42,E43,E44,)</f>
        <v>672000</v>
      </c>
      <c r="F41" s="276">
        <f>SUM(F42,F43,F44)</f>
        <v>712000</v>
      </c>
      <c r="G41" s="29">
        <f>SUM(G42,G43,G44)</f>
        <v>712000</v>
      </c>
      <c r="H41" s="29">
        <f>SUM(H42,H43,H44)</f>
        <v>712000</v>
      </c>
      <c r="I41" s="48">
        <f t="shared" si="8"/>
        <v>129.07796326268294</v>
      </c>
      <c r="J41" s="48">
        <f t="shared" si="9"/>
        <v>105.95238095238095</v>
      </c>
      <c r="K41" s="48">
        <f t="shared" si="10"/>
        <v>100</v>
      </c>
      <c r="L41" s="48">
        <f t="shared" si="11"/>
        <v>100</v>
      </c>
    </row>
    <row r="42" spans="1:12" ht="13.5" customHeight="1" x14ac:dyDescent="0.2">
      <c r="B42" s="34">
        <v>311</v>
      </c>
      <c r="C42" s="66" t="s">
        <v>98</v>
      </c>
      <c r="D42" s="40">
        <v>444187.24</v>
      </c>
      <c r="E42" s="40">
        <v>570000</v>
      </c>
      <c r="F42" s="273">
        <v>600000</v>
      </c>
      <c r="G42" s="30">
        <v>600000</v>
      </c>
      <c r="H42" s="30">
        <v>600000</v>
      </c>
      <c r="I42" s="48">
        <f t="shared" si="8"/>
        <v>128.32426253397105</v>
      </c>
      <c r="J42" s="48">
        <f t="shared" si="9"/>
        <v>105.26315789473684</v>
      </c>
      <c r="K42" s="48">
        <f t="shared" si="10"/>
        <v>100</v>
      </c>
      <c r="L42" s="48">
        <f t="shared" si="11"/>
        <v>100</v>
      </c>
    </row>
    <row r="43" spans="1:12" ht="13.5" customHeight="1" x14ac:dyDescent="0.2">
      <c r="B43" s="34">
        <v>312</v>
      </c>
      <c r="C43" s="66" t="s">
        <v>99</v>
      </c>
      <c r="D43" s="40">
        <v>3000</v>
      </c>
      <c r="E43" s="40">
        <v>8000</v>
      </c>
      <c r="F43" s="273">
        <v>8000</v>
      </c>
      <c r="G43" s="30">
        <v>8000</v>
      </c>
      <c r="H43" s="30">
        <v>8000</v>
      </c>
      <c r="I43" s="48">
        <f t="shared" si="8"/>
        <v>266.66666666666663</v>
      </c>
      <c r="J43" s="48">
        <f t="shared" si="9"/>
        <v>100</v>
      </c>
      <c r="K43" s="48">
        <f t="shared" si="10"/>
        <v>100</v>
      </c>
      <c r="L43" s="48">
        <f t="shared" si="11"/>
        <v>100</v>
      </c>
    </row>
    <row r="44" spans="1:12" ht="13.5" customHeight="1" x14ac:dyDescent="0.2">
      <c r="B44" s="34">
        <v>313</v>
      </c>
      <c r="C44" s="66" t="s">
        <v>100</v>
      </c>
      <c r="D44" s="40">
        <v>73428.350000000006</v>
      </c>
      <c r="E44" s="40">
        <v>94000</v>
      </c>
      <c r="F44" s="273">
        <v>104000</v>
      </c>
      <c r="G44" s="30">
        <v>104000</v>
      </c>
      <c r="H44" s="30">
        <v>104000</v>
      </c>
      <c r="I44" s="48">
        <f t="shared" si="8"/>
        <v>128.01595024265151</v>
      </c>
      <c r="J44" s="48">
        <f t="shared" si="9"/>
        <v>110.63829787234043</v>
      </c>
      <c r="K44" s="48">
        <f t="shared" si="10"/>
        <v>100</v>
      </c>
      <c r="L44" s="48">
        <f t="shared" si="11"/>
        <v>100</v>
      </c>
    </row>
    <row r="45" spans="1:12" ht="13.5" customHeight="1" x14ac:dyDescent="0.2">
      <c r="B45" s="33">
        <v>32</v>
      </c>
      <c r="C45" s="59" t="s">
        <v>87</v>
      </c>
      <c r="D45" s="29">
        <f>SUM(D46,D47,D48,D49,D50)</f>
        <v>353521.10000000003</v>
      </c>
      <c r="E45" s="29">
        <f>SUM(E46,E47,E48,E49,E50)</f>
        <v>450000</v>
      </c>
      <c r="F45" s="276">
        <f>SUM(F46,F47,F48,F49,F50)</f>
        <v>455000</v>
      </c>
      <c r="G45" s="29">
        <f>SUM(G46,G47,G48,G49,G50)</f>
        <v>415000</v>
      </c>
      <c r="H45" s="29">
        <f>SUM(H46,H47,H48,H49,H50)</f>
        <v>415000</v>
      </c>
      <c r="I45" s="48">
        <f t="shared" si="8"/>
        <v>127.29084628894852</v>
      </c>
      <c r="J45" s="48">
        <f t="shared" si="9"/>
        <v>101.11111111111111</v>
      </c>
      <c r="K45" s="48">
        <f t="shared" si="10"/>
        <v>91.208791208791212</v>
      </c>
      <c r="L45" s="48">
        <f t="shared" si="11"/>
        <v>100</v>
      </c>
    </row>
    <row r="46" spans="1:12" ht="13.5" customHeight="1" x14ac:dyDescent="0.2">
      <c r="B46" s="34">
        <v>321</v>
      </c>
      <c r="C46" s="66" t="s">
        <v>101</v>
      </c>
      <c r="D46" s="40">
        <v>18425</v>
      </c>
      <c r="E46" s="40">
        <v>25000</v>
      </c>
      <c r="F46" s="273">
        <v>35000</v>
      </c>
      <c r="G46" s="30">
        <v>40000</v>
      </c>
      <c r="H46" s="30">
        <v>40000</v>
      </c>
      <c r="I46" s="48">
        <f t="shared" si="8"/>
        <v>135.68521031207598</v>
      </c>
      <c r="J46" s="48">
        <f t="shared" si="9"/>
        <v>140</v>
      </c>
      <c r="K46" s="48">
        <f t="shared" si="10"/>
        <v>114.28571428571428</v>
      </c>
      <c r="L46" s="48">
        <f t="shared" si="11"/>
        <v>100</v>
      </c>
    </row>
    <row r="47" spans="1:12" ht="13.5" customHeight="1" x14ac:dyDescent="0.2">
      <c r="B47" s="34">
        <v>322</v>
      </c>
      <c r="C47" s="66" t="s">
        <v>102</v>
      </c>
      <c r="D47" s="40">
        <v>84167.95</v>
      </c>
      <c r="E47" s="40">
        <v>115000</v>
      </c>
      <c r="F47" s="273">
        <v>110000</v>
      </c>
      <c r="G47" s="30">
        <v>100000</v>
      </c>
      <c r="H47" s="30">
        <v>100000</v>
      </c>
      <c r="I47" s="48">
        <f t="shared" si="8"/>
        <v>136.63158007293751</v>
      </c>
      <c r="J47" s="48">
        <f t="shared" si="9"/>
        <v>95.652173913043484</v>
      </c>
      <c r="K47" s="48">
        <f t="shared" si="10"/>
        <v>90.909090909090907</v>
      </c>
      <c r="L47" s="48">
        <f t="shared" si="11"/>
        <v>100</v>
      </c>
    </row>
    <row r="48" spans="1:12" ht="13.5" customHeight="1" x14ac:dyDescent="0.2">
      <c r="B48" s="34">
        <v>323</v>
      </c>
      <c r="C48" s="66" t="s">
        <v>103</v>
      </c>
      <c r="D48" s="40">
        <v>221614.25</v>
      </c>
      <c r="E48" s="40">
        <v>255000</v>
      </c>
      <c r="F48" s="273">
        <v>230000</v>
      </c>
      <c r="G48" s="30">
        <v>200000</v>
      </c>
      <c r="H48" s="30">
        <v>200000</v>
      </c>
      <c r="I48" s="48">
        <f t="shared" si="8"/>
        <v>115.06480291768241</v>
      </c>
      <c r="J48" s="48">
        <f t="shared" si="9"/>
        <v>90.196078431372555</v>
      </c>
      <c r="K48" s="48">
        <f t="shared" si="10"/>
        <v>86.956521739130437</v>
      </c>
      <c r="L48" s="48">
        <f t="shared" si="11"/>
        <v>100</v>
      </c>
    </row>
    <row r="49" spans="1:15" ht="13.5" customHeight="1" x14ac:dyDescent="0.2">
      <c r="B49" s="34">
        <v>324</v>
      </c>
      <c r="C49" s="66" t="s">
        <v>104</v>
      </c>
      <c r="D49" s="40">
        <v>0</v>
      </c>
      <c r="E49" s="40">
        <v>0</v>
      </c>
      <c r="F49" s="273">
        <v>0</v>
      </c>
      <c r="G49" s="30">
        <v>0</v>
      </c>
      <c r="H49" s="30">
        <v>0</v>
      </c>
      <c r="I49" s="48">
        <v>0</v>
      </c>
      <c r="J49" s="48">
        <v>0</v>
      </c>
      <c r="K49" s="48">
        <v>0</v>
      </c>
      <c r="L49" s="48">
        <v>0</v>
      </c>
    </row>
    <row r="50" spans="1:15" ht="13.5" customHeight="1" x14ac:dyDescent="0.2">
      <c r="B50" s="34">
        <v>329</v>
      </c>
      <c r="C50" s="66" t="s">
        <v>88</v>
      </c>
      <c r="D50" s="40">
        <v>29313.9</v>
      </c>
      <c r="E50" s="40">
        <v>55000</v>
      </c>
      <c r="F50" s="273">
        <v>80000</v>
      </c>
      <c r="G50" s="30">
        <v>75000</v>
      </c>
      <c r="H50" s="30">
        <v>75000</v>
      </c>
      <c r="I50" s="48">
        <f t="shared" si="8"/>
        <v>187.62430109947837</v>
      </c>
      <c r="J50" s="48">
        <f t="shared" si="9"/>
        <v>145.45454545454547</v>
      </c>
      <c r="K50" s="48">
        <f t="shared" si="10"/>
        <v>93.75</v>
      </c>
      <c r="L50" s="48">
        <f t="shared" si="11"/>
        <v>100</v>
      </c>
    </row>
    <row r="51" spans="1:15" ht="13.5" customHeight="1" x14ac:dyDescent="0.2">
      <c r="B51" s="33">
        <v>34</v>
      </c>
      <c r="C51" s="59" t="s">
        <v>105</v>
      </c>
      <c r="D51" s="83">
        <f>SUM(D52:D52)</f>
        <v>7809.17</v>
      </c>
      <c r="E51" s="83">
        <f>SUM(E52:E52)</f>
        <v>9000</v>
      </c>
      <c r="F51" s="219">
        <f>SUM(F52:F52)</f>
        <v>8000</v>
      </c>
      <c r="G51" s="83">
        <f>SUM(G52:G52)</f>
        <v>8000</v>
      </c>
      <c r="H51" s="83">
        <f>SUM(H52:H52)</f>
        <v>8000</v>
      </c>
      <c r="I51" s="48">
        <f t="shared" si="8"/>
        <v>115.24912378652277</v>
      </c>
      <c r="J51" s="48">
        <f t="shared" si="9"/>
        <v>88.888888888888886</v>
      </c>
      <c r="K51" s="48">
        <f t="shared" si="10"/>
        <v>100</v>
      </c>
      <c r="L51" s="48">
        <f t="shared" si="11"/>
        <v>100</v>
      </c>
    </row>
    <row r="52" spans="1:15" ht="13.5" customHeight="1" x14ac:dyDescent="0.2">
      <c r="B52" s="34">
        <v>343</v>
      </c>
      <c r="C52" s="66" t="s">
        <v>106</v>
      </c>
      <c r="D52" s="40">
        <v>7809.17</v>
      </c>
      <c r="E52" s="40">
        <v>9000</v>
      </c>
      <c r="F52" s="273">
        <v>8000</v>
      </c>
      <c r="G52" s="30">
        <v>8000</v>
      </c>
      <c r="H52" s="30">
        <v>8000</v>
      </c>
      <c r="I52" s="48">
        <f t="shared" si="8"/>
        <v>115.24912378652277</v>
      </c>
      <c r="J52" s="48">
        <f t="shared" si="9"/>
        <v>88.888888888888886</v>
      </c>
      <c r="K52" s="48">
        <f t="shared" si="10"/>
        <v>100</v>
      </c>
      <c r="L52" s="48">
        <f t="shared" si="11"/>
        <v>100</v>
      </c>
    </row>
    <row r="53" spans="1:15" s="366" customFormat="1" ht="13.5" customHeight="1" x14ac:dyDescent="0.2">
      <c r="B53" s="79">
        <v>36</v>
      </c>
      <c r="C53" s="254" t="s">
        <v>546</v>
      </c>
      <c r="D53" s="45">
        <v>0</v>
      </c>
      <c r="E53" s="45">
        <f>E54</f>
        <v>18750</v>
      </c>
      <c r="F53" s="276">
        <f>F54</f>
        <v>0</v>
      </c>
      <c r="G53" s="46">
        <f>G54</f>
        <v>0</v>
      </c>
      <c r="H53" s="46">
        <f>H54</f>
        <v>0</v>
      </c>
      <c r="I53" s="48">
        <v>0</v>
      </c>
      <c r="J53" s="48">
        <v>0</v>
      </c>
      <c r="K53" s="48">
        <v>0</v>
      </c>
      <c r="L53" s="48">
        <v>0</v>
      </c>
    </row>
    <row r="54" spans="1:15" s="366" customFormat="1" ht="13.5" customHeight="1" x14ac:dyDescent="0.2">
      <c r="B54" s="34">
        <v>363</v>
      </c>
      <c r="C54" s="76" t="s">
        <v>217</v>
      </c>
      <c r="D54" s="57">
        <v>0</v>
      </c>
      <c r="E54" s="57">
        <v>18750</v>
      </c>
      <c r="F54" s="273">
        <v>0</v>
      </c>
      <c r="G54" s="81">
        <v>0</v>
      </c>
      <c r="H54" s="81">
        <v>0</v>
      </c>
      <c r="I54" s="48">
        <v>0</v>
      </c>
      <c r="J54" s="48">
        <v>0</v>
      </c>
      <c r="K54" s="48">
        <v>0</v>
      </c>
      <c r="L54" s="48">
        <v>0</v>
      </c>
    </row>
    <row r="55" spans="1:15" s="355" customFormat="1" ht="13.5" customHeight="1" x14ac:dyDescent="0.2">
      <c r="B55" s="33">
        <v>38</v>
      </c>
      <c r="C55" s="356" t="s">
        <v>90</v>
      </c>
      <c r="D55" s="83">
        <f>SUM(D56:D56)</f>
        <v>6106</v>
      </c>
      <c r="E55" s="83">
        <f>SUM(E56:E56)</f>
        <v>0</v>
      </c>
      <c r="F55" s="83">
        <f>SUM(F56:F56)</f>
        <v>0</v>
      </c>
      <c r="G55" s="83">
        <f>SUM(G56:G56)</f>
        <v>0</v>
      </c>
      <c r="H55" s="83">
        <f>SUM(H56:H56)</f>
        <v>0</v>
      </c>
      <c r="I55" s="48">
        <v>0</v>
      </c>
      <c r="J55" s="48">
        <v>0</v>
      </c>
      <c r="K55" s="48">
        <v>0</v>
      </c>
      <c r="L55" s="48">
        <v>0</v>
      </c>
    </row>
    <row r="56" spans="1:15" s="355" customFormat="1" ht="13.5" customHeight="1" x14ac:dyDescent="0.2">
      <c r="B56" s="34">
        <v>383</v>
      </c>
      <c r="C56" s="71" t="s">
        <v>507</v>
      </c>
      <c r="D56" s="40">
        <v>6106</v>
      </c>
      <c r="E56" s="40">
        <v>0</v>
      </c>
      <c r="F56" s="273">
        <v>0</v>
      </c>
      <c r="G56" s="30">
        <v>0</v>
      </c>
      <c r="H56" s="30">
        <v>0</v>
      </c>
      <c r="I56" s="48">
        <f t="shared" si="8"/>
        <v>0</v>
      </c>
      <c r="J56" s="48">
        <v>0</v>
      </c>
      <c r="K56" s="48">
        <v>0</v>
      </c>
      <c r="L56" s="48">
        <v>0</v>
      </c>
    </row>
    <row r="57" spans="1:15" s="366" customFormat="1" ht="13.5" customHeight="1" x14ac:dyDescent="0.2">
      <c r="B57" s="33">
        <v>4</v>
      </c>
      <c r="C57" s="367" t="s">
        <v>113</v>
      </c>
      <c r="D57" s="45">
        <v>0</v>
      </c>
      <c r="E57" s="45">
        <f>E58</f>
        <v>112250</v>
      </c>
      <c r="F57" s="276">
        <v>0</v>
      </c>
      <c r="G57" s="46">
        <v>0</v>
      </c>
      <c r="H57" s="46">
        <v>0</v>
      </c>
      <c r="I57" s="259">
        <v>0</v>
      </c>
      <c r="J57" s="259">
        <v>0</v>
      </c>
      <c r="K57" s="259">
        <v>0</v>
      </c>
      <c r="L57" s="259">
        <v>0</v>
      </c>
    </row>
    <row r="58" spans="1:15" s="366" customFormat="1" ht="13.5" customHeight="1" x14ac:dyDescent="0.2">
      <c r="B58" s="33">
        <v>45</v>
      </c>
      <c r="C58" s="375" t="s">
        <v>529</v>
      </c>
      <c r="D58" s="45">
        <v>0</v>
      </c>
      <c r="E58" s="45">
        <f>E59</f>
        <v>112250</v>
      </c>
      <c r="F58" s="276">
        <v>0</v>
      </c>
      <c r="G58" s="46">
        <v>0</v>
      </c>
      <c r="H58" s="46">
        <v>0</v>
      </c>
      <c r="I58" s="259">
        <v>0</v>
      </c>
      <c r="J58" s="259">
        <v>0</v>
      </c>
      <c r="K58" s="259">
        <v>0</v>
      </c>
      <c r="L58" s="259">
        <v>0</v>
      </c>
    </row>
    <row r="59" spans="1:15" s="366" customFormat="1" ht="13.5" customHeight="1" x14ac:dyDescent="0.2">
      <c r="B59" s="34">
        <v>452</v>
      </c>
      <c r="C59" s="71" t="s">
        <v>530</v>
      </c>
      <c r="D59" s="40">
        <v>0</v>
      </c>
      <c r="E59" s="40">
        <v>112250</v>
      </c>
      <c r="F59" s="273">
        <v>0</v>
      </c>
      <c r="G59" s="30">
        <v>0</v>
      </c>
      <c r="H59" s="30">
        <v>0</v>
      </c>
      <c r="I59" s="48">
        <v>0</v>
      </c>
      <c r="J59" s="48">
        <v>0</v>
      </c>
      <c r="K59" s="48">
        <v>0</v>
      </c>
      <c r="L59" s="48">
        <v>0</v>
      </c>
    </row>
    <row r="60" spans="1:15" ht="15.75" customHeight="1" x14ac:dyDescent="0.2">
      <c r="A60" s="582" t="s">
        <v>107</v>
      </c>
      <c r="B60" s="582"/>
      <c r="C60" s="583"/>
      <c r="D60" s="299">
        <f t="shared" ref="D60:H63" si="13">D61</f>
        <v>0</v>
      </c>
      <c r="E60" s="299">
        <f t="shared" si="13"/>
        <v>17145.54</v>
      </c>
      <c r="F60" s="270">
        <f t="shared" si="13"/>
        <v>23458</v>
      </c>
      <c r="G60" s="299">
        <f t="shared" si="13"/>
        <v>17450</v>
      </c>
      <c r="H60" s="299">
        <f t="shared" si="13"/>
        <v>17450</v>
      </c>
      <c r="I60" s="300">
        <v>0</v>
      </c>
      <c r="J60" s="300">
        <f t="shared" si="9"/>
        <v>136.8169214851209</v>
      </c>
      <c r="K60" s="300">
        <f t="shared" si="10"/>
        <v>74.388268394577537</v>
      </c>
      <c r="L60" s="300">
        <f t="shared" si="11"/>
        <v>100</v>
      </c>
      <c r="O60" s="151"/>
    </row>
    <row r="61" spans="1:15" ht="13.5" customHeight="1" x14ac:dyDescent="0.2">
      <c r="A61" s="548" t="s">
        <v>85</v>
      </c>
      <c r="B61" s="548"/>
      <c r="C61" s="549"/>
      <c r="D61" s="25">
        <f t="shared" si="13"/>
        <v>0</v>
      </c>
      <c r="E61" s="25">
        <f t="shared" si="13"/>
        <v>17145.54</v>
      </c>
      <c r="F61" s="271">
        <f t="shared" si="13"/>
        <v>23458</v>
      </c>
      <c r="G61" s="25">
        <f t="shared" si="13"/>
        <v>17450</v>
      </c>
      <c r="H61" s="25">
        <f t="shared" si="13"/>
        <v>17450</v>
      </c>
      <c r="I61" s="26">
        <v>0</v>
      </c>
      <c r="J61" s="26">
        <v>0</v>
      </c>
      <c r="K61" s="26">
        <f t="shared" si="10"/>
        <v>74.388268394577537</v>
      </c>
      <c r="L61" s="26">
        <f t="shared" si="11"/>
        <v>100</v>
      </c>
    </row>
    <row r="62" spans="1:15" ht="13.5" customHeight="1" x14ac:dyDescent="0.2">
      <c r="A62" s="533" t="s">
        <v>430</v>
      </c>
      <c r="B62" s="533"/>
      <c r="C62" s="534"/>
      <c r="D62" s="27">
        <f t="shared" si="13"/>
        <v>0</v>
      </c>
      <c r="E62" s="27">
        <f t="shared" si="13"/>
        <v>17145.54</v>
      </c>
      <c r="F62" s="272">
        <f t="shared" si="13"/>
        <v>23458</v>
      </c>
      <c r="G62" s="27">
        <f t="shared" si="13"/>
        <v>17450</v>
      </c>
      <c r="H62" s="27">
        <f t="shared" si="13"/>
        <v>17450</v>
      </c>
      <c r="I62" s="28">
        <v>0</v>
      </c>
      <c r="J62" s="28">
        <v>0</v>
      </c>
      <c r="K62" s="28">
        <f t="shared" si="10"/>
        <v>74.388268394577537</v>
      </c>
      <c r="L62" s="28">
        <f t="shared" si="11"/>
        <v>100</v>
      </c>
    </row>
    <row r="63" spans="1:15" ht="13.5" customHeight="1" x14ac:dyDescent="0.2">
      <c r="B63" s="33">
        <v>3</v>
      </c>
      <c r="C63" s="59" t="s">
        <v>86</v>
      </c>
      <c r="D63" s="50">
        <f t="shared" si="13"/>
        <v>0</v>
      </c>
      <c r="E63" s="50">
        <f t="shared" si="13"/>
        <v>17145.54</v>
      </c>
      <c r="F63" s="268">
        <f t="shared" si="13"/>
        <v>23458</v>
      </c>
      <c r="G63" s="50">
        <f t="shared" si="13"/>
        <v>17450</v>
      </c>
      <c r="H63" s="50">
        <f t="shared" si="13"/>
        <v>17450</v>
      </c>
      <c r="I63" s="48">
        <v>0</v>
      </c>
      <c r="J63" s="48">
        <f t="shared" si="9"/>
        <v>136.8169214851209</v>
      </c>
      <c r="K63" s="48">
        <f t="shared" si="10"/>
        <v>74.388268394577537</v>
      </c>
      <c r="L63" s="48">
        <f t="shared" si="11"/>
        <v>100</v>
      </c>
    </row>
    <row r="64" spans="1:15" ht="13.5" customHeight="1" x14ac:dyDescent="0.2">
      <c r="B64" s="33">
        <v>38</v>
      </c>
      <c r="C64" s="59" t="s">
        <v>90</v>
      </c>
      <c r="D64" s="215">
        <f>SUM(D65:D65)</f>
        <v>0</v>
      </c>
      <c r="E64" s="215">
        <f>SUM(E65:E65)</f>
        <v>17145.54</v>
      </c>
      <c r="F64" s="219">
        <f>SUM(F65:F65)</f>
        <v>23458</v>
      </c>
      <c r="G64" s="215">
        <f>SUM(G65:G65)</f>
        <v>17450</v>
      </c>
      <c r="H64" s="215">
        <f>SUM(H65:H65)</f>
        <v>17450</v>
      </c>
      <c r="I64" s="48">
        <v>0</v>
      </c>
      <c r="J64" s="48">
        <f t="shared" si="9"/>
        <v>136.8169214851209</v>
      </c>
      <c r="K64" s="48">
        <f t="shared" si="10"/>
        <v>74.388268394577537</v>
      </c>
      <c r="L64" s="48">
        <f t="shared" si="11"/>
        <v>100</v>
      </c>
    </row>
    <row r="65" spans="1:12" ht="13.5" customHeight="1" x14ac:dyDescent="0.2">
      <c r="B65" s="34">
        <v>385</v>
      </c>
      <c r="C65" s="66" t="s">
        <v>108</v>
      </c>
      <c r="D65" s="63">
        <v>0</v>
      </c>
      <c r="E65" s="40">
        <v>17145.54</v>
      </c>
      <c r="F65" s="273">
        <v>23458</v>
      </c>
      <c r="G65" s="30">
        <v>17450</v>
      </c>
      <c r="H65" s="30">
        <v>17450</v>
      </c>
      <c r="I65" s="48">
        <v>0</v>
      </c>
      <c r="J65" s="48">
        <f t="shared" si="9"/>
        <v>136.8169214851209</v>
      </c>
      <c r="K65" s="48">
        <f t="shared" si="10"/>
        <v>74.388268394577537</v>
      </c>
      <c r="L65" s="48">
        <f t="shared" si="11"/>
        <v>100</v>
      </c>
    </row>
    <row r="66" spans="1:12" ht="15.75" customHeight="1" x14ac:dyDescent="0.2">
      <c r="A66" s="546" t="s">
        <v>484</v>
      </c>
      <c r="B66" s="546"/>
      <c r="C66" s="547"/>
      <c r="D66" s="299">
        <f t="shared" ref="D66:H69" si="14">D67</f>
        <v>4742.5</v>
      </c>
      <c r="E66" s="299">
        <f t="shared" si="14"/>
        <v>5000</v>
      </c>
      <c r="F66" s="270">
        <f t="shared" si="14"/>
        <v>25000</v>
      </c>
      <c r="G66" s="299">
        <f t="shared" si="14"/>
        <v>20000</v>
      </c>
      <c r="H66" s="299">
        <f t="shared" si="14"/>
        <v>20000</v>
      </c>
      <c r="I66" s="300">
        <v>0</v>
      </c>
      <c r="J66" s="300">
        <f t="shared" si="9"/>
        <v>500</v>
      </c>
      <c r="K66" s="300">
        <f t="shared" si="10"/>
        <v>80</v>
      </c>
      <c r="L66" s="300">
        <f t="shared" si="11"/>
        <v>100</v>
      </c>
    </row>
    <row r="67" spans="1:12" ht="13.5" customHeight="1" x14ac:dyDescent="0.2">
      <c r="A67" s="548" t="s">
        <v>109</v>
      </c>
      <c r="B67" s="548"/>
      <c r="C67" s="549"/>
      <c r="D67" s="25">
        <f t="shared" si="14"/>
        <v>4742.5</v>
      </c>
      <c r="E67" s="25">
        <f t="shared" si="14"/>
        <v>5000</v>
      </c>
      <c r="F67" s="271">
        <f t="shared" si="14"/>
        <v>25000</v>
      </c>
      <c r="G67" s="25">
        <f t="shared" si="14"/>
        <v>20000</v>
      </c>
      <c r="H67" s="25">
        <f t="shared" si="14"/>
        <v>20000</v>
      </c>
      <c r="I67" s="26">
        <v>0</v>
      </c>
      <c r="J67" s="26">
        <f t="shared" si="9"/>
        <v>500</v>
      </c>
      <c r="K67" s="26">
        <f t="shared" si="10"/>
        <v>80</v>
      </c>
      <c r="L67" s="26">
        <f t="shared" si="11"/>
        <v>100</v>
      </c>
    </row>
    <row r="68" spans="1:12" ht="13.5" customHeight="1" x14ac:dyDescent="0.2">
      <c r="A68" s="533" t="s">
        <v>430</v>
      </c>
      <c r="B68" s="533"/>
      <c r="C68" s="534"/>
      <c r="D68" s="27">
        <f t="shared" si="14"/>
        <v>4742.5</v>
      </c>
      <c r="E68" s="27">
        <f t="shared" si="14"/>
        <v>5000</v>
      </c>
      <c r="F68" s="272">
        <f t="shared" si="14"/>
        <v>25000</v>
      </c>
      <c r="G68" s="27">
        <f t="shared" si="14"/>
        <v>20000</v>
      </c>
      <c r="H68" s="27">
        <f t="shared" si="14"/>
        <v>20000</v>
      </c>
      <c r="I68" s="28">
        <v>0</v>
      </c>
      <c r="J68" s="28">
        <f t="shared" si="9"/>
        <v>500</v>
      </c>
      <c r="K68" s="28">
        <f t="shared" si="10"/>
        <v>80</v>
      </c>
      <c r="L68" s="28">
        <f t="shared" si="11"/>
        <v>100</v>
      </c>
    </row>
    <row r="69" spans="1:12" ht="13.5" customHeight="1" x14ac:dyDescent="0.2">
      <c r="B69" s="33">
        <v>3</v>
      </c>
      <c r="C69" s="59" t="s">
        <v>86</v>
      </c>
      <c r="D69" s="50">
        <f t="shared" si="14"/>
        <v>4742.5</v>
      </c>
      <c r="E69" s="50">
        <f t="shared" si="14"/>
        <v>5000</v>
      </c>
      <c r="F69" s="268">
        <f t="shared" si="14"/>
        <v>25000</v>
      </c>
      <c r="G69" s="50">
        <f t="shared" si="14"/>
        <v>20000</v>
      </c>
      <c r="H69" s="50">
        <f t="shared" si="14"/>
        <v>20000</v>
      </c>
      <c r="I69" s="48">
        <v>0</v>
      </c>
      <c r="J69" s="48">
        <f t="shared" si="9"/>
        <v>500</v>
      </c>
      <c r="K69" s="48">
        <f t="shared" si="10"/>
        <v>80</v>
      </c>
      <c r="L69" s="48">
        <f t="shared" si="11"/>
        <v>100</v>
      </c>
    </row>
    <row r="70" spans="1:12" ht="13.5" customHeight="1" x14ac:dyDescent="0.2">
      <c r="B70" s="33">
        <v>32</v>
      </c>
      <c r="C70" s="59" t="s">
        <v>87</v>
      </c>
      <c r="D70" s="215">
        <f>SUM(D71:D71)</f>
        <v>4742.5</v>
      </c>
      <c r="E70" s="215">
        <f>SUM(E71:E71)</f>
        <v>5000</v>
      </c>
      <c r="F70" s="219">
        <f>SUM(F71:F71)</f>
        <v>25000</v>
      </c>
      <c r="G70" s="215">
        <f>SUM(G71:G71)</f>
        <v>20000</v>
      </c>
      <c r="H70" s="215">
        <f>SUM(H71:H71)</f>
        <v>20000</v>
      </c>
      <c r="I70" s="48">
        <v>0</v>
      </c>
      <c r="J70" s="48">
        <f t="shared" si="9"/>
        <v>500</v>
      </c>
      <c r="K70" s="48">
        <f t="shared" si="10"/>
        <v>80</v>
      </c>
      <c r="L70" s="48">
        <f t="shared" si="11"/>
        <v>100</v>
      </c>
    </row>
    <row r="71" spans="1:12" ht="13.5" customHeight="1" x14ac:dyDescent="0.2">
      <c r="B71" s="34">
        <v>323</v>
      </c>
      <c r="C71" s="66" t="s">
        <v>103</v>
      </c>
      <c r="D71" s="40">
        <v>4742.5</v>
      </c>
      <c r="E71" s="30">
        <v>5000</v>
      </c>
      <c r="F71" s="273">
        <v>25000</v>
      </c>
      <c r="G71" s="30">
        <v>20000</v>
      </c>
      <c r="H71" s="30">
        <v>20000</v>
      </c>
      <c r="I71" s="48">
        <v>0</v>
      </c>
      <c r="J71" s="48">
        <f t="shared" si="9"/>
        <v>500</v>
      </c>
      <c r="K71" s="48">
        <f t="shared" si="10"/>
        <v>80</v>
      </c>
      <c r="L71" s="48">
        <f t="shared" si="11"/>
        <v>100</v>
      </c>
    </row>
    <row r="72" spans="1:12" s="263" customFormat="1" ht="13.5" customHeight="1" x14ac:dyDescent="0.2">
      <c r="A72" s="563" t="s">
        <v>481</v>
      </c>
      <c r="B72" s="563"/>
      <c r="C72" s="564"/>
      <c r="D72" s="23">
        <f t="shared" ref="D72:H74" si="15">D73</f>
        <v>0</v>
      </c>
      <c r="E72" s="23">
        <f t="shared" si="15"/>
        <v>35800</v>
      </c>
      <c r="F72" s="270">
        <f t="shared" si="15"/>
        <v>35800</v>
      </c>
      <c r="G72" s="23">
        <f t="shared" si="15"/>
        <v>35800</v>
      </c>
      <c r="H72" s="23">
        <f t="shared" si="15"/>
        <v>35800</v>
      </c>
      <c r="I72" s="24">
        <v>0</v>
      </c>
      <c r="J72" s="24">
        <f t="shared" si="9"/>
        <v>100</v>
      </c>
      <c r="K72" s="24">
        <f t="shared" si="9"/>
        <v>100</v>
      </c>
      <c r="L72" s="24">
        <f t="shared" si="9"/>
        <v>100</v>
      </c>
    </row>
    <row r="73" spans="1:12" s="263" customFormat="1" ht="13.5" customHeight="1" x14ac:dyDescent="0.2">
      <c r="A73" s="548" t="s">
        <v>94</v>
      </c>
      <c r="B73" s="548"/>
      <c r="C73" s="549"/>
      <c r="D73" s="25">
        <f t="shared" si="15"/>
        <v>0</v>
      </c>
      <c r="E73" s="25">
        <f t="shared" si="15"/>
        <v>35800</v>
      </c>
      <c r="F73" s="271">
        <f t="shared" si="15"/>
        <v>35800</v>
      </c>
      <c r="G73" s="25">
        <f t="shared" si="15"/>
        <v>35800</v>
      </c>
      <c r="H73" s="25">
        <f t="shared" si="15"/>
        <v>35800</v>
      </c>
      <c r="I73" s="26">
        <v>0</v>
      </c>
      <c r="J73" s="26">
        <f t="shared" si="9"/>
        <v>100</v>
      </c>
      <c r="K73" s="26">
        <f t="shared" si="9"/>
        <v>100</v>
      </c>
      <c r="L73" s="26">
        <f t="shared" si="9"/>
        <v>100</v>
      </c>
    </row>
    <row r="74" spans="1:12" s="263" customFormat="1" ht="13.5" customHeight="1" x14ac:dyDescent="0.2">
      <c r="A74" s="533" t="s">
        <v>430</v>
      </c>
      <c r="B74" s="533"/>
      <c r="C74" s="534"/>
      <c r="D74" s="27">
        <f t="shared" si="15"/>
        <v>0</v>
      </c>
      <c r="E74" s="27">
        <f t="shared" si="15"/>
        <v>35800</v>
      </c>
      <c r="F74" s="272">
        <f t="shared" si="15"/>
        <v>35800</v>
      </c>
      <c r="G74" s="27">
        <f t="shared" si="15"/>
        <v>35800</v>
      </c>
      <c r="H74" s="27">
        <f t="shared" si="15"/>
        <v>35800</v>
      </c>
      <c r="I74" s="28">
        <v>0</v>
      </c>
      <c r="J74" s="28">
        <f t="shared" si="9"/>
        <v>100</v>
      </c>
      <c r="K74" s="28">
        <f t="shared" si="9"/>
        <v>100</v>
      </c>
      <c r="L74" s="28">
        <f t="shared" si="9"/>
        <v>100</v>
      </c>
    </row>
    <row r="75" spans="1:12" s="263" customFormat="1" ht="13.5" customHeight="1" x14ac:dyDescent="0.2">
      <c r="A75" s="345"/>
      <c r="B75" s="33">
        <v>3</v>
      </c>
      <c r="C75" s="262" t="s">
        <v>86</v>
      </c>
      <c r="D75" s="276">
        <f t="shared" ref="D75:H76" si="16">D76</f>
        <v>0</v>
      </c>
      <c r="E75" s="364">
        <f t="shared" si="16"/>
        <v>35800</v>
      </c>
      <c r="F75" s="276">
        <f t="shared" si="16"/>
        <v>35800</v>
      </c>
      <c r="G75" s="46">
        <f t="shared" si="16"/>
        <v>35800</v>
      </c>
      <c r="H75" s="46">
        <f t="shared" si="16"/>
        <v>35800</v>
      </c>
      <c r="I75" s="259">
        <v>0</v>
      </c>
      <c r="J75" s="48">
        <f t="shared" si="9"/>
        <v>100</v>
      </c>
      <c r="K75" s="48">
        <f t="shared" si="9"/>
        <v>100</v>
      </c>
      <c r="L75" s="48">
        <f t="shared" si="9"/>
        <v>100</v>
      </c>
    </row>
    <row r="76" spans="1:12" s="263" customFormat="1" ht="13.5" customHeight="1" x14ac:dyDescent="0.2">
      <c r="A76" s="345"/>
      <c r="B76" s="33">
        <v>36</v>
      </c>
      <c r="C76" s="262" t="s">
        <v>130</v>
      </c>
      <c r="D76" s="276">
        <f t="shared" si="16"/>
        <v>0</v>
      </c>
      <c r="E76" s="364">
        <f t="shared" si="16"/>
        <v>35800</v>
      </c>
      <c r="F76" s="276">
        <f t="shared" si="16"/>
        <v>35800</v>
      </c>
      <c r="G76" s="46">
        <f t="shared" si="16"/>
        <v>35800</v>
      </c>
      <c r="H76" s="46">
        <f t="shared" si="16"/>
        <v>35800</v>
      </c>
      <c r="I76" s="259">
        <v>0</v>
      </c>
      <c r="J76" s="48">
        <f t="shared" si="9"/>
        <v>100</v>
      </c>
      <c r="K76" s="48">
        <f t="shared" si="9"/>
        <v>100</v>
      </c>
      <c r="L76" s="48">
        <f t="shared" si="9"/>
        <v>100</v>
      </c>
    </row>
    <row r="77" spans="1:12" s="263" customFormat="1" ht="13.5" customHeight="1" x14ac:dyDescent="0.2">
      <c r="A77" s="345"/>
      <c r="B77" s="34">
        <v>363</v>
      </c>
      <c r="C77" s="264" t="s">
        <v>131</v>
      </c>
      <c r="D77" s="63">
        <v>0</v>
      </c>
      <c r="E77" s="30">
        <v>35800</v>
      </c>
      <c r="F77" s="273">
        <v>35800</v>
      </c>
      <c r="G77" s="30">
        <v>35800</v>
      </c>
      <c r="H77" s="30">
        <v>35800</v>
      </c>
      <c r="I77" s="48">
        <v>0</v>
      </c>
      <c r="J77" s="48">
        <f t="shared" si="9"/>
        <v>100</v>
      </c>
      <c r="K77" s="48">
        <f t="shared" si="9"/>
        <v>100</v>
      </c>
      <c r="L77" s="48">
        <f t="shared" si="9"/>
        <v>100</v>
      </c>
    </row>
    <row r="78" spans="1:12" ht="13.5" customHeight="1" x14ac:dyDescent="0.2">
      <c r="A78" s="563" t="s">
        <v>110</v>
      </c>
      <c r="B78" s="563"/>
      <c r="C78" s="564"/>
      <c r="D78" s="23">
        <f t="shared" ref="D78:H81" si="17">D79</f>
        <v>20000</v>
      </c>
      <c r="E78" s="23">
        <f t="shared" si="17"/>
        <v>20000</v>
      </c>
      <c r="F78" s="270">
        <f t="shared" si="17"/>
        <v>20000</v>
      </c>
      <c r="G78" s="23">
        <f t="shared" si="17"/>
        <v>0</v>
      </c>
      <c r="H78" s="23">
        <f t="shared" si="17"/>
        <v>0</v>
      </c>
      <c r="I78" s="24">
        <f t="shared" si="8"/>
        <v>100</v>
      </c>
      <c r="J78" s="24">
        <f t="shared" si="9"/>
        <v>100</v>
      </c>
      <c r="K78" s="24">
        <f t="shared" si="10"/>
        <v>0</v>
      </c>
      <c r="L78" s="24">
        <v>0</v>
      </c>
    </row>
    <row r="79" spans="1:12" ht="13.5" customHeight="1" x14ac:dyDescent="0.2">
      <c r="A79" s="548" t="s">
        <v>94</v>
      </c>
      <c r="B79" s="548"/>
      <c r="C79" s="549"/>
      <c r="D79" s="25">
        <f t="shared" si="17"/>
        <v>20000</v>
      </c>
      <c r="E79" s="25">
        <f t="shared" si="17"/>
        <v>20000</v>
      </c>
      <c r="F79" s="271">
        <f t="shared" si="17"/>
        <v>20000</v>
      </c>
      <c r="G79" s="25">
        <f t="shared" si="17"/>
        <v>0</v>
      </c>
      <c r="H79" s="25">
        <f t="shared" si="17"/>
        <v>0</v>
      </c>
      <c r="I79" s="26">
        <f t="shared" si="8"/>
        <v>100</v>
      </c>
      <c r="J79" s="26">
        <f t="shared" si="9"/>
        <v>100</v>
      </c>
      <c r="K79" s="26">
        <f t="shared" si="10"/>
        <v>0</v>
      </c>
      <c r="L79" s="26">
        <v>0</v>
      </c>
    </row>
    <row r="80" spans="1:12" ht="13.5" customHeight="1" x14ac:dyDescent="0.2">
      <c r="A80" s="533" t="s">
        <v>430</v>
      </c>
      <c r="B80" s="533"/>
      <c r="C80" s="534"/>
      <c r="D80" s="27">
        <f t="shared" si="17"/>
        <v>20000</v>
      </c>
      <c r="E80" s="27">
        <f t="shared" si="17"/>
        <v>20000</v>
      </c>
      <c r="F80" s="272">
        <f t="shared" si="17"/>
        <v>20000</v>
      </c>
      <c r="G80" s="27">
        <f t="shared" si="17"/>
        <v>0</v>
      </c>
      <c r="H80" s="27">
        <f t="shared" si="17"/>
        <v>0</v>
      </c>
      <c r="I80" s="28">
        <f t="shared" si="8"/>
        <v>100</v>
      </c>
      <c r="J80" s="28">
        <f t="shared" si="9"/>
        <v>100</v>
      </c>
      <c r="K80" s="28">
        <f t="shared" si="10"/>
        <v>0</v>
      </c>
      <c r="L80" s="28">
        <v>0</v>
      </c>
    </row>
    <row r="81" spans="1:17" ht="13.5" customHeight="1" x14ac:dyDescent="0.2">
      <c r="B81" s="33">
        <v>3</v>
      </c>
      <c r="C81" s="59" t="s">
        <v>86</v>
      </c>
      <c r="D81" s="50">
        <f t="shared" si="17"/>
        <v>20000</v>
      </c>
      <c r="E81" s="50">
        <f t="shared" si="17"/>
        <v>20000</v>
      </c>
      <c r="F81" s="268">
        <f t="shared" si="17"/>
        <v>20000</v>
      </c>
      <c r="G81" s="50">
        <f t="shared" si="17"/>
        <v>0</v>
      </c>
      <c r="H81" s="50">
        <f t="shared" si="17"/>
        <v>0</v>
      </c>
      <c r="I81" s="48">
        <f t="shared" si="8"/>
        <v>100</v>
      </c>
      <c r="J81" s="48">
        <f t="shared" si="9"/>
        <v>100</v>
      </c>
      <c r="K81" s="48">
        <f t="shared" si="10"/>
        <v>0</v>
      </c>
      <c r="L81" s="48">
        <v>0</v>
      </c>
    </row>
    <row r="82" spans="1:17" ht="13.5" customHeight="1" x14ac:dyDescent="0.2">
      <c r="B82" s="33">
        <v>32</v>
      </c>
      <c r="C82" s="59" t="s">
        <v>87</v>
      </c>
      <c r="D82" s="215">
        <f>SUM(D83:D83)</f>
        <v>20000</v>
      </c>
      <c r="E82" s="215">
        <f>SUM(E83:E83)</f>
        <v>20000</v>
      </c>
      <c r="F82" s="219">
        <f>SUM(F83:F83)</f>
        <v>20000</v>
      </c>
      <c r="G82" s="215">
        <f>SUM(G83:G83)</f>
        <v>0</v>
      </c>
      <c r="H82" s="83">
        <f>SUM(H83:H83)</f>
        <v>0</v>
      </c>
      <c r="I82" s="48">
        <f t="shared" si="8"/>
        <v>100</v>
      </c>
      <c r="J82" s="48">
        <f t="shared" si="9"/>
        <v>100</v>
      </c>
      <c r="K82" s="48">
        <f t="shared" si="10"/>
        <v>0</v>
      </c>
      <c r="L82" s="48">
        <v>0</v>
      </c>
    </row>
    <row r="83" spans="1:17" ht="13.5" customHeight="1" x14ac:dyDescent="0.2">
      <c r="B83" s="34">
        <v>323</v>
      </c>
      <c r="C83" s="66" t="s">
        <v>103</v>
      </c>
      <c r="D83" s="40">
        <v>20000</v>
      </c>
      <c r="E83" s="30">
        <v>20000</v>
      </c>
      <c r="F83" s="273">
        <v>20000</v>
      </c>
      <c r="G83" s="30">
        <v>0</v>
      </c>
      <c r="H83" s="30">
        <v>0</v>
      </c>
      <c r="I83" s="48">
        <f t="shared" si="8"/>
        <v>100</v>
      </c>
      <c r="J83" s="48">
        <f t="shared" si="9"/>
        <v>100</v>
      </c>
      <c r="K83" s="48">
        <f t="shared" si="10"/>
        <v>0</v>
      </c>
      <c r="L83" s="48">
        <v>0</v>
      </c>
    </row>
    <row r="84" spans="1:17" ht="13.5" customHeight="1" x14ac:dyDescent="0.2">
      <c r="A84" s="535" t="s">
        <v>111</v>
      </c>
      <c r="B84" s="535"/>
      <c r="C84" s="536"/>
      <c r="D84" s="23">
        <f>D85</f>
        <v>113100.5</v>
      </c>
      <c r="E84" s="23">
        <f>E85</f>
        <v>160000</v>
      </c>
      <c r="F84" s="270">
        <f>F85</f>
        <v>190000</v>
      </c>
      <c r="G84" s="23">
        <f>G85</f>
        <v>197000</v>
      </c>
      <c r="H84" s="23">
        <f>H85</f>
        <v>197000</v>
      </c>
      <c r="I84" s="24">
        <f t="shared" si="8"/>
        <v>141.46710226745242</v>
      </c>
      <c r="J84" s="24">
        <f t="shared" si="9"/>
        <v>118.75</v>
      </c>
      <c r="K84" s="24">
        <f t="shared" si="10"/>
        <v>103.68421052631578</v>
      </c>
      <c r="L84" s="24">
        <f t="shared" si="11"/>
        <v>100</v>
      </c>
    </row>
    <row r="85" spans="1:17" ht="13.5" customHeight="1" x14ac:dyDescent="0.2">
      <c r="A85" s="548" t="s">
        <v>94</v>
      </c>
      <c r="B85" s="548"/>
      <c r="C85" s="549"/>
      <c r="D85" s="25">
        <f>SUM(D86,D88)</f>
        <v>113100.5</v>
      </c>
      <c r="E85" s="360">
        <f>SUM(E89,E96)</f>
        <v>160000</v>
      </c>
      <c r="F85" s="271">
        <f>SUM(F89,F96)</f>
        <v>190000</v>
      </c>
      <c r="G85" s="25">
        <f>SUM(G89,G96)</f>
        <v>197000</v>
      </c>
      <c r="H85" s="25">
        <f>SUM(H89,H96)</f>
        <v>197000</v>
      </c>
      <c r="I85" s="26">
        <f t="shared" si="9"/>
        <v>141.46710226745242</v>
      </c>
      <c r="J85" s="26">
        <f t="shared" si="9"/>
        <v>118.75</v>
      </c>
      <c r="K85" s="26">
        <f t="shared" si="10"/>
        <v>103.68421052631578</v>
      </c>
      <c r="L85" s="26">
        <f t="shared" si="11"/>
        <v>100</v>
      </c>
    </row>
    <row r="86" spans="1:17" ht="13.5" customHeight="1" x14ac:dyDescent="0.2">
      <c r="A86" s="561" t="s">
        <v>504</v>
      </c>
      <c r="B86" s="561"/>
      <c r="C86" s="562"/>
      <c r="D86" s="60">
        <v>70894.94</v>
      </c>
      <c r="E86" s="27">
        <v>40000</v>
      </c>
      <c r="F86" s="272">
        <v>0</v>
      </c>
      <c r="G86" s="27">
        <v>67000</v>
      </c>
      <c r="H86" s="27">
        <v>67000</v>
      </c>
      <c r="I86" s="28">
        <f t="shared" si="9"/>
        <v>56.421516119486107</v>
      </c>
      <c r="J86" s="28">
        <f t="shared" si="9"/>
        <v>0</v>
      </c>
      <c r="K86" s="28">
        <v>0</v>
      </c>
      <c r="L86" s="28">
        <f t="shared" si="11"/>
        <v>100</v>
      </c>
    </row>
    <row r="87" spans="1:17" s="382" customFormat="1" ht="13.5" customHeight="1" x14ac:dyDescent="0.2">
      <c r="A87" s="587" t="s">
        <v>563</v>
      </c>
      <c r="B87" s="587"/>
      <c r="C87" s="588"/>
      <c r="D87" s="60">
        <v>0</v>
      </c>
      <c r="E87" s="27">
        <v>0</v>
      </c>
      <c r="F87" s="272">
        <v>60000</v>
      </c>
      <c r="G87" s="27">
        <v>0</v>
      </c>
      <c r="H87" s="27">
        <v>0</v>
      </c>
      <c r="I87" s="28">
        <v>0</v>
      </c>
      <c r="J87" s="28">
        <v>0</v>
      </c>
      <c r="K87" s="28">
        <v>0</v>
      </c>
      <c r="L87" s="28">
        <v>0</v>
      </c>
    </row>
    <row r="88" spans="1:17" ht="13.5" customHeight="1" x14ac:dyDescent="0.2">
      <c r="A88" s="560" t="s">
        <v>503</v>
      </c>
      <c r="B88" s="560"/>
      <c r="C88" s="584"/>
      <c r="D88" s="60">
        <v>42205.56</v>
      </c>
      <c r="E88" s="27">
        <v>120000</v>
      </c>
      <c r="F88" s="272">
        <v>130000</v>
      </c>
      <c r="G88" s="27">
        <v>130000</v>
      </c>
      <c r="H88" s="27">
        <v>130000</v>
      </c>
      <c r="I88" s="28">
        <f t="shared" si="9"/>
        <v>284.32272904328244</v>
      </c>
      <c r="J88" s="28">
        <f t="shared" si="9"/>
        <v>108.33333333333333</v>
      </c>
      <c r="K88" s="28">
        <f t="shared" si="10"/>
        <v>100</v>
      </c>
      <c r="L88" s="28">
        <f t="shared" si="11"/>
        <v>100</v>
      </c>
      <c r="N88" s="64" t="s">
        <v>526</v>
      </c>
      <c r="P88">
        <v>217300</v>
      </c>
      <c r="Q88">
        <v>217300</v>
      </c>
    </row>
    <row r="89" spans="1:17" ht="13.5" customHeight="1" x14ac:dyDescent="0.2">
      <c r="B89" s="33">
        <v>3</v>
      </c>
      <c r="C89" s="59" t="s">
        <v>86</v>
      </c>
      <c r="D89" s="29">
        <f>SUM(D90,D93)</f>
        <v>113100.5</v>
      </c>
      <c r="E89" s="29">
        <f>SUM(E90,E93)</f>
        <v>155000</v>
      </c>
      <c r="F89" s="276">
        <f>SUM(F90,F93)</f>
        <v>165000</v>
      </c>
      <c r="G89" s="29">
        <f>SUM(F90,G93)</f>
        <v>172000</v>
      </c>
      <c r="H89" s="29">
        <f>SUM(H90,H93)</f>
        <v>172000</v>
      </c>
      <c r="I89" s="48">
        <f t="shared" si="8"/>
        <v>137.04625532159451</v>
      </c>
      <c r="J89" s="48">
        <f t="shared" si="9"/>
        <v>106.45161290322579</v>
      </c>
      <c r="K89" s="48">
        <f t="shared" si="10"/>
        <v>104.24242424242425</v>
      </c>
      <c r="L89" s="48">
        <f t="shared" si="11"/>
        <v>100</v>
      </c>
    </row>
    <row r="90" spans="1:17" ht="13.5" customHeight="1" x14ac:dyDescent="0.2">
      <c r="B90" s="36">
        <v>31</v>
      </c>
      <c r="C90" s="59" t="s">
        <v>97</v>
      </c>
      <c r="D90" s="37">
        <f>SUM(D91,D92)</f>
        <v>41962.76</v>
      </c>
      <c r="E90" s="37">
        <f>SUM(E91,E92)</f>
        <v>120000</v>
      </c>
      <c r="F90" s="277">
        <f>SUM(F91,F92)</f>
        <v>120000</v>
      </c>
      <c r="G90" s="37">
        <f>SUM(G91,G92)</f>
        <v>120000</v>
      </c>
      <c r="H90" s="37">
        <f>SUM(H91,H92)</f>
        <v>120000</v>
      </c>
      <c r="I90" s="48">
        <f t="shared" si="8"/>
        <v>285.96784386918307</v>
      </c>
      <c r="J90" s="48">
        <f t="shared" si="9"/>
        <v>100</v>
      </c>
      <c r="K90" s="48">
        <f t="shared" si="10"/>
        <v>100</v>
      </c>
      <c r="L90" s="48">
        <f t="shared" si="11"/>
        <v>100</v>
      </c>
    </row>
    <row r="91" spans="1:17" ht="13.5" customHeight="1" x14ac:dyDescent="0.2">
      <c r="B91" s="34">
        <v>311</v>
      </c>
      <c r="C91" s="66" t="s">
        <v>98</v>
      </c>
      <c r="D91" s="40">
        <v>36137.54</v>
      </c>
      <c r="E91" s="30">
        <v>100000</v>
      </c>
      <c r="F91" s="273">
        <v>100000</v>
      </c>
      <c r="G91" s="30">
        <v>100000</v>
      </c>
      <c r="H91" s="30">
        <v>100000</v>
      </c>
      <c r="I91" s="48">
        <f t="shared" si="8"/>
        <v>276.72055153726569</v>
      </c>
      <c r="J91" s="48">
        <f t="shared" si="9"/>
        <v>100</v>
      </c>
      <c r="K91" s="48">
        <f t="shared" si="10"/>
        <v>100</v>
      </c>
      <c r="L91" s="48">
        <f t="shared" si="11"/>
        <v>100</v>
      </c>
    </row>
    <row r="92" spans="1:17" ht="13.5" customHeight="1" x14ac:dyDescent="0.2">
      <c r="B92" s="34">
        <v>313</v>
      </c>
      <c r="C92" s="66" t="s">
        <v>100</v>
      </c>
      <c r="D92" s="40">
        <v>5825.22</v>
      </c>
      <c r="E92" s="30">
        <v>20000</v>
      </c>
      <c r="F92" s="273">
        <v>20000</v>
      </c>
      <c r="G92" s="30">
        <v>20000</v>
      </c>
      <c r="H92" s="30">
        <v>20000</v>
      </c>
      <c r="I92" s="48">
        <f t="shared" si="8"/>
        <v>343.33467233855544</v>
      </c>
      <c r="J92" s="48">
        <f t="shared" si="9"/>
        <v>100</v>
      </c>
      <c r="K92" s="48">
        <f t="shared" si="10"/>
        <v>100</v>
      </c>
      <c r="L92" s="48">
        <f t="shared" si="11"/>
        <v>100</v>
      </c>
    </row>
    <row r="93" spans="1:17" ht="13.5" customHeight="1" x14ac:dyDescent="0.2">
      <c r="B93" s="33">
        <v>32</v>
      </c>
      <c r="C93" s="59" t="s">
        <v>87</v>
      </c>
      <c r="D93" s="29">
        <f>SUM(D94,D95)</f>
        <v>71137.739999999991</v>
      </c>
      <c r="E93" s="29">
        <f>SUM(E94,E95)</f>
        <v>35000</v>
      </c>
      <c r="F93" s="276">
        <f>SUM(F94,F95)</f>
        <v>45000</v>
      </c>
      <c r="G93" s="276">
        <f>SUM(G94,G95)</f>
        <v>52000</v>
      </c>
      <c r="H93" s="276">
        <f>SUM(H94,H95)</f>
        <v>52000</v>
      </c>
      <c r="I93" s="48">
        <f t="shared" si="8"/>
        <v>49.200326015417424</v>
      </c>
      <c r="J93" s="48">
        <f t="shared" si="9"/>
        <v>128.57142857142858</v>
      </c>
      <c r="K93" s="48">
        <f t="shared" si="10"/>
        <v>115.55555555555554</v>
      </c>
      <c r="L93" s="48">
        <f t="shared" si="11"/>
        <v>100</v>
      </c>
    </row>
    <row r="94" spans="1:17" ht="13.5" customHeight="1" x14ac:dyDescent="0.2">
      <c r="B94" s="34">
        <v>322</v>
      </c>
      <c r="C94" s="66" t="s">
        <v>102</v>
      </c>
      <c r="D94" s="40">
        <v>23172.68</v>
      </c>
      <c r="E94" s="30">
        <v>30000</v>
      </c>
      <c r="F94" s="273">
        <v>35000</v>
      </c>
      <c r="G94" s="30">
        <v>35000</v>
      </c>
      <c r="H94" s="30">
        <v>35000</v>
      </c>
      <c r="I94" s="48">
        <f t="shared" si="8"/>
        <v>129.46279843332752</v>
      </c>
      <c r="J94" s="48">
        <f t="shared" si="9"/>
        <v>116.66666666666667</v>
      </c>
      <c r="K94" s="48">
        <f t="shared" si="10"/>
        <v>100</v>
      </c>
      <c r="L94" s="48">
        <f t="shared" si="11"/>
        <v>100</v>
      </c>
    </row>
    <row r="95" spans="1:17" ht="13.5" customHeight="1" x14ac:dyDescent="0.2">
      <c r="B95" s="34">
        <v>323</v>
      </c>
      <c r="C95" s="66" t="s">
        <v>103</v>
      </c>
      <c r="D95" s="40">
        <v>47965.06</v>
      </c>
      <c r="E95" s="30">
        <v>5000</v>
      </c>
      <c r="F95" s="273">
        <v>10000</v>
      </c>
      <c r="G95" s="30">
        <v>17000</v>
      </c>
      <c r="H95" s="30">
        <v>17000</v>
      </c>
      <c r="I95" s="48">
        <f t="shared" si="8"/>
        <v>10.424254655367887</v>
      </c>
      <c r="J95" s="48">
        <f t="shared" si="9"/>
        <v>200</v>
      </c>
      <c r="K95" s="48">
        <f t="shared" si="10"/>
        <v>170</v>
      </c>
      <c r="L95" s="48">
        <f t="shared" si="11"/>
        <v>100</v>
      </c>
    </row>
    <row r="96" spans="1:17" s="263" customFormat="1" ht="13.5" customHeight="1" x14ac:dyDescent="0.2">
      <c r="A96" s="345"/>
      <c r="B96" s="33">
        <v>4</v>
      </c>
      <c r="C96" s="262" t="s">
        <v>113</v>
      </c>
      <c r="D96" s="45">
        <v>0</v>
      </c>
      <c r="E96" s="46">
        <f>E97</f>
        <v>5000</v>
      </c>
      <c r="F96" s="276">
        <f t="shared" ref="F96:H97" si="18">F97</f>
        <v>25000</v>
      </c>
      <c r="G96" s="46">
        <f t="shared" si="18"/>
        <v>25000</v>
      </c>
      <c r="H96" s="46">
        <f t="shared" si="18"/>
        <v>25000</v>
      </c>
      <c r="I96" s="259">
        <v>0</v>
      </c>
      <c r="J96" s="48">
        <f t="shared" si="9"/>
        <v>500</v>
      </c>
      <c r="K96" s="48">
        <f t="shared" si="9"/>
        <v>100</v>
      </c>
      <c r="L96" s="48">
        <f t="shared" si="9"/>
        <v>100</v>
      </c>
    </row>
    <row r="97" spans="1:15" s="263" customFormat="1" ht="13.5" customHeight="1" x14ac:dyDescent="0.2">
      <c r="A97" s="345"/>
      <c r="B97" s="33">
        <v>42</v>
      </c>
      <c r="C97" s="262" t="s">
        <v>114</v>
      </c>
      <c r="D97" s="45">
        <v>0</v>
      </c>
      <c r="E97" s="46">
        <f>E98</f>
        <v>5000</v>
      </c>
      <c r="F97" s="276">
        <f t="shared" si="18"/>
        <v>25000</v>
      </c>
      <c r="G97" s="46">
        <f t="shared" si="18"/>
        <v>25000</v>
      </c>
      <c r="H97" s="46">
        <f t="shared" si="18"/>
        <v>25000</v>
      </c>
      <c r="I97" s="259">
        <v>0</v>
      </c>
      <c r="J97" s="48">
        <f t="shared" si="9"/>
        <v>500</v>
      </c>
      <c r="K97" s="48">
        <f t="shared" si="9"/>
        <v>100</v>
      </c>
      <c r="L97" s="48">
        <f t="shared" si="9"/>
        <v>100</v>
      </c>
    </row>
    <row r="98" spans="1:15" s="263" customFormat="1" ht="13.5" customHeight="1" x14ac:dyDescent="0.2">
      <c r="A98" s="345"/>
      <c r="B98" s="34">
        <v>422</v>
      </c>
      <c r="C98" s="264" t="s">
        <v>115</v>
      </c>
      <c r="D98" s="40">
        <v>0</v>
      </c>
      <c r="E98" s="30">
        <v>5000</v>
      </c>
      <c r="F98" s="273">
        <v>25000</v>
      </c>
      <c r="G98" s="30">
        <v>25000</v>
      </c>
      <c r="H98" s="30">
        <v>25000</v>
      </c>
      <c r="I98" s="48">
        <v>0</v>
      </c>
      <c r="J98" s="48">
        <f t="shared" si="9"/>
        <v>500</v>
      </c>
      <c r="K98" s="48">
        <f t="shared" si="9"/>
        <v>100</v>
      </c>
      <c r="L98" s="48">
        <f t="shared" si="9"/>
        <v>100</v>
      </c>
    </row>
    <row r="99" spans="1:15" ht="27" customHeight="1" x14ac:dyDescent="0.2">
      <c r="A99" s="535" t="s">
        <v>112</v>
      </c>
      <c r="B99" s="535"/>
      <c r="C99" s="536"/>
      <c r="D99" s="299">
        <f t="shared" ref="D99:H102" si="19">D100</f>
        <v>433.13</v>
      </c>
      <c r="E99" s="299">
        <f t="shared" si="19"/>
        <v>20000</v>
      </c>
      <c r="F99" s="270">
        <f t="shared" si="19"/>
        <v>40000</v>
      </c>
      <c r="G99" s="299">
        <f t="shared" si="19"/>
        <v>25000</v>
      </c>
      <c r="H99" s="299">
        <f t="shared" si="19"/>
        <v>25000</v>
      </c>
      <c r="I99" s="300">
        <v>0</v>
      </c>
      <c r="J99" s="300">
        <f t="shared" si="9"/>
        <v>200</v>
      </c>
      <c r="K99" s="300">
        <f t="shared" si="10"/>
        <v>62.5</v>
      </c>
      <c r="L99" s="300">
        <f t="shared" si="11"/>
        <v>100</v>
      </c>
    </row>
    <row r="100" spans="1:15" ht="14.1" customHeight="1" x14ac:dyDescent="0.2">
      <c r="A100" s="572" t="s">
        <v>121</v>
      </c>
      <c r="B100" s="572"/>
      <c r="C100" s="573"/>
      <c r="D100" s="25">
        <f t="shared" si="19"/>
        <v>433.13</v>
      </c>
      <c r="E100" s="25">
        <f t="shared" si="19"/>
        <v>20000</v>
      </c>
      <c r="F100" s="271">
        <f t="shared" si="19"/>
        <v>40000</v>
      </c>
      <c r="G100" s="25">
        <f t="shared" si="19"/>
        <v>25000</v>
      </c>
      <c r="H100" s="25">
        <f t="shared" si="19"/>
        <v>25000</v>
      </c>
      <c r="I100" s="26">
        <v>0</v>
      </c>
      <c r="J100" s="26">
        <v>0</v>
      </c>
      <c r="K100" s="26">
        <f t="shared" si="10"/>
        <v>62.5</v>
      </c>
      <c r="L100" s="26">
        <f t="shared" si="11"/>
        <v>100</v>
      </c>
    </row>
    <row r="101" spans="1:15" ht="13.5" customHeight="1" x14ac:dyDescent="0.2">
      <c r="A101" s="533" t="s">
        <v>430</v>
      </c>
      <c r="B101" s="533"/>
      <c r="C101" s="534"/>
      <c r="D101" s="27">
        <f t="shared" si="19"/>
        <v>433.13</v>
      </c>
      <c r="E101" s="27">
        <f t="shared" si="19"/>
        <v>20000</v>
      </c>
      <c r="F101" s="272">
        <f t="shared" si="19"/>
        <v>40000</v>
      </c>
      <c r="G101" s="27">
        <f t="shared" si="19"/>
        <v>25000</v>
      </c>
      <c r="H101" s="27">
        <f t="shared" si="19"/>
        <v>25000</v>
      </c>
      <c r="I101" s="28">
        <v>0</v>
      </c>
      <c r="J101" s="28">
        <v>0</v>
      </c>
      <c r="K101" s="28">
        <f t="shared" si="10"/>
        <v>62.5</v>
      </c>
      <c r="L101" s="28">
        <f t="shared" si="11"/>
        <v>100</v>
      </c>
    </row>
    <row r="102" spans="1:15" ht="13.5" customHeight="1" x14ac:dyDescent="0.2">
      <c r="B102" s="33">
        <v>4</v>
      </c>
      <c r="C102" s="59" t="s">
        <v>113</v>
      </c>
      <c r="D102" s="29">
        <f t="shared" si="19"/>
        <v>433.13</v>
      </c>
      <c r="E102" s="29">
        <f t="shared" si="19"/>
        <v>20000</v>
      </c>
      <c r="F102" s="276">
        <f t="shared" si="19"/>
        <v>40000</v>
      </c>
      <c r="G102" s="29">
        <f t="shared" si="19"/>
        <v>25000</v>
      </c>
      <c r="H102" s="29">
        <f t="shared" si="19"/>
        <v>25000</v>
      </c>
      <c r="I102" s="48">
        <v>0</v>
      </c>
      <c r="J102" s="48">
        <f t="shared" si="9"/>
        <v>200</v>
      </c>
      <c r="K102" s="48">
        <f t="shared" si="10"/>
        <v>62.5</v>
      </c>
      <c r="L102" s="48">
        <f t="shared" si="11"/>
        <v>100</v>
      </c>
    </row>
    <row r="103" spans="1:15" ht="13.5" customHeight="1" x14ac:dyDescent="0.2">
      <c r="B103" s="33">
        <v>42</v>
      </c>
      <c r="C103" s="59" t="s">
        <v>114</v>
      </c>
      <c r="D103" s="29">
        <f>SUM(D104,D105)</f>
        <v>433.13</v>
      </c>
      <c r="E103" s="29">
        <f>SUM(E104,E105)</f>
        <v>20000</v>
      </c>
      <c r="F103" s="276">
        <f>SUM(F104,F105)</f>
        <v>40000</v>
      </c>
      <c r="G103" s="29">
        <f>SUM(G104,G105)</f>
        <v>25000</v>
      </c>
      <c r="H103" s="29">
        <f>SUM(H104,H105)</f>
        <v>25000</v>
      </c>
      <c r="I103" s="48">
        <v>0</v>
      </c>
      <c r="J103" s="48">
        <f t="shared" si="9"/>
        <v>200</v>
      </c>
      <c r="K103" s="48">
        <f t="shared" si="10"/>
        <v>62.5</v>
      </c>
      <c r="L103" s="48">
        <f t="shared" si="11"/>
        <v>100</v>
      </c>
    </row>
    <row r="104" spans="1:15" ht="13.5" customHeight="1" x14ac:dyDescent="0.2">
      <c r="B104" s="34">
        <v>422</v>
      </c>
      <c r="C104" s="66" t="s">
        <v>115</v>
      </c>
      <c r="D104" s="40">
        <v>433.13</v>
      </c>
      <c r="E104" s="40">
        <v>15000</v>
      </c>
      <c r="F104" s="273">
        <v>25000</v>
      </c>
      <c r="G104" s="30">
        <v>25000</v>
      </c>
      <c r="H104" s="30">
        <v>25000</v>
      </c>
      <c r="I104" s="48">
        <v>0</v>
      </c>
      <c r="J104" s="48">
        <f t="shared" si="9"/>
        <v>166.66666666666669</v>
      </c>
      <c r="K104" s="48">
        <f t="shared" si="10"/>
        <v>100</v>
      </c>
      <c r="L104" s="48">
        <f t="shared" si="11"/>
        <v>100</v>
      </c>
      <c r="O104" s="40"/>
    </row>
    <row r="105" spans="1:15" ht="13.5" customHeight="1" x14ac:dyDescent="0.2">
      <c r="B105" s="34">
        <v>426</v>
      </c>
      <c r="C105" s="66" t="s">
        <v>116</v>
      </c>
      <c r="D105" s="40">
        <v>0</v>
      </c>
      <c r="E105" s="40">
        <v>5000</v>
      </c>
      <c r="F105" s="273">
        <v>15000</v>
      </c>
      <c r="G105" s="30">
        <v>0</v>
      </c>
      <c r="H105" s="30">
        <v>0</v>
      </c>
      <c r="I105" s="48">
        <v>0</v>
      </c>
      <c r="J105" s="48">
        <f t="shared" si="9"/>
        <v>300</v>
      </c>
      <c r="K105" s="48">
        <f t="shared" si="10"/>
        <v>0</v>
      </c>
      <c r="L105" s="48">
        <v>0</v>
      </c>
    </row>
    <row r="106" spans="1:15" ht="27" customHeight="1" x14ac:dyDescent="0.2">
      <c r="A106" s="535" t="s">
        <v>117</v>
      </c>
      <c r="B106" s="535"/>
      <c r="C106" s="536"/>
      <c r="D106" s="299">
        <f t="shared" ref="D106:H107" si="20">D107</f>
        <v>73506.8</v>
      </c>
      <c r="E106" s="299">
        <f t="shared" si="20"/>
        <v>90500</v>
      </c>
      <c r="F106" s="270">
        <f t="shared" si="20"/>
        <v>550000</v>
      </c>
      <c r="G106" s="299">
        <f t="shared" si="20"/>
        <v>70000</v>
      </c>
      <c r="H106" s="299">
        <f t="shared" si="20"/>
        <v>70000</v>
      </c>
      <c r="I106" s="300">
        <f t="shared" si="8"/>
        <v>123.11786120467765</v>
      </c>
      <c r="J106" s="300">
        <f t="shared" si="9"/>
        <v>607.73480662983422</v>
      </c>
      <c r="K106" s="300">
        <f t="shared" si="10"/>
        <v>12.727272727272727</v>
      </c>
      <c r="L106" s="300">
        <f t="shared" si="11"/>
        <v>100</v>
      </c>
    </row>
    <row r="107" spans="1:15" ht="13.5" customHeight="1" x14ac:dyDescent="0.2">
      <c r="A107" s="572" t="s">
        <v>121</v>
      </c>
      <c r="B107" s="572"/>
      <c r="C107" s="573"/>
      <c r="D107" s="25">
        <f t="shared" si="20"/>
        <v>73506.8</v>
      </c>
      <c r="E107" s="25">
        <f t="shared" si="20"/>
        <v>90500</v>
      </c>
      <c r="F107" s="271">
        <f>F110</f>
        <v>550000</v>
      </c>
      <c r="G107" s="25">
        <f t="shared" si="20"/>
        <v>70000</v>
      </c>
      <c r="H107" s="25">
        <f t="shared" si="20"/>
        <v>70000</v>
      </c>
      <c r="I107" s="26">
        <v>0</v>
      </c>
      <c r="J107" s="26">
        <v>0</v>
      </c>
      <c r="K107" s="26">
        <f t="shared" si="10"/>
        <v>12.727272727272727</v>
      </c>
      <c r="L107" s="26">
        <f t="shared" si="11"/>
        <v>100</v>
      </c>
    </row>
    <row r="108" spans="1:15" ht="13.5" customHeight="1" x14ac:dyDescent="0.2">
      <c r="A108" s="560" t="s">
        <v>582</v>
      </c>
      <c r="B108" s="561"/>
      <c r="C108" s="562"/>
      <c r="D108" s="27">
        <f>D110</f>
        <v>73506.8</v>
      </c>
      <c r="E108" s="27">
        <f>E110</f>
        <v>90500</v>
      </c>
      <c r="F108" s="272">
        <v>50000</v>
      </c>
      <c r="G108" s="27">
        <f>G110</f>
        <v>70000</v>
      </c>
      <c r="H108" s="27">
        <f>H110</f>
        <v>70000</v>
      </c>
      <c r="I108" s="28">
        <v>0</v>
      </c>
      <c r="J108" s="28">
        <v>0</v>
      </c>
      <c r="K108" s="28">
        <f t="shared" ref="K108:K147" si="21">G108/F108*100</f>
        <v>140</v>
      </c>
      <c r="L108" s="28">
        <f t="shared" ref="L108:L147" si="22">H108/G108*100</f>
        <v>100</v>
      </c>
    </row>
    <row r="109" spans="1:15" s="382" customFormat="1" ht="13.5" customHeight="1" x14ac:dyDescent="0.2">
      <c r="A109" s="567" t="s">
        <v>578</v>
      </c>
      <c r="B109" s="565"/>
      <c r="C109" s="566"/>
      <c r="D109" s="27">
        <v>0</v>
      </c>
      <c r="E109" s="27">
        <v>0</v>
      </c>
      <c r="F109" s="272">
        <v>500000</v>
      </c>
      <c r="G109" s="27">
        <v>0</v>
      </c>
      <c r="H109" s="27">
        <v>0</v>
      </c>
      <c r="I109" s="28">
        <v>0</v>
      </c>
      <c r="J109" s="28">
        <v>0</v>
      </c>
      <c r="K109" s="28">
        <v>0</v>
      </c>
      <c r="L109" s="28">
        <v>0</v>
      </c>
    </row>
    <row r="110" spans="1:15" ht="13.5" customHeight="1" x14ac:dyDescent="0.2">
      <c r="B110" s="33">
        <v>4</v>
      </c>
      <c r="C110" s="59" t="s">
        <v>113</v>
      </c>
      <c r="D110" s="50">
        <f>SUM(D111,D113)</f>
        <v>73506.8</v>
      </c>
      <c r="E110" s="50">
        <f>SUM(E111,E113)</f>
        <v>90500</v>
      </c>
      <c r="F110" s="268">
        <f>SUM(F111,F113)</f>
        <v>550000</v>
      </c>
      <c r="G110" s="50">
        <f>SUM(G111,G113)</f>
        <v>70000</v>
      </c>
      <c r="H110" s="50">
        <f>SUM(H111,H113)</f>
        <v>70000</v>
      </c>
      <c r="I110" s="48">
        <f t="shared" ref="I110:I147" si="23">E110/D110*100</f>
        <v>123.11786120467765</v>
      </c>
      <c r="J110" s="48">
        <f t="shared" ref="J110:J147" si="24">F110/E110*100</f>
        <v>607.73480662983422</v>
      </c>
      <c r="K110" s="48">
        <f t="shared" si="21"/>
        <v>12.727272727272727</v>
      </c>
      <c r="L110" s="48">
        <f t="shared" si="22"/>
        <v>100</v>
      </c>
    </row>
    <row r="111" spans="1:15" ht="13.5" customHeight="1" x14ac:dyDescent="0.2">
      <c r="B111" s="33">
        <v>45</v>
      </c>
      <c r="C111" s="59" t="s">
        <v>118</v>
      </c>
      <c r="D111" s="215">
        <f>SUM(D112:D112)</f>
        <v>73506.8</v>
      </c>
      <c r="E111" s="215">
        <f>SUM(E112:E112)</f>
        <v>25000</v>
      </c>
      <c r="F111" s="219">
        <f>SUM(F112:F112)</f>
        <v>500000</v>
      </c>
      <c r="G111" s="215">
        <f>SUM(G112:G112)</f>
        <v>50000</v>
      </c>
      <c r="H111" s="215">
        <f>SUM(H112:H112)</f>
        <v>50000</v>
      </c>
      <c r="I111" s="48">
        <f t="shared" si="23"/>
        <v>34.010458896319797</v>
      </c>
      <c r="J111" s="48">
        <f t="shared" si="24"/>
        <v>2000</v>
      </c>
      <c r="K111" s="48">
        <f t="shared" si="21"/>
        <v>10</v>
      </c>
      <c r="L111" s="48">
        <f t="shared" si="22"/>
        <v>100</v>
      </c>
    </row>
    <row r="112" spans="1:15" s="61" customFormat="1" ht="13.5" customHeight="1" x14ac:dyDescent="0.2">
      <c r="A112" s="345"/>
      <c r="B112" s="34">
        <v>451</v>
      </c>
      <c r="C112" s="66" t="s">
        <v>119</v>
      </c>
      <c r="D112" s="40">
        <v>73506.8</v>
      </c>
      <c r="E112" s="217">
        <v>25000</v>
      </c>
      <c r="F112" s="281">
        <v>500000</v>
      </c>
      <c r="G112" s="217">
        <v>50000</v>
      </c>
      <c r="H112" s="217">
        <v>50000</v>
      </c>
      <c r="I112" s="48">
        <f t="shared" si="23"/>
        <v>34.010458896319797</v>
      </c>
      <c r="J112" s="48">
        <f t="shared" si="24"/>
        <v>2000</v>
      </c>
      <c r="K112" s="48">
        <f t="shared" si="21"/>
        <v>10</v>
      </c>
      <c r="L112" s="48">
        <f t="shared" si="22"/>
        <v>100</v>
      </c>
      <c r="M112" s="426"/>
    </row>
    <row r="113" spans="1:13" s="61" customFormat="1" ht="13.5" customHeight="1" x14ac:dyDescent="0.2">
      <c r="A113" s="345"/>
      <c r="B113" s="33">
        <v>42</v>
      </c>
      <c r="C113" s="59" t="s">
        <v>114</v>
      </c>
      <c r="D113" s="215">
        <f>SUM(D114:D114)</f>
        <v>0</v>
      </c>
      <c r="E113" s="215">
        <f>SUM(E114:E114)</f>
        <v>65500</v>
      </c>
      <c r="F113" s="219">
        <f>F114</f>
        <v>50000</v>
      </c>
      <c r="G113" s="215">
        <f>SUM(G114:G114)</f>
        <v>20000</v>
      </c>
      <c r="H113" s="215">
        <f>SUM(H114:H114)</f>
        <v>20000</v>
      </c>
      <c r="I113" s="48">
        <v>0</v>
      </c>
      <c r="J113" s="48">
        <v>0</v>
      </c>
      <c r="K113" s="48">
        <f t="shared" si="21"/>
        <v>40</v>
      </c>
      <c r="L113" s="48">
        <f t="shared" si="22"/>
        <v>100</v>
      </c>
      <c r="M113" s="426"/>
    </row>
    <row r="114" spans="1:13" ht="13.5" customHeight="1" x14ac:dyDescent="0.2">
      <c r="B114" s="34">
        <v>426</v>
      </c>
      <c r="C114" s="71" t="s">
        <v>466</v>
      </c>
      <c r="D114" s="40">
        <v>0</v>
      </c>
      <c r="E114" s="30">
        <v>65500</v>
      </c>
      <c r="F114" s="281">
        <v>50000</v>
      </c>
      <c r="G114" s="30">
        <v>20000</v>
      </c>
      <c r="H114" s="30">
        <v>20000</v>
      </c>
      <c r="I114" s="48">
        <v>0</v>
      </c>
      <c r="J114" s="48">
        <v>0</v>
      </c>
      <c r="K114" s="48">
        <f t="shared" si="21"/>
        <v>40</v>
      </c>
      <c r="L114" s="48">
        <f t="shared" si="22"/>
        <v>100</v>
      </c>
      <c r="M114" s="426"/>
    </row>
    <row r="115" spans="1:13" ht="18.75" customHeight="1" x14ac:dyDescent="0.2">
      <c r="A115" s="563" t="s">
        <v>552</v>
      </c>
      <c r="B115" s="535"/>
      <c r="C115" s="536"/>
      <c r="D115" s="299">
        <f t="shared" ref="D115:H118" si="25">D116</f>
        <v>0</v>
      </c>
      <c r="E115" s="299">
        <f t="shared" si="25"/>
        <v>30000</v>
      </c>
      <c r="F115" s="270">
        <f t="shared" si="25"/>
        <v>35000</v>
      </c>
      <c r="G115" s="299">
        <f t="shared" si="25"/>
        <v>15000</v>
      </c>
      <c r="H115" s="299">
        <f t="shared" si="25"/>
        <v>15000</v>
      </c>
      <c r="I115" s="300">
        <v>0</v>
      </c>
      <c r="J115" s="300">
        <f t="shared" si="24"/>
        <v>116.66666666666667</v>
      </c>
      <c r="K115" s="300">
        <f t="shared" si="21"/>
        <v>42.857142857142854</v>
      </c>
      <c r="L115" s="300">
        <f t="shared" si="22"/>
        <v>100</v>
      </c>
      <c r="M115" s="49"/>
    </row>
    <row r="116" spans="1:13" ht="13.5" customHeight="1" x14ac:dyDescent="0.2">
      <c r="A116" s="548" t="s">
        <v>109</v>
      </c>
      <c r="B116" s="548"/>
      <c r="C116" s="549"/>
      <c r="D116" s="25">
        <f t="shared" si="25"/>
        <v>0</v>
      </c>
      <c r="E116" s="25">
        <f t="shared" si="25"/>
        <v>30000</v>
      </c>
      <c r="F116" s="271">
        <f t="shared" si="25"/>
        <v>35000</v>
      </c>
      <c r="G116" s="25">
        <f t="shared" si="25"/>
        <v>15000</v>
      </c>
      <c r="H116" s="25">
        <f t="shared" si="25"/>
        <v>15000</v>
      </c>
      <c r="I116" s="26">
        <v>0</v>
      </c>
      <c r="J116" s="26">
        <v>0</v>
      </c>
      <c r="K116" s="26">
        <f t="shared" si="21"/>
        <v>42.857142857142854</v>
      </c>
      <c r="L116" s="26">
        <f t="shared" si="22"/>
        <v>100</v>
      </c>
      <c r="M116" s="49"/>
    </row>
    <row r="117" spans="1:13" ht="13.5" customHeight="1" x14ac:dyDescent="0.2">
      <c r="A117" s="533" t="s">
        <v>430</v>
      </c>
      <c r="B117" s="533"/>
      <c r="C117" s="534"/>
      <c r="D117" s="27">
        <f t="shared" si="25"/>
        <v>0</v>
      </c>
      <c r="E117" s="27">
        <f t="shared" si="25"/>
        <v>30000</v>
      </c>
      <c r="F117" s="272">
        <f t="shared" si="25"/>
        <v>35000</v>
      </c>
      <c r="G117" s="27">
        <f t="shared" si="25"/>
        <v>15000</v>
      </c>
      <c r="H117" s="27">
        <f t="shared" si="25"/>
        <v>15000</v>
      </c>
      <c r="I117" s="28">
        <v>0</v>
      </c>
      <c r="J117" s="28">
        <v>0</v>
      </c>
      <c r="K117" s="28">
        <f t="shared" si="21"/>
        <v>42.857142857142854</v>
      </c>
      <c r="L117" s="28">
        <f t="shared" si="22"/>
        <v>100</v>
      </c>
      <c r="M117" s="49"/>
    </row>
    <row r="118" spans="1:13" ht="13.5" customHeight="1" x14ac:dyDescent="0.2">
      <c r="B118" s="33">
        <v>4</v>
      </c>
      <c r="C118" s="59" t="s">
        <v>113</v>
      </c>
      <c r="D118" s="50">
        <f t="shared" si="25"/>
        <v>0</v>
      </c>
      <c r="E118" s="50">
        <f t="shared" si="25"/>
        <v>30000</v>
      </c>
      <c r="F118" s="268">
        <f t="shared" si="25"/>
        <v>35000</v>
      </c>
      <c r="G118" s="50">
        <f t="shared" si="25"/>
        <v>15000</v>
      </c>
      <c r="H118" s="50">
        <f t="shared" si="25"/>
        <v>15000</v>
      </c>
      <c r="I118" s="48">
        <v>0</v>
      </c>
      <c r="J118" s="48">
        <f t="shared" si="24"/>
        <v>116.66666666666667</v>
      </c>
      <c r="K118" s="48">
        <f t="shared" si="21"/>
        <v>42.857142857142854</v>
      </c>
      <c r="L118" s="48">
        <f t="shared" si="22"/>
        <v>100</v>
      </c>
      <c r="M118" s="49"/>
    </row>
    <row r="119" spans="1:13" ht="13.5" customHeight="1" x14ac:dyDescent="0.2">
      <c r="B119" s="33">
        <v>42</v>
      </c>
      <c r="C119" s="59" t="s">
        <v>114</v>
      </c>
      <c r="D119" s="215">
        <f>SUM(D120:D120)</f>
        <v>0</v>
      </c>
      <c r="E119" s="215">
        <f>SUM(E120:E120)</f>
        <v>30000</v>
      </c>
      <c r="F119" s="219">
        <f>SUM(F120:F120)</f>
        <v>35000</v>
      </c>
      <c r="G119" s="215">
        <f>SUM(G120:G120)</f>
        <v>15000</v>
      </c>
      <c r="H119" s="215">
        <f>SUM(H120:H120)</f>
        <v>15000</v>
      </c>
      <c r="I119" s="48">
        <v>0</v>
      </c>
      <c r="J119" s="48">
        <f t="shared" si="24"/>
        <v>116.66666666666667</v>
      </c>
      <c r="K119" s="48">
        <f t="shared" si="21"/>
        <v>42.857142857142854</v>
      </c>
      <c r="L119" s="48">
        <f t="shared" si="22"/>
        <v>100</v>
      </c>
      <c r="M119" s="49"/>
    </row>
    <row r="120" spans="1:13" ht="13.5" customHeight="1" x14ac:dyDescent="0.2">
      <c r="B120" s="34">
        <v>421</v>
      </c>
      <c r="C120" s="66" t="s">
        <v>120</v>
      </c>
      <c r="D120" s="40">
        <v>0</v>
      </c>
      <c r="E120" s="217">
        <v>30000</v>
      </c>
      <c r="F120" s="273">
        <v>35000</v>
      </c>
      <c r="G120" s="217">
        <v>15000</v>
      </c>
      <c r="H120" s="217">
        <v>15000</v>
      </c>
      <c r="I120" s="48">
        <v>0</v>
      </c>
      <c r="J120" s="48">
        <f t="shared" si="24"/>
        <v>116.66666666666667</v>
      </c>
      <c r="K120" s="48">
        <f t="shared" si="21"/>
        <v>42.857142857142854</v>
      </c>
      <c r="L120" s="48">
        <f t="shared" si="22"/>
        <v>100</v>
      </c>
      <c r="M120" s="49"/>
    </row>
    <row r="121" spans="1:13" s="205" customFormat="1" ht="19.5" customHeight="1" x14ac:dyDescent="0.2">
      <c r="A121" s="554" t="s">
        <v>450</v>
      </c>
      <c r="B121" s="554"/>
      <c r="C121" s="555"/>
      <c r="D121" s="242">
        <f>SUM(D123,D186,D224,D247)</f>
        <v>1727026.06</v>
      </c>
      <c r="E121" s="242">
        <f>SUM(E122,E186,E224,E247)</f>
        <v>1968183.86</v>
      </c>
      <c r="F121" s="242">
        <f>SUM(F122,F186,F224)</f>
        <v>5160092</v>
      </c>
      <c r="G121" s="242">
        <f>SUM(G122,G186,G224)</f>
        <v>3688500</v>
      </c>
      <c r="H121" s="242">
        <f>SUM(H122,H186,H224)</f>
        <v>3558000</v>
      </c>
      <c r="I121" s="204"/>
      <c r="J121" s="204"/>
      <c r="K121" s="204"/>
      <c r="L121" s="204"/>
      <c r="M121" s="208"/>
    </row>
    <row r="122" spans="1:13" ht="21" customHeight="1" x14ac:dyDescent="0.2">
      <c r="A122" s="544" t="s">
        <v>122</v>
      </c>
      <c r="B122" s="544"/>
      <c r="C122" s="545"/>
      <c r="D122" s="401">
        <f>SUM(D123,D132,D139,D148,D154,D160,D167,D174,D180)</f>
        <v>528832.98</v>
      </c>
      <c r="E122" s="401">
        <f>SUM(E123,E132,E139,E160,E167,E174,E180)</f>
        <v>554200</v>
      </c>
      <c r="F122" s="401">
        <f>SUM(F123,F132,F139,F160,F167,F174,F180)</f>
        <v>409000</v>
      </c>
      <c r="G122" s="401">
        <f>SUM(G123,G132,G139,G160,G167,G174,G180)</f>
        <v>398000</v>
      </c>
      <c r="H122" s="401">
        <f>SUM(H123,H132,H139,H160,H167,H174,H180)</f>
        <v>398000</v>
      </c>
      <c r="I122" s="221">
        <f t="shared" si="23"/>
        <v>104.79679236344148</v>
      </c>
      <c r="J122" s="221">
        <f t="shared" si="24"/>
        <v>73.800072176109708</v>
      </c>
      <c r="K122" s="221">
        <f t="shared" si="21"/>
        <v>97.310513447432768</v>
      </c>
      <c r="L122" s="221">
        <f t="shared" si="22"/>
        <v>100</v>
      </c>
      <c r="M122" s="405"/>
    </row>
    <row r="123" spans="1:13" ht="15.75" customHeight="1" x14ac:dyDescent="0.2">
      <c r="A123" s="535" t="s">
        <v>123</v>
      </c>
      <c r="B123" s="535"/>
      <c r="C123" s="536"/>
      <c r="D123" s="23">
        <f>D128</f>
        <v>112863.44</v>
      </c>
      <c r="E123" s="23">
        <f>E128</f>
        <v>150000</v>
      </c>
      <c r="F123" s="270">
        <f>F128</f>
        <v>170000</v>
      </c>
      <c r="G123" s="23">
        <f>G128</f>
        <v>120000</v>
      </c>
      <c r="H123" s="23">
        <f>H128</f>
        <v>100000</v>
      </c>
      <c r="I123" s="24">
        <f t="shared" si="23"/>
        <v>132.9039766996292</v>
      </c>
      <c r="J123" s="24">
        <f t="shared" si="24"/>
        <v>113.33333333333333</v>
      </c>
      <c r="K123" s="24">
        <f t="shared" si="21"/>
        <v>70.588235294117652</v>
      </c>
      <c r="L123" s="24">
        <f t="shared" si="22"/>
        <v>83.333333333333343</v>
      </c>
      <c r="M123" s="405"/>
    </row>
    <row r="124" spans="1:13" ht="13.5" customHeight="1" x14ac:dyDescent="0.2">
      <c r="A124" s="548" t="s">
        <v>121</v>
      </c>
      <c r="B124" s="548"/>
      <c r="C124" s="549"/>
      <c r="D124" s="25">
        <f>D128</f>
        <v>112863.44</v>
      </c>
      <c r="E124" s="25">
        <f>E128</f>
        <v>150000</v>
      </c>
      <c r="F124" s="271">
        <f>F128</f>
        <v>170000</v>
      </c>
      <c r="G124" s="25">
        <f>G128</f>
        <v>120000</v>
      </c>
      <c r="H124" s="25">
        <f>H128</f>
        <v>100000</v>
      </c>
      <c r="I124" s="26">
        <v>0</v>
      </c>
      <c r="J124" s="26">
        <v>0</v>
      </c>
      <c r="K124" s="26">
        <f t="shared" si="21"/>
        <v>70.588235294117652</v>
      </c>
      <c r="L124" s="26">
        <f t="shared" si="22"/>
        <v>83.333333333333343</v>
      </c>
      <c r="M124" s="405"/>
    </row>
    <row r="125" spans="1:13" ht="13.5" customHeight="1" x14ac:dyDescent="0.2">
      <c r="A125" s="533" t="s">
        <v>430</v>
      </c>
      <c r="B125" s="533"/>
      <c r="C125" s="534"/>
      <c r="D125" s="27">
        <f>D128</f>
        <v>112863.44</v>
      </c>
      <c r="E125" s="27">
        <v>40000</v>
      </c>
      <c r="F125" s="272">
        <v>0</v>
      </c>
      <c r="G125" s="27">
        <v>100000</v>
      </c>
      <c r="H125" s="27">
        <v>75000</v>
      </c>
      <c r="I125" s="28">
        <v>0</v>
      </c>
      <c r="J125" s="28">
        <v>0</v>
      </c>
      <c r="K125" s="28">
        <v>0</v>
      </c>
      <c r="L125" s="28">
        <f t="shared" si="22"/>
        <v>75</v>
      </c>
      <c r="M125" s="405"/>
    </row>
    <row r="126" spans="1:13" s="382" customFormat="1" ht="13.5" customHeight="1" x14ac:dyDescent="0.2">
      <c r="A126" s="560" t="s">
        <v>582</v>
      </c>
      <c r="B126" s="561"/>
      <c r="C126" s="562"/>
      <c r="D126" s="60">
        <v>0</v>
      </c>
      <c r="E126" s="27">
        <v>0</v>
      </c>
      <c r="F126" s="272">
        <v>60000</v>
      </c>
      <c r="G126" s="27">
        <v>0</v>
      </c>
      <c r="H126" s="27">
        <v>0</v>
      </c>
      <c r="I126" s="28">
        <v>0</v>
      </c>
      <c r="J126" s="28">
        <v>0</v>
      </c>
      <c r="K126" s="28">
        <v>0</v>
      </c>
      <c r="L126" s="28">
        <v>0</v>
      </c>
      <c r="M126" s="405"/>
    </row>
    <row r="127" spans="1:13" s="200" customFormat="1" ht="13.5" customHeight="1" x14ac:dyDescent="0.2">
      <c r="A127" s="560" t="s">
        <v>451</v>
      </c>
      <c r="B127" s="560"/>
      <c r="C127" s="584"/>
      <c r="D127" s="60">
        <v>0</v>
      </c>
      <c r="E127" s="27">
        <v>110000</v>
      </c>
      <c r="F127" s="272">
        <v>110000</v>
      </c>
      <c r="G127" s="27">
        <v>20000</v>
      </c>
      <c r="H127" s="27">
        <v>25000</v>
      </c>
      <c r="I127" s="28">
        <v>0</v>
      </c>
      <c r="J127" s="28">
        <v>0</v>
      </c>
      <c r="K127" s="28">
        <v>0</v>
      </c>
      <c r="L127" s="28">
        <v>0</v>
      </c>
      <c r="M127" s="405"/>
    </row>
    <row r="128" spans="1:13" ht="13.5" customHeight="1" x14ac:dyDescent="0.2">
      <c r="B128" s="33">
        <v>3</v>
      </c>
      <c r="C128" s="59" t="s">
        <v>86</v>
      </c>
      <c r="D128" s="50">
        <f t="shared" ref="D128:H128" si="26">D129</f>
        <v>112863.44</v>
      </c>
      <c r="E128" s="50">
        <f t="shared" si="26"/>
        <v>150000</v>
      </c>
      <c r="F128" s="268">
        <f t="shared" si="26"/>
        <v>170000</v>
      </c>
      <c r="G128" s="50">
        <f t="shared" si="26"/>
        <v>120000</v>
      </c>
      <c r="H128" s="50">
        <f t="shared" si="26"/>
        <v>100000</v>
      </c>
      <c r="I128" s="48">
        <f t="shared" si="23"/>
        <v>132.9039766996292</v>
      </c>
      <c r="J128" s="48">
        <f t="shared" si="24"/>
        <v>113.33333333333333</v>
      </c>
      <c r="K128" s="48">
        <f t="shared" si="21"/>
        <v>70.588235294117652</v>
      </c>
      <c r="L128" s="48">
        <f t="shared" si="22"/>
        <v>83.333333333333343</v>
      </c>
      <c r="M128" s="405"/>
    </row>
    <row r="129" spans="1:13" ht="13.5" customHeight="1" x14ac:dyDescent="0.2">
      <c r="B129" s="33">
        <v>32</v>
      </c>
      <c r="C129" s="59" t="s">
        <v>87</v>
      </c>
      <c r="D129" s="215">
        <f>SUM(D130:D130)</f>
        <v>112863.44</v>
      </c>
      <c r="E129" s="215">
        <f>SUM(E130:E131)</f>
        <v>150000</v>
      </c>
      <c r="F129" s="219">
        <f>SUM(F130,F131)</f>
        <v>170000</v>
      </c>
      <c r="G129" s="215">
        <f>SUM(G130,G131)</f>
        <v>120000</v>
      </c>
      <c r="H129" s="215">
        <f>SUM(H130,H131)</f>
        <v>100000</v>
      </c>
      <c r="I129" s="48">
        <f t="shared" si="23"/>
        <v>132.9039766996292</v>
      </c>
      <c r="J129" s="48">
        <f t="shared" si="24"/>
        <v>113.33333333333333</v>
      </c>
      <c r="K129" s="48">
        <f t="shared" si="21"/>
        <v>70.588235294117652</v>
      </c>
      <c r="L129" s="48">
        <f t="shared" si="22"/>
        <v>83.333333333333343</v>
      </c>
      <c r="M129" s="405"/>
    </row>
    <row r="130" spans="1:13" ht="13.5" customHeight="1" x14ac:dyDescent="0.2">
      <c r="B130" s="34">
        <v>323</v>
      </c>
      <c r="C130" s="66" t="s">
        <v>103</v>
      </c>
      <c r="D130" s="40">
        <v>112863.44</v>
      </c>
      <c r="E130" s="229">
        <v>130000</v>
      </c>
      <c r="F130" s="273">
        <v>150000</v>
      </c>
      <c r="G130" s="217">
        <v>100000</v>
      </c>
      <c r="H130" s="217">
        <v>80000</v>
      </c>
      <c r="I130" s="48">
        <f t="shared" si="23"/>
        <v>115.18344647301197</v>
      </c>
      <c r="J130" s="48">
        <f t="shared" si="24"/>
        <v>115.38461538461537</v>
      </c>
      <c r="K130" s="48">
        <f t="shared" si="21"/>
        <v>66.666666666666657</v>
      </c>
      <c r="L130" s="48">
        <f t="shared" si="22"/>
        <v>80</v>
      </c>
      <c r="M130" s="405"/>
    </row>
    <row r="131" spans="1:13" s="340" customFormat="1" ht="13.5" customHeight="1" x14ac:dyDescent="0.2">
      <c r="A131" s="345"/>
      <c r="B131" s="202">
        <v>322</v>
      </c>
      <c r="C131" s="341" t="s">
        <v>102</v>
      </c>
      <c r="D131" s="40">
        <v>0</v>
      </c>
      <c r="E131" s="229">
        <v>20000</v>
      </c>
      <c r="F131" s="273">
        <v>20000</v>
      </c>
      <c r="G131" s="217">
        <v>20000</v>
      </c>
      <c r="H131" s="217">
        <v>20000</v>
      </c>
      <c r="I131" s="48">
        <v>0</v>
      </c>
      <c r="J131" s="48">
        <f t="shared" ref="J131" si="27">F131/E131*100</f>
        <v>100</v>
      </c>
      <c r="K131" s="48">
        <f t="shared" ref="K131" si="28">G131/F131*100</f>
        <v>100</v>
      </c>
      <c r="L131" s="48">
        <f t="shared" ref="L131" si="29">H131/G131*100</f>
        <v>100</v>
      </c>
      <c r="M131" s="405"/>
    </row>
    <row r="132" spans="1:13" ht="16.5" customHeight="1" x14ac:dyDescent="0.2">
      <c r="A132" s="535" t="s">
        <v>124</v>
      </c>
      <c r="B132" s="535"/>
      <c r="C132" s="536"/>
      <c r="D132" s="240">
        <f t="shared" ref="D132:H135" si="30">D133</f>
        <v>34403.800000000003</v>
      </c>
      <c r="E132" s="240">
        <f t="shared" si="30"/>
        <v>5500</v>
      </c>
      <c r="F132" s="270">
        <f t="shared" si="30"/>
        <v>10000</v>
      </c>
      <c r="G132" s="240">
        <f t="shared" si="30"/>
        <v>50000</v>
      </c>
      <c r="H132" s="240">
        <f t="shared" si="30"/>
        <v>60000</v>
      </c>
      <c r="I132" s="24">
        <v>0</v>
      </c>
      <c r="J132" s="24">
        <f t="shared" si="24"/>
        <v>181.81818181818181</v>
      </c>
      <c r="K132" s="24">
        <f t="shared" si="21"/>
        <v>500</v>
      </c>
      <c r="L132" s="24">
        <f t="shared" si="22"/>
        <v>120</v>
      </c>
      <c r="M132" s="405"/>
    </row>
    <row r="133" spans="1:13" s="416" customFormat="1" ht="16.5" customHeight="1" x14ac:dyDescent="0.2">
      <c r="A133" s="585" t="s">
        <v>109</v>
      </c>
      <c r="B133" s="585"/>
      <c r="C133" s="586"/>
      <c r="D133" s="413">
        <f>D135</f>
        <v>34403.800000000003</v>
      </c>
      <c r="E133" s="413">
        <f t="shared" si="30"/>
        <v>5500</v>
      </c>
      <c r="F133" s="271">
        <f t="shared" si="30"/>
        <v>10000</v>
      </c>
      <c r="G133" s="413">
        <f t="shared" si="30"/>
        <v>50000</v>
      </c>
      <c r="H133" s="413">
        <f t="shared" si="30"/>
        <v>60000</v>
      </c>
      <c r="I133" s="414">
        <v>0</v>
      </c>
      <c r="J133" s="414">
        <v>0</v>
      </c>
      <c r="K133" s="414">
        <f t="shared" si="21"/>
        <v>500</v>
      </c>
      <c r="L133" s="414">
        <f t="shared" si="22"/>
        <v>120</v>
      </c>
      <c r="M133" s="415"/>
    </row>
    <row r="134" spans="1:13" ht="13.5" customHeight="1" x14ac:dyDescent="0.2">
      <c r="A134" s="533" t="s">
        <v>430</v>
      </c>
      <c r="B134" s="533"/>
      <c r="C134" s="534"/>
      <c r="D134" s="227">
        <f t="shared" si="30"/>
        <v>34403.800000000003</v>
      </c>
      <c r="E134" s="227">
        <f t="shared" si="30"/>
        <v>5500</v>
      </c>
      <c r="F134" s="272">
        <f t="shared" si="30"/>
        <v>10000</v>
      </c>
      <c r="G134" s="227">
        <f t="shared" si="30"/>
        <v>50000</v>
      </c>
      <c r="H134" s="227">
        <f t="shared" si="30"/>
        <v>60000</v>
      </c>
      <c r="I134" s="28">
        <v>0</v>
      </c>
      <c r="J134" s="28">
        <v>0</v>
      </c>
      <c r="K134" s="28">
        <f t="shared" si="21"/>
        <v>500</v>
      </c>
      <c r="L134" s="28">
        <f t="shared" si="22"/>
        <v>120</v>
      </c>
      <c r="M134" s="405"/>
    </row>
    <row r="135" spans="1:13" ht="13.5" customHeight="1" x14ac:dyDescent="0.2">
      <c r="B135" s="33">
        <v>3</v>
      </c>
      <c r="C135" s="59" t="s">
        <v>86</v>
      </c>
      <c r="D135" s="241">
        <f t="shared" si="30"/>
        <v>34403.800000000003</v>
      </c>
      <c r="E135" s="241">
        <f t="shared" si="30"/>
        <v>5500</v>
      </c>
      <c r="F135" s="268">
        <f t="shared" si="30"/>
        <v>10000</v>
      </c>
      <c r="G135" s="241">
        <f t="shared" si="30"/>
        <v>50000</v>
      </c>
      <c r="H135" s="241">
        <f t="shared" si="30"/>
        <v>60000</v>
      </c>
      <c r="I135" s="48">
        <v>0</v>
      </c>
      <c r="J135" s="48">
        <f t="shared" si="24"/>
        <v>181.81818181818181</v>
      </c>
      <c r="K135" s="48">
        <f t="shared" si="21"/>
        <v>500</v>
      </c>
      <c r="L135" s="48">
        <f t="shared" si="22"/>
        <v>120</v>
      </c>
      <c r="M135" s="405"/>
    </row>
    <row r="136" spans="1:13" ht="13.5" customHeight="1" x14ac:dyDescent="0.2">
      <c r="B136" s="33">
        <v>32</v>
      </c>
      <c r="C136" s="59" t="s">
        <v>87</v>
      </c>
      <c r="D136" s="215">
        <f>SUM(D137:D138)</f>
        <v>34403.800000000003</v>
      </c>
      <c r="E136" s="215">
        <f>SUM(E137,E138)</f>
        <v>5500</v>
      </c>
      <c r="F136" s="219">
        <f>SUM(F137,F138)</f>
        <v>10000</v>
      </c>
      <c r="G136" s="215">
        <f>SUM(G137,G138)</f>
        <v>50000</v>
      </c>
      <c r="H136" s="215">
        <f>SUM(H137,H138)</f>
        <v>60000</v>
      </c>
      <c r="I136" s="48">
        <v>0</v>
      </c>
      <c r="J136" s="48">
        <f t="shared" si="24"/>
        <v>181.81818181818181</v>
      </c>
      <c r="K136" s="48">
        <f t="shared" si="21"/>
        <v>500</v>
      </c>
      <c r="L136" s="48">
        <f t="shared" si="22"/>
        <v>120</v>
      </c>
      <c r="M136" s="405"/>
    </row>
    <row r="137" spans="1:13" ht="13.5" customHeight="1" x14ac:dyDescent="0.2">
      <c r="B137" s="34">
        <v>323</v>
      </c>
      <c r="C137" s="66" t="s">
        <v>103</v>
      </c>
      <c r="D137" s="40">
        <v>34403.800000000003</v>
      </c>
      <c r="E137" s="30">
        <v>0</v>
      </c>
      <c r="F137" s="273">
        <v>10000</v>
      </c>
      <c r="G137" s="30">
        <v>50000</v>
      </c>
      <c r="H137" s="30">
        <v>60000</v>
      </c>
      <c r="I137" s="48">
        <v>0</v>
      </c>
      <c r="J137" s="48">
        <v>0</v>
      </c>
      <c r="K137" s="48">
        <f t="shared" si="21"/>
        <v>500</v>
      </c>
      <c r="L137" s="48">
        <f t="shared" si="22"/>
        <v>120</v>
      </c>
      <c r="M137" s="405"/>
    </row>
    <row r="138" spans="1:13" s="340" customFormat="1" ht="13.5" customHeight="1" x14ac:dyDescent="0.2">
      <c r="A138" s="345"/>
      <c r="B138" s="202">
        <v>322</v>
      </c>
      <c r="C138" s="341" t="s">
        <v>102</v>
      </c>
      <c r="D138" s="40">
        <v>0</v>
      </c>
      <c r="E138" s="30">
        <v>5500</v>
      </c>
      <c r="F138" s="273">
        <v>0</v>
      </c>
      <c r="G138" s="30">
        <v>0</v>
      </c>
      <c r="H138" s="30">
        <v>0</v>
      </c>
      <c r="I138" s="48">
        <v>0</v>
      </c>
      <c r="J138" s="48">
        <v>0</v>
      </c>
      <c r="K138" s="48">
        <v>0</v>
      </c>
      <c r="L138" s="48">
        <v>0</v>
      </c>
      <c r="M138" s="405"/>
    </row>
    <row r="139" spans="1:13" ht="13.5" customHeight="1" x14ac:dyDescent="0.2">
      <c r="A139" s="563" t="s">
        <v>501</v>
      </c>
      <c r="B139" s="563"/>
      <c r="C139" s="564"/>
      <c r="D139" s="23">
        <f>D140</f>
        <v>297770.01</v>
      </c>
      <c r="E139" s="23">
        <f>E140</f>
        <v>252000</v>
      </c>
      <c r="F139" s="270">
        <f>F140</f>
        <v>58000</v>
      </c>
      <c r="G139" s="23">
        <f>G140</f>
        <v>63000</v>
      </c>
      <c r="H139" s="23">
        <f>H140</f>
        <v>68000</v>
      </c>
      <c r="I139" s="24">
        <f t="shared" si="23"/>
        <v>84.629073290490197</v>
      </c>
      <c r="J139" s="24">
        <f t="shared" si="24"/>
        <v>23.015873015873016</v>
      </c>
      <c r="K139" s="24">
        <f t="shared" si="21"/>
        <v>108.62068965517241</v>
      </c>
      <c r="L139" s="24">
        <f t="shared" si="22"/>
        <v>107.93650793650794</v>
      </c>
      <c r="M139" s="405"/>
    </row>
    <row r="140" spans="1:13" ht="13.5" customHeight="1" x14ac:dyDescent="0.2">
      <c r="A140" s="574" t="s">
        <v>121</v>
      </c>
      <c r="B140" s="548"/>
      <c r="C140" s="549"/>
      <c r="D140" s="25">
        <f>D144</f>
        <v>297770.01</v>
      </c>
      <c r="E140" s="25">
        <f>E144</f>
        <v>252000</v>
      </c>
      <c r="F140" s="271">
        <f>F144</f>
        <v>58000</v>
      </c>
      <c r="G140" s="25">
        <f>G144</f>
        <v>63000</v>
      </c>
      <c r="H140" s="25">
        <f>H144</f>
        <v>68000</v>
      </c>
      <c r="I140" s="26">
        <v>0</v>
      </c>
      <c r="J140" s="26">
        <v>0</v>
      </c>
      <c r="K140" s="26">
        <f t="shared" si="21"/>
        <v>108.62068965517241</v>
      </c>
      <c r="L140" s="26">
        <f t="shared" si="22"/>
        <v>107.93650793650794</v>
      </c>
      <c r="M140" s="405"/>
    </row>
    <row r="141" spans="1:13" ht="13.5" customHeight="1" x14ac:dyDescent="0.2">
      <c r="A141" s="560" t="s">
        <v>451</v>
      </c>
      <c r="B141" s="560"/>
      <c r="C141" s="584"/>
      <c r="D141" s="60">
        <v>99717.4</v>
      </c>
      <c r="E141" s="60">
        <v>0</v>
      </c>
      <c r="F141" s="272">
        <v>0</v>
      </c>
      <c r="G141" s="27">
        <v>63000</v>
      </c>
      <c r="H141" s="27">
        <v>68000</v>
      </c>
      <c r="I141" s="28">
        <v>0</v>
      </c>
      <c r="J141" s="28">
        <v>0</v>
      </c>
      <c r="K141" s="28">
        <v>0</v>
      </c>
      <c r="L141" s="28">
        <f t="shared" si="22"/>
        <v>107.93650793650794</v>
      </c>
      <c r="M141" s="405"/>
    </row>
    <row r="142" spans="1:13" ht="13.5" customHeight="1" x14ac:dyDescent="0.2">
      <c r="A142" s="533" t="s">
        <v>430</v>
      </c>
      <c r="B142" s="533"/>
      <c r="C142" s="534"/>
      <c r="D142" s="60">
        <v>198052.61</v>
      </c>
      <c r="E142" s="60">
        <v>45000</v>
      </c>
      <c r="F142" s="272">
        <v>58000</v>
      </c>
      <c r="G142" s="27">
        <v>0</v>
      </c>
      <c r="H142" s="27">
        <v>0</v>
      </c>
      <c r="I142" s="28">
        <v>0</v>
      </c>
      <c r="J142" s="28">
        <v>0</v>
      </c>
      <c r="K142" s="28">
        <f t="shared" si="21"/>
        <v>0</v>
      </c>
      <c r="L142" s="28">
        <v>0</v>
      </c>
      <c r="M142" s="405"/>
    </row>
    <row r="143" spans="1:13" s="366" customFormat="1" ht="13.5" customHeight="1" x14ac:dyDescent="0.2">
      <c r="A143" s="611" t="s">
        <v>531</v>
      </c>
      <c r="B143" s="533"/>
      <c r="C143" s="534"/>
      <c r="D143" s="60">
        <v>0</v>
      </c>
      <c r="E143" s="60">
        <v>207000</v>
      </c>
      <c r="F143" s="272">
        <v>0</v>
      </c>
      <c r="G143" s="27">
        <v>0</v>
      </c>
      <c r="H143" s="27">
        <v>0</v>
      </c>
      <c r="I143" s="28">
        <v>0</v>
      </c>
      <c r="J143" s="28">
        <v>0</v>
      </c>
      <c r="K143" s="28">
        <v>0</v>
      </c>
      <c r="L143" s="28">
        <v>0</v>
      </c>
      <c r="M143" s="405"/>
    </row>
    <row r="144" spans="1:13" ht="13.5" customHeight="1" x14ac:dyDescent="0.2">
      <c r="B144" s="33">
        <v>3</v>
      </c>
      <c r="C144" s="59" t="s">
        <v>86</v>
      </c>
      <c r="D144" s="29">
        <f>D145</f>
        <v>297770.01</v>
      </c>
      <c r="E144" s="29">
        <f>E145</f>
        <v>252000</v>
      </c>
      <c r="F144" s="276">
        <f>F145</f>
        <v>58000</v>
      </c>
      <c r="G144" s="29">
        <f>G145</f>
        <v>63000</v>
      </c>
      <c r="H144" s="29">
        <f>H145</f>
        <v>68000</v>
      </c>
      <c r="I144" s="48">
        <f t="shared" si="23"/>
        <v>84.629073290490197</v>
      </c>
      <c r="J144" s="48">
        <f t="shared" si="24"/>
        <v>23.015873015873016</v>
      </c>
      <c r="K144" s="48">
        <f t="shared" si="21"/>
        <v>108.62068965517241</v>
      </c>
      <c r="L144" s="48">
        <f t="shared" si="22"/>
        <v>107.93650793650794</v>
      </c>
      <c r="M144" s="405"/>
    </row>
    <row r="145" spans="1:13" ht="13.5" customHeight="1" x14ac:dyDescent="0.2">
      <c r="B145" s="33">
        <v>32</v>
      </c>
      <c r="C145" s="59" t="s">
        <v>87</v>
      </c>
      <c r="D145" s="29">
        <f>SUM(D146,D147)</f>
        <v>297770.01</v>
      </c>
      <c r="E145" s="29">
        <f>SUM(E146,E147)</f>
        <v>252000</v>
      </c>
      <c r="F145" s="276">
        <f>SUM(F146,F147)</f>
        <v>58000</v>
      </c>
      <c r="G145" s="29">
        <f>SUM(G146,G147)</f>
        <v>63000</v>
      </c>
      <c r="H145" s="29">
        <f>SUM(H146,H147)</f>
        <v>68000</v>
      </c>
      <c r="I145" s="48">
        <f t="shared" si="23"/>
        <v>84.629073290490197</v>
      </c>
      <c r="J145" s="48">
        <f t="shared" si="24"/>
        <v>23.015873015873016</v>
      </c>
      <c r="K145" s="48">
        <f t="shared" si="21"/>
        <v>108.62068965517241</v>
      </c>
      <c r="L145" s="48">
        <f t="shared" si="22"/>
        <v>107.93650793650794</v>
      </c>
      <c r="M145" s="405"/>
    </row>
    <row r="146" spans="1:13" ht="13.5" customHeight="1" x14ac:dyDescent="0.2">
      <c r="B146" s="34">
        <v>322</v>
      </c>
      <c r="C146" s="66" t="s">
        <v>102</v>
      </c>
      <c r="D146" s="40">
        <v>50133.760000000002</v>
      </c>
      <c r="E146" s="40">
        <v>245000</v>
      </c>
      <c r="F146" s="273">
        <v>50000</v>
      </c>
      <c r="G146" s="30">
        <v>55000</v>
      </c>
      <c r="H146" s="30">
        <v>60000</v>
      </c>
      <c r="I146" s="48">
        <f t="shared" si="23"/>
        <v>488.69264942426025</v>
      </c>
      <c r="J146" s="48">
        <f t="shared" si="24"/>
        <v>20.408163265306122</v>
      </c>
      <c r="K146" s="48">
        <f t="shared" si="21"/>
        <v>110.00000000000001</v>
      </c>
      <c r="L146" s="48">
        <f t="shared" si="22"/>
        <v>109.09090909090908</v>
      </c>
      <c r="M146" s="405"/>
    </row>
    <row r="147" spans="1:13" s="56" customFormat="1" ht="13.5" customHeight="1" x14ac:dyDescent="0.2">
      <c r="A147" s="345"/>
      <c r="B147" s="34">
        <v>323</v>
      </c>
      <c r="C147" s="66" t="s">
        <v>103</v>
      </c>
      <c r="D147" s="40">
        <v>247636.25</v>
      </c>
      <c r="E147" s="40">
        <v>7000</v>
      </c>
      <c r="F147" s="273">
        <v>8000</v>
      </c>
      <c r="G147" s="30">
        <v>8000</v>
      </c>
      <c r="H147" s="30">
        <v>8000</v>
      </c>
      <c r="I147" s="48">
        <f t="shared" si="23"/>
        <v>2.8267267009575536</v>
      </c>
      <c r="J147" s="48">
        <f t="shared" si="24"/>
        <v>114.28571428571428</v>
      </c>
      <c r="K147" s="48">
        <f t="shared" si="21"/>
        <v>100</v>
      </c>
      <c r="L147" s="48">
        <f t="shared" si="22"/>
        <v>100</v>
      </c>
      <c r="M147" s="405"/>
    </row>
    <row r="148" spans="1:13" s="366" customFormat="1" ht="13.5" customHeight="1" x14ac:dyDescent="0.2">
      <c r="A148" s="563" t="s">
        <v>538</v>
      </c>
      <c r="B148" s="563"/>
      <c r="C148" s="564"/>
      <c r="D148" s="23">
        <f t="shared" ref="D148:H152" si="31">D149</f>
        <v>34442.43</v>
      </c>
      <c r="E148" s="23">
        <f t="shared" si="31"/>
        <v>0</v>
      </c>
      <c r="F148" s="270">
        <f t="shared" si="31"/>
        <v>0</v>
      </c>
      <c r="G148" s="23">
        <f t="shared" si="31"/>
        <v>0</v>
      </c>
      <c r="H148" s="23">
        <f t="shared" si="31"/>
        <v>0</v>
      </c>
      <c r="I148" s="24">
        <v>0</v>
      </c>
      <c r="J148" s="24">
        <v>0</v>
      </c>
      <c r="K148" s="24">
        <v>0</v>
      </c>
      <c r="L148" s="24">
        <v>0</v>
      </c>
      <c r="M148" s="405"/>
    </row>
    <row r="149" spans="1:13" s="366" customFormat="1" ht="13.5" customHeight="1" x14ac:dyDescent="0.2">
      <c r="A149" s="574" t="s">
        <v>85</v>
      </c>
      <c r="B149" s="548"/>
      <c r="C149" s="549"/>
      <c r="D149" s="25">
        <f t="shared" si="31"/>
        <v>34442.43</v>
      </c>
      <c r="E149" s="25">
        <f t="shared" si="31"/>
        <v>0</v>
      </c>
      <c r="F149" s="271">
        <f t="shared" si="31"/>
        <v>0</v>
      </c>
      <c r="G149" s="25">
        <f t="shared" si="31"/>
        <v>0</v>
      </c>
      <c r="H149" s="25">
        <f t="shared" si="31"/>
        <v>0</v>
      </c>
      <c r="I149" s="26">
        <v>0</v>
      </c>
      <c r="J149" s="26">
        <v>0</v>
      </c>
      <c r="K149" s="26">
        <v>0</v>
      </c>
      <c r="L149" s="26">
        <v>0</v>
      </c>
      <c r="M149" s="405"/>
    </row>
    <row r="150" spans="1:13" s="366" customFormat="1" ht="13.5" customHeight="1" x14ac:dyDescent="0.2">
      <c r="A150" s="533" t="s">
        <v>430</v>
      </c>
      <c r="B150" s="533"/>
      <c r="C150" s="534"/>
      <c r="D150" s="27">
        <f t="shared" si="31"/>
        <v>34442.43</v>
      </c>
      <c r="E150" s="27">
        <f t="shared" si="31"/>
        <v>0</v>
      </c>
      <c r="F150" s="272">
        <f t="shared" si="31"/>
        <v>0</v>
      </c>
      <c r="G150" s="27">
        <f t="shared" si="31"/>
        <v>0</v>
      </c>
      <c r="H150" s="27">
        <f t="shared" si="31"/>
        <v>0</v>
      </c>
      <c r="I150" s="28">
        <v>0</v>
      </c>
      <c r="J150" s="28">
        <v>0</v>
      </c>
      <c r="K150" s="28">
        <v>0</v>
      </c>
      <c r="L150" s="28">
        <v>0</v>
      </c>
      <c r="M150" s="405"/>
    </row>
    <row r="151" spans="1:13" s="366" customFormat="1" ht="13.5" customHeight="1" x14ac:dyDescent="0.2">
      <c r="B151" s="33">
        <v>3</v>
      </c>
      <c r="C151" s="367" t="s">
        <v>86</v>
      </c>
      <c r="D151" s="364">
        <f t="shared" si="31"/>
        <v>34442.43</v>
      </c>
      <c r="E151" s="364">
        <f t="shared" si="31"/>
        <v>0</v>
      </c>
      <c r="F151" s="276">
        <f t="shared" si="31"/>
        <v>0</v>
      </c>
      <c r="G151" s="46">
        <f t="shared" si="31"/>
        <v>0</v>
      </c>
      <c r="H151" s="46">
        <f t="shared" si="31"/>
        <v>0</v>
      </c>
      <c r="I151" s="259">
        <v>0</v>
      </c>
      <c r="J151" s="48">
        <v>0</v>
      </c>
      <c r="K151" s="48">
        <v>0</v>
      </c>
      <c r="L151" s="48">
        <v>0</v>
      </c>
      <c r="M151" s="405"/>
    </row>
    <row r="152" spans="1:13" s="366" customFormat="1" ht="13.5" customHeight="1" x14ac:dyDescent="0.2">
      <c r="B152" s="33">
        <v>36</v>
      </c>
      <c r="C152" s="367" t="s">
        <v>130</v>
      </c>
      <c r="D152" s="364">
        <f t="shared" si="31"/>
        <v>34442.43</v>
      </c>
      <c r="E152" s="364">
        <f t="shared" si="31"/>
        <v>0</v>
      </c>
      <c r="F152" s="276">
        <f t="shared" si="31"/>
        <v>0</v>
      </c>
      <c r="G152" s="46">
        <f t="shared" si="31"/>
        <v>0</v>
      </c>
      <c r="H152" s="46">
        <f t="shared" si="31"/>
        <v>0</v>
      </c>
      <c r="I152" s="259">
        <v>0</v>
      </c>
      <c r="J152" s="48">
        <v>0</v>
      </c>
      <c r="K152" s="48">
        <v>0</v>
      </c>
      <c r="L152" s="48">
        <v>0</v>
      </c>
      <c r="M152" s="405"/>
    </row>
    <row r="153" spans="1:13" s="366" customFormat="1" ht="13.5" customHeight="1" x14ac:dyDescent="0.2">
      <c r="B153" s="34">
        <v>363</v>
      </c>
      <c r="C153" s="368" t="s">
        <v>131</v>
      </c>
      <c r="D153" s="40">
        <v>34442.43</v>
      </c>
      <c r="E153" s="30">
        <v>0</v>
      </c>
      <c r="F153" s="273">
        <v>0</v>
      </c>
      <c r="G153" s="30">
        <v>0</v>
      </c>
      <c r="H153" s="30">
        <v>0</v>
      </c>
      <c r="I153" s="48">
        <v>0</v>
      </c>
      <c r="J153" s="48">
        <v>0</v>
      </c>
      <c r="K153" s="48">
        <v>0</v>
      </c>
      <c r="L153" s="48">
        <v>0</v>
      </c>
      <c r="M153" s="405"/>
    </row>
    <row r="154" spans="1:13" s="366" customFormat="1" ht="13.5" customHeight="1" x14ac:dyDescent="0.2">
      <c r="A154" s="592" t="s">
        <v>539</v>
      </c>
      <c r="B154" s="593"/>
      <c r="C154" s="594"/>
      <c r="D154" s="240">
        <f t="shared" ref="D154:H157" si="32">D155</f>
        <v>49353.3</v>
      </c>
      <c r="E154" s="240">
        <f t="shared" si="32"/>
        <v>0</v>
      </c>
      <c r="F154" s="240">
        <f t="shared" si="32"/>
        <v>0</v>
      </c>
      <c r="G154" s="240">
        <f t="shared" si="32"/>
        <v>0</v>
      </c>
      <c r="H154" s="240">
        <f t="shared" si="32"/>
        <v>0</v>
      </c>
      <c r="I154" s="24">
        <v>0</v>
      </c>
      <c r="J154" s="24">
        <v>0</v>
      </c>
      <c r="K154" s="24">
        <v>0</v>
      </c>
      <c r="L154" s="24">
        <v>0</v>
      </c>
      <c r="M154" s="405"/>
    </row>
    <row r="155" spans="1:13" s="366" customFormat="1" ht="13.5" customHeight="1" x14ac:dyDescent="0.2">
      <c r="A155" s="574" t="s">
        <v>121</v>
      </c>
      <c r="B155" s="548"/>
      <c r="C155" s="549"/>
      <c r="D155" s="226">
        <f t="shared" si="32"/>
        <v>49353.3</v>
      </c>
      <c r="E155" s="226">
        <f t="shared" si="32"/>
        <v>0</v>
      </c>
      <c r="F155" s="226">
        <f t="shared" si="32"/>
        <v>0</v>
      </c>
      <c r="G155" s="226">
        <f t="shared" si="32"/>
        <v>0</v>
      </c>
      <c r="H155" s="226">
        <f t="shared" si="32"/>
        <v>0</v>
      </c>
      <c r="I155" s="26">
        <v>0</v>
      </c>
      <c r="J155" s="26">
        <v>0</v>
      </c>
      <c r="K155" s="26">
        <v>0</v>
      </c>
      <c r="L155" s="26">
        <v>0</v>
      </c>
      <c r="M155" s="405"/>
    </row>
    <row r="156" spans="1:13" s="366" customFormat="1" ht="13.5" customHeight="1" x14ac:dyDescent="0.2">
      <c r="A156" s="533" t="s">
        <v>430</v>
      </c>
      <c r="B156" s="533"/>
      <c r="C156" s="534"/>
      <c r="D156" s="227">
        <f t="shared" si="32"/>
        <v>49353.3</v>
      </c>
      <c r="E156" s="227">
        <f t="shared" si="32"/>
        <v>0</v>
      </c>
      <c r="F156" s="227">
        <f t="shared" si="32"/>
        <v>0</v>
      </c>
      <c r="G156" s="227">
        <f t="shared" si="32"/>
        <v>0</v>
      </c>
      <c r="H156" s="227">
        <f t="shared" si="32"/>
        <v>0</v>
      </c>
      <c r="I156" s="28">
        <v>0</v>
      </c>
      <c r="J156" s="28">
        <v>0</v>
      </c>
      <c r="K156" s="28">
        <v>0</v>
      </c>
      <c r="L156" s="28">
        <v>0</v>
      </c>
      <c r="M156" s="405"/>
    </row>
    <row r="157" spans="1:13" s="366" customFormat="1" ht="13.5" customHeight="1" x14ac:dyDescent="0.2">
      <c r="B157" s="33">
        <v>3</v>
      </c>
      <c r="C157" s="367" t="s">
        <v>86</v>
      </c>
      <c r="D157" s="241">
        <f t="shared" si="32"/>
        <v>49353.3</v>
      </c>
      <c r="E157" s="241">
        <f t="shared" si="32"/>
        <v>0</v>
      </c>
      <c r="F157" s="241">
        <f t="shared" si="32"/>
        <v>0</v>
      </c>
      <c r="G157" s="241">
        <f t="shared" si="32"/>
        <v>0</v>
      </c>
      <c r="H157" s="241">
        <f t="shared" si="32"/>
        <v>0</v>
      </c>
      <c r="I157" s="48">
        <v>0</v>
      </c>
      <c r="J157" s="48">
        <v>0</v>
      </c>
      <c r="K157" s="48">
        <v>0</v>
      </c>
      <c r="L157" s="48">
        <v>0</v>
      </c>
      <c r="M157" s="405"/>
    </row>
    <row r="158" spans="1:13" s="366" customFormat="1" ht="13.5" customHeight="1" x14ac:dyDescent="0.2">
      <c r="B158" s="33">
        <v>32</v>
      </c>
      <c r="C158" s="367" t="s">
        <v>87</v>
      </c>
      <c r="D158" s="215">
        <f>D159</f>
        <v>49353.3</v>
      </c>
      <c r="E158" s="215">
        <f>E159</f>
        <v>0</v>
      </c>
      <c r="F158" s="215">
        <f>F159</f>
        <v>0</v>
      </c>
      <c r="G158" s="215">
        <f>G159</f>
        <v>0</v>
      </c>
      <c r="H158" s="215">
        <f>H159</f>
        <v>0</v>
      </c>
      <c r="I158" s="48">
        <v>0</v>
      </c>
      <c r="J158" s="48">
        <v>0</v>
      </c>
      <c r="K158" s="48">
        <v>0</v>
      </c>
      <c r="L158" s="48">
        <v>0</v>
      </c>
      <c r="M158" s="405"/>
    </row>
    <row r="159" spans="1:13" s="366" customFormat="1" ht="13.5" customHeight="1" x14ac:dyDescent="0.2">
      <c r="B159" s="34">
        <v>323</v>
      </c>
      <c r="C159" s="368" t="s">
        <v>103</v>
      </c>
      <c r="D159" s="40">
        <v>49353.3</v>
      </c>
      <c r="E159" s="30">
        <v>0</v>
      </c>
      <c r="F159" s="273">
        <v>0</v>
      </c>
      <c r="G159" s="30">
        <v>0</v>
      </c>
      <c r="H159" s="30">
        <v>0</v>
      </c>
      <c r="I159" s="48">
        <v>0</v>
      </c>
      <c r="J159" s="48">
        <v>0</v>
      </c>
      <c r="K159" s="48">
        <v>0</v>
      </c>
      <c r="L159" s="48">
        <v>0</v>
      </c>
      <c r="M159" s="405"/>
    </row>
    <row r="160" spans="1:13" s="56" customFormat="1" ht="13.5" customHeight="1" x14ac:dyDescent="0.2">
      <c r="A160" s="535" t="s">
        <v>125</v>
      </c>
      <c r="B160" s="535"/>
      <c r="C160" s="536"/>
      <c r="D160" s="394">
        <f>D163</f>
        <v>0</v>
      </c>
      <c r="E160" s="394">
        <f>E163</f>
        <v>47000</v>
      </c>
      <c r="F160" s="394">
        <f>F163</f>
        <v>40000</v>
      </c>
      <c r="G160" s="394">
        <f>G163</f>
        <v>35000</v>
      </c>
      <c r="H160" s="394">
        <f>H163</f>
        <v>35000</v>
      </c>
      <c r="I160" s="395"/>
      <c r="J160" s="395"/>
      <c r="K160" s="395"/>
      <c r="L160" s="395"/>
    </row>
    <row r="161" spans="1:12" s="56" customFormat="1" ht="13.5" customHeight="1" x14ac:dyDescent="0.2">
      <c r="A161" s="574" t="s">
        <v>121</v>
      </c>
      <c r="B161" s="548"/>
      <c r="C161" s="549"/>
      <c r="D161" s="396">
        <f t="shared" ref="D161:H163" si="33">D162</f>
        <v>0</v>
      </c>
      <c r="E161" s="396">
        <f t="shared" si="33"/>
        <v>47000</v>
      </c>
      <c r="F161" s="396">
        <f t="shared" si="33"/>
        <v>40000</v>
      </c>
      <c r="G161" s="396">
        <f t="shared" si="33"/>
        <v>35000</v>
      </c>
      <c r="H161" s="396">
        <f t="shared" si="33"/>
        <v>35000</v>
      </c>
      <c r="I161" s="397"/>
      <c r="J161" s="397"/>
      <c r="K161" s="397"/>
      <c r="L161" s="397"/>
    </row>
    <row r="162" spans="1:12" s="56" customFormat="1" ht="13.5" customHeight="1" x14ac:dyDescent="0.2">
      <c r="A162" s="533" t="s">
        <v>430</v>
      </c>
      <c r="B162" s="533"/>
      <c r="C162" s="534"/>
      <c r="D162" s="398">
        <f t="shared" si="33"/>
        <v>0</v>
      </c>
      <c r="E162" s="398">
        <f t="shared" si="33"/>
        <v>47000</v>
      </c>
      <c r="F162" s="398">
        <f t="shared" si="33"/>
        <v>40000</v>
      </c>
      <c r="G162" s="398">
        <f t="shared" si="33"/>
        <v>35000</v>
      </c>
      <c r="H162" s="398">
        <f t="shared" si="33"/>
        <v>35000</v>
      </c>
      <c r="I162" s="399"/>
      <c r="J162" s="399"/>
      <c r="K162" s="399"/>
      <c r="L162" s="399"/>
    </row>
    <row r="163" spans="1:12" s="56" customFormat="1" ht="13.5" customHeight="1" x14ac:dyDescent="0.2">
      <c r="A163" s="366"/>
      <c r="B163" s="33">
        <v>3</v>
      </c>
      <c r="C163" s="367" t="s">
        <v>86</v>
      </c>
      <c r="D163" s="206">
        <f t="shared" si="33"/>
        <v>0</v>
      </c>
      <c r="E163" s="206">
        <f t="shared" si="33"/>
        <v>47000</v>
      </c>
      <c r="F163" s="206">
        <f t="shared" si="33"/>
        <v>40000</v>
      </c>
      <c r="G163" s="206">
        <f t="shared" si="33"/>
        <v>35000</v>
      </c>
      <c r="H163" s="206">
        <f t="shared" si="33"/>
        <v>35000</v>
      </c>
      <c r="I163" s="204">
        <v>0</v>
      </c>
      <c r="J163" s="204">
        <f t="shared" ref="J163:J166" si="34">F163/E163*100</f>
        <v>85.106382978723403</v>
      </c>
      <c r="K163" s="204">
        <f t="shared" ref="K163:K166" si="35">G163/F163*100</f>
        <v>87.5</v>
      </c>
      <c r="L163" s="204">
        <f t="shared" ref="L163:L166" si="36">H163/G163*100</f>
        <v>100</v>
      </c>
    </row>
    <row r="164" spans="1:12" s="56" customFormat="1" ht="13.5" customHeight="1" x14ac:dyDescent="0.2">
      <c r="A164" s="366"/>
      <c r="B164" s="33">
        <v>32</v>
      </c>
      <c r="C164" s="367" t="s">
        <v>87</v>
      </c>
      <c r="D164" s="400">
        <f>SUM(D165,D166)</f>
        <v>0</v>
      </c>
      <c r="E164" s="400">
        <f>SUM(E165,E166)</f>
        <v>47000</v>
      </c>
      <c r="F164" s="400">
        <f>SUM(F165,F166)</f>
        <v>40000</v>
      </c>
      <c r="G164" s="400">
        <f>SUM(G165,G166)</f>
        <v>35000</v>
      </c>
      <c r="H164" s="400">
        <f>SUM(H165,H166)</f>
        <v>35000</v>
      </c>
      <c r="I164" s="204">
        <v>0</v>
      </c>
      <c r="J164" s="204">
        <f t="shared" si="34"/>
        <v>85.106382978723403</v>
      </c>
      <c r="K164" s="204">
        <f t="shared" si="35"/>
        <v>87.5</v>
      </c>
      <c r="L164" s="204">
        <f t="shared" si="36"/>
        <v>100</v>
      </c>
    </row>
    <row r="165" spans="1:12" ht="13.5" customHeight="1" x14ac:dyDescent="0.2">
      <c r="A165" s="366"/>
      <c r="B165" s="34">
        <v>323</v>
      </c>
      <c r="C165" s="368" t="s">
        <v>103</v>
      </c>
      <c r="D165" s="40">
        <v>0</v>
      </c>
      <c r="E165" s="40">
        <v>45500</v>
      </c>
      <c r="F165" s="278">
        <v>25000</v>
      </c>
      <c r="G165" s="40">
        <v>20000</v>
      </c>
      <c r="H165" s="40">
        <v>20000</v>
      </c>
      <c r="I165" s="48">
        <v>0</v>
      </c>
      <c r="J165" s="48">
        <f t="shared" si="34"/>
        <v>54.945054945054949</v>
      </c>
      <c r="K165" s="48">
        <f t="shared" si="35"/>
        <v>80</v>
      </c>
      <c r="L165" s="48">
        <f t="shared" si="36"/>
        <v>100</v>
      </c>
    </row>
    <row r="166" spans="1:12" s="366" customFormat="1" ht="13.5" customHeight="1" x14ac:dyDescent="0.2">
      <c r="B166" s="202">
        <v>322</v>
      </c>
      <c r="C166" s="368" t="s">
        <v>102</v>
      </c>
      <c r="D166" s="40">
        <v>0</v>
      </c>
      <c r="E166" s="40">
        <v>1500</v>
      </c>
      <c r="F166" s="278">
        <v>15000</v>
      </c>
      <c r="G166" s="40">
        <v>15000</v>
      </c>
      <c r="H166" s="40">
        <v>15000</v>
      </c>
      <c r="I166" s="48">
        <v>0</v>
      </c>
      <c r="J166" s="48">
        <f t="shared" si="34"/>
        <v>1000</v>
      </c>
      <c r="K166" s="48">
        <f t="shared" si="35"/>
        <v>100</v>
      </c>
      <c r="L166" s="48">
        <f t="shared" si="36"/>
        <v>100</v>
      </c>
    </row>
    <row r="167" spans="1:12" ht="16.5" customHeight="1" x14ac:dyDescent="0.2">
      <c r="A167" s="596" t="s">
        <v>532</v>
      </c>
      <c r="B167" s="582"/>
      <c r="C167" s="583"/>
      <c r="D167" s="299">
        <f t="shared" ref="D167:H168" si="37">D168</f>
        <v>0</v>
      </c>
      <c r="E167" s="299">
        <f t="shared" si="37"/>
        <v>63700</v>
      </c>
      <c r="F167" s="270">
        <f t="shared" si="37"/>
        <v>90000</v>
      </c>
      <c r="G167" s="299">
        <f t="shared" si="37"/>
        <v>90000</v>
      </c>
      <c r="H167" s="299">
        <f t="shared" si="37"/>
        <v>90000</v>
      </c>
      <c r="I167" s="300">
        <v>0</v>
      </c>
      <c r="J167" s="300">
        <v>0</v>
      </c>
      <c r="K167" s="300">
        <v>0</v>
      </c>
      <c r="L167" s="300">
        <v>0</v>
      </c>
    </row>
    <row r="168" spans="1:12" ht="13.5" customHeight="1" x14ac:dyDescent="0.2">
      <c r="A168" s="595" t="s">
        <v>533</v>
      </c>
      <c r="B168" s="548"/>
      <c r="C168" s="549"/>
      <c r="D168" s="25">
        <f t="shared" si="37"/>
        <v>0</v>
      </c>
      <c r="E168" s="25">
        <f t="shared" si="37"/>
        <v>63700</v>
      </c>
      <c r="F168" s="271">
        <f t="shared" si="37"/>
        <v>90000</v>
      </c>
      <c r="G168" s="25">
        <f t="shared" si="37"/>
        <v>90000</v>
      </c>
      <c r="H168" s="25">
        <f t="shared" si="37"/>
        <v>90000</v>
      </c>
      <c r="I168" s="26">
        <v>0</v>
      </c>
      <c r="J168" s="26">
        <v>0</v>
      </c>
      <c r="K168" s="26">
        <v>0</v>
      </c>
      <c r="L168" s="26">
        <v>0</v>
      </c>
    </row>
    <row r="169" spans="1:12" ht="13.5" customHeight="1" x14ac:dyDescent="0.2">
      <c r="A169" s="561" t="s">
        <v>431</v>
      </c>
      <c r="B169" s="561"/>
      <c r="C169" s="562"/>
      <c r="D169" s="27">
        <f t="shared" ref="D169:H170" si="38">D170</f>
        <v>0</v>
      </c>
      <c r="E169" s="27">
        <f t="shared" si="38"/>
        <v>63700</v>
      </c>
      <c r="F169" s="272">
        <f t="shared" si="38"/>
        <v>90000</v>
      </c>
      <c r="G169" s="27">
        <f t="shared" si="38"/>
        <v>90000</v>
      </c>
      <c r="H169" s="27">
        <f t="shared" si="38"/>
        <v>90000</v>
      </c>
      <c r="I169" s="28">
        <v>0</v>
      </c>
      <c r="J169" s="28">
        <v>0</v>
      </c>
      <c r="K169" s="28"/>
      <c r="L169" s="28"/>
    </row>
    <row r="170" spans="1:12" ht="13.5" customHeight="1" x14ac:dyDescent="0.2">
      <c r="B170" s="33">
        <v>3</v>
      </c>
      <c r="C170" s="59" t="s">
        <v>86</v>
      </c>
      <c r="D170" s="29">
        <f t="shared" si="38"/>
        <v>0</v>
      </c>
      <c r="E170" s="29">
        <f t="shared" si="38"/>
        <v>63700</v>
      </c>
      <c r="F170" s="276">
        <f t="shared" si="38"/>
        <v>90000</v>
      </c>
      <c r="G170" s="29">
        <f t="shared" si="38"/>
        <v>90000</v>
      </c>
      <c r="H170" s="29">
        <f t="shared" si="38"/>
        <v>90000</v>
      </c>
      <c r="I170" s="48">
        <v>0</v>
      </c>
      <c r="J170" s="48">
        <v>0</v>
      </c>
      <c r="K170" s="48">
        <v>0</v>
      </c>
      <c r="L170" s="48">
        <v>0</v>
      </c>
    </row>
    <row r="171" spans="1:12" ht="13.5" customHeight="1" x14ac:dyDescent="0.2">
      <c r="B171" s="33">
        <v>32</v>
      </c>
      <c r="C171" s="59" t="s">
        <v>87</v>
      </c>
      <c r="D171" s="215">
        <f>SUM(D172,D173)</f>
        <v>0</v>
      </c>
      <c r="E171" s="215">
        <f>SUM(E172,E173)</f>
        <v>63700</v>
      </c>
      <c r="F171" s="400">
        <f>SUM(F172,F173)</f>
        <v>90000</v>
      </c>
      <c r="G171" s="215">
        <f>SUM(G172,G173)</f>
        <v>90000</v>
      </c>
      <c r="H171" s="215">
        <f>SUM(H172,H173)</f>
        <v>90000</v>
      </c>
      <c r="I171" s="48">
        <v>0</v>
      </c>
      <c r="J171" s="48">
        <v>0</v>
      </c>
      <c r="K171" s="48">
        <v>0</v>
      </c>
      <c r="L171" s="48">
        <v>0</v>
      </c>
    </row>
    <row r="172" spans="1:12" ht="13.5" customHeight="1" x14ac:dyDescent="0.2">
      <c r="B172" s="34">
        <v>322</v>
      </c>
      <c r="C172" s="71" t="s">
        <v>294</v>
      </c>
      <c r="D172" s="40">
        <v>0</v>
      </c>
      <c r="E172" s="217">
        <v>0</v>
      </c>
      <c r="F172" s="273">
        <v>0</v>
      </c>
      <c r="G172" s="217">
        <v>0</v>
      </c>
      <c r="H172" s="217">
        <v>0</v>
      </c>
      <c r="I172" s="48">
        <v>0</v>
      </c>
      <c r="J172" s="48">
        <v>0</v>
      </c>
      <c r="K172" s="48">
        <v>0</v>
      </c>
      <c r="L172" s="48">
        <v>0</v>
      </c>
    </row>
    <row r="173" spans="1:12" ht="13.5" customHeight="1" x14ac:dyDescent="0.2">
      <c r="B173" s="34">
        <v>323</v>
      </c>
      <c r="C173" s="71" t="s">
        <v>534</v>
      </c>
      <c r="D173" s="40">
        <v>0</v>
      </c>
      <c r="E173" s="30">
        <v>63700</v>
      </c>
      <c r="F173" s="273">
        <v>90000</v>
      </c>
      <c r="G173" s="30">
        <v>90000</v>
      </c>
      <c r="H173" s="30">
        <v>90000</v>
      </c>
      <c r="I173" s="48">
        <v>0</v>
      </c>
      <c r="J173" s="48">
        <v>0</v>
      </c>
      <c r="K173" s="48">
        <v>0</v>
      </c>
      <c r="L173" s="48">
        <v>0</v>
      </c>
    </row>
    <row r="174" spans="1:12" ht="13.5" customHeight="1" x14ac:dyDescent="0.2">
      <c r="A174" s="592" t="s">
        <v>535</v>
      </c>
      <c r="B174" s="593"/>
      <c r="C174" s="594"/>
      <c r="D174" s="240">
        <f t="shared" ref="D174:H177" si="39">D175</f>
        <v>0</v>
      </c>
      <c r="E174" s="240">
        <f t="shared" si="39"/>
        <v>16000</v>
      </c>
      <c r="F174" s="270">
        <f t="shared" si="39"/>
        <v>16000</v>
      </c>
      <c r="G174" s="240">
        <f t="shared" si="39"/>
        <v>15000</v>
      </c>
      <c r="H174" s="240">
        <f t="shared" si="39"/>
        <v>15000</v>
      </c>
      <c r="I174" s="24">
        <v>0</v>
      </c>
      <c r="J174" s="24">
        <f t="shared" ref="J174:J246" si="40">F174/E174*100</f>
        <v>100</v>
      </c>
      <c r="K174" s="24">
        <f t="shared" ref="K174:K246" si="41">G174/F174*100</f>
        <v>93.75</v>
      </c>
      <c r="L174" s="24">
        <f t="shared" ref="L174:L246" si="42">H174/G174*100</f>
        <v>100</v>
      </c>
    </row>
    <row r="175" spans="1:12" ht="13.5" customHeight="1" x14ac:dyDescent="0.2">
      <c r="A175" s="595" t="s">
        <v>533</v>
      </c>
      <c r="B175" s="548"/>
      <c r="C175" s="549"/>
      <c r="D175" s="226">
        <f t="shared" si="39"/>
        <v>0</v>
      </c>
      <c r="E175" s="226">
        <f t="shared" si="39"/>
        <v>16000</v>
      </c>
      <c r="F175" s="271">
        <f t="shared" si="39"/>
        <v>16000</v>
      </c>
      <c r="G175" s="226">
        <f t="shared" si="39"/>
        <v>15000</v>
      </c>
      <c r="H175" s="226">
        <f t="shared" si="39"/>
        <v>15000</v>
      </c>
      <c r="I175" s="26">
        <v>0</v>
      </c>
      <c r="J175" s="26">
        <v>0</v>
      </c>
      <c r="K175" s="26">
        <f t="shared" si="41"/>
        <v>93.75</v>
      </c>
      <c r="L175" s="26">
        <f t="shared" si="42"/>
        <v>100</v>
      </c>
    </row>
    <row r="176" spans="1:12" ht="13.5" customHeight="1" x14ac:dyDescent="0.2">
      <c r="A176" s="533" t="s">
        <v>430</v>
      </c>
      <c r="B176" s="533"/>
      <c r="C176" s="534"/>
      <c r="D176" s="227">
        <f t="shared" si="39"/>
        <v>0</v>
      </c>
      <c r="E176" s="227">
        <f t="shared" si="39"/>
        <v>16000</v>
      </c>
      <c r="F176" s="272">
        <f t="shared" si="39"/>
        <v>16000</v>
      </c>
      <c r="G176" s="227">
        <f t="shared" si="39"/>
        <v>15000</v>
      </c>
      <c r="H176" s="227">
        <f t="shared" si="39"/>
        <v>15000</v>
      </c>
      <c r="I176" s="28">
        <v>0</v>
      </c>
      <c r="J176" s="28">
        <v>0</v>
      </c>
      <c r="K176" s="28">
        <f t="shared" si="41"/>
        <v>93.75</v>
      </c>
      <c r="L176" s="28">
        <f t="shared" si="42"/>
        <v>100</v>
      </c>
    </row>
    <row r="177" spans="1:17" ht="13.5" customHeight="1" x14ac:dyDescent="0.2">
      <c r="B177" s="33">
        <v>3</v>
      </c>
      <c r="C177" s="59" t="s">
        <v>86</v>
      </c>
      <c r="D177" s="241">
        <f t="shared" si="39"/>
        <v>0</v>
      </c>
      <c r="E177" s="241">
        <f t="shared" si="39"/>
        <v>16000</v>
      </c>
      <c r="F177" s="268">
        <f t="shared" si="39"/>
        <v>16000</v>
      </c>
      <c r="G177" s="241">
        <f t="shared" si="39"/>
        <v>15000</v>
      </c>
      <c r="H177" s="241">
        <f t="shared" si="39"/>
        <v>15000</v>
      </c>
      <c r="I177" s="48">
        <v>0</v>
      </c>
      <c r="J177" s="48">
        <f t="shared" si="40"/>
        <v>100</v>
      </c>
      <c r="K177" s="48">
        <f t="shared" si="41"/>
        <v>93.75</v>
      </c>
      <c r="L177" s="48">
        <f t="shared" si="42"/>
        <v>100</v>
      </c>
    </row>
    <row r="178" spans="1:17" ht="13.5" customHeight="1" x14ac:dyDescent="0.2">
      <c r="B178" s="33">
        <v>32</v>
      </c>
      <c r="C178" s="59" t="s">
        <v>87</v>
      </c>
      <c r="D178" s="215">
        <f>D179</f>
        <v>0</v>
      </c>
      <c r="E178" s="215">
        <f>SUM(E179:E179)</f>
        <v>16000</v>
      </c>
      <c r="F178" s="219">
        <f>F179</f>
        <v>16000</v>
      </c>
      <c r="G178" s="215">
        <f>G179</f>
        <v>15000</v>
      </c>
      <c r="H178" s="215">
        <f>H179</f>
        <v>15000</v>
      </c>
      <c r="I178" s="48">
        <v>0</v>
      </c>
      <c r="J178" s="48">
        <f t="shared" si="40"/>
        <v>100</v>
      </c>
      <c r="K178" s="48">
        <f t="shared" si="41"/>
        <v>93.75</v>
      </c>
      <c r="L178" s="48">
        <f t="shared" si="42"/>
        <v>100</v>
      </c>
    </row>
    <row r="179" spans="1:17" ht="13.5" customHeight="1" x14ac:dyDescent="0.2">
      <c r="B179" s="34">
        <v>323</v>
      </c>
      <c r="C179" s="66" t="s">
        <v>103</v>
      </c>
      <c r="D179" s="40">
        <v>0</v>
      </c>
      <c r="E179" s="30">
        <v>16000</v>
      </c>
      <c r="F179" s="273">
        <v>16000</v>
      </c>
      <c r="G179" s="30">
        <v>15000</v>
      </c>
      <c r="H179" s="30">
        <v>15000</v>
      </c>
      <c r="I179" s="48">
        <v>0</v>
      </c>
      <c r="J179" s="48">
        <f t="shared" si="40"/>
        <v>100</v>
      </c>
      <c r="K179" s="48">
        <f t="shared" si="41"/>
        <v>93.75</v>
      </c>
      <c r="L179" s="48">
        <f t="shared" si="42"/>
        <v>100</v>
      </c>
    </row>
    <row r="180" spans="1:17" s="366" customFormat="1" ht="13.5" customHeight="1" x14ac:dyDescent="0.2">
      <c r="A180" s="592" t="s">
        <v>536</v>
      </c>
      <c r="B180" s="593"/>
      <c r="C180" s="594"/>
      <c r="D180" s="240">
        <f t="shared" ref="D180:H183" si="43">D181</f>
        <v>0</v>
      </c>
      <c r="E180" s="240">
        <f t="shared" si="43"/>
        <v>20000</v>
      </c>
      <c r="F180" s="270">
        <f t="shared" si="43"/>
        <v>25000</v>
      </c>
      <c r="G180" s="240">
        <f t="shared" si="43"/>
        <v>25000</v>
      </c>
      <c r="H180" s="240">
        <f t="shared" si="43"/>
        <v>30000</v>
      </c>
      <c r="I180" s="24">
        <v>0</v>
      </c>
      <c r="J180" s="24">
        <f t="shared" ref="J180" si="44">F180/E180*100</f>
        <v>125</v>
      </c>
      <c r="K180" s="24">
        <f t="shared" ref="K180:K185" si="45">G180/F180*100</f>
        <v>100</v>
      </c>
      <c r="L180" s="24">
        <f t="shared" ref="L180:L185" si="46">H180/G180*100</f>
        <v>120</v>
      </c>
    </row>
    <row r="181" spans="1:17" s="366" customFormat="1" ht="13.5" customHeight="1" x14ac:dyDescent="0.2">
      <c r="A181" s="595" t="s">
        <v>537</v>
      </c>
      <c r="B181" s="548"/>
      <c r="C181" s="549"/>
      <c r="D181" s="226">
        <f t="shared" si="43"/>
        <v>0</v>
      </c>
      <c r="E181" s="226">
        <f t="shared" si="43"/>
        <v>20000</v>
      </c>
      <c r="F181" s="271">
        <f t="shared" si="43"/>
        <v>25000</v>
      </c>
      <c r="G181" s="226">
        <f t="shared" si="43"/>
        <v>25000</v>
      </c>
      <c r="H181" s="226">
        <f t="shared" si="43"/>
        <v>30000</v>
      </c>
      <c r="I181" s="26">
        <v>0</v>
      </c>
      <c r="J181" s="26">
        <v>0</v>
      </c>
      <c r="K181" s="26">
        <f t="shared" si="45"/>
        <v>100</v>
      </c>
      <c r="L181" s="26">
        <f t="shared" si="46"/>
        <v>120</v>
      </c>
    </row>
    <row r="182" spans="1:17" s="366" customFormat="1" ht="13.5" customHeight="1" x14ac:dyDescent="0.2">
      <c r="A182" s="533" t="s">
        <v>430</v>
      </c>
      <c r="B182" s="533"/>
      <c r="C182" s="534"/>
      <c r="D182" s="227">
        <f t="shared" si="43"/>
        <v>0</v>
      </c>
      <c r="E182" s="227">
        <f t="shared" si="43"/>
        <v>20000</v>
      </c>
      <c r="F182" s="272">
        <f t="shared" si="43"/>
        <v>25000</v>
      </c>
      <c r="G182" s="227">
        <f t="shared" si="43"/>
        <v>25000</v>
      </c>
      <c r="H182" s="227">
        <f t="shared" si="43"/>
        <v>30000</v>
      </c>
      <c r="I182" s="28">
        <v>0</v>
      </c>
      <c r="J182" s="28">
        <v>0</v>
      </c>
      <c r="K182" s="28">
        <f t="shared" si="45"/>
        <v>100</v>
      </c>
      <c r="L182" s="28">
        <f t="shared" si="46"/>
        <v>120</v>
      </c>
    </row>
    <row r="183" spans="1:17" s="366" customFormat="1" ht="13.5" customHeight="1" x14ac:dyDescent="0.2">
      <c r="B183" s="33">
        <v>3</v>
      </c>
      <c r="C183" s="367" t="s">
        <v>86</v>
      </c>
      <c r="D183" s="241">
        <f t="shared" si="43"/>
        <v>0</v>
      </c>
      <c r="E183" s="241">
        <f t="shared" si="43"/>
        <v>20000</v>
      </c>
      <c r="F183" s="268">
        <f t="shared" si="43"/>
        <v>25000</v>
      </c>
      <c r="G183" s="241">
        <f t="shared" si="43"/>
        <v>25000</v>
      </c>
      <c r="H183" s="241">
        <f t="shared" si="43"/>
        <v>30000</v>
      </c>
      <c r="I183" s="48">
        <v>0</v>
      </c>
      <c r="J183" s="48">
        <f t="shared" ref="J183:J185" si="47">F183/E183*100</f>
        <v>125</v>
      </c>
      <c r="K183" s="48">
        <f t="shared" si="45"/>
        <v>100</v>
      </c>
      <c r="L183" s="48">
        <f t="shared" si="46"/>
        <v>120</v>
      </c>
    </row>
    <row r="184" spans="1:17" s="366" customFormat="1" ht="13.5" customHeight="1" x14ac:dyDescent="0.2">
      <c r="B184" s="33">
        <v>32</v>
      </c>
      <c r="C184" s="367" t="s">
        <v>87</v>
      </c>
      <c r="D184" s="215">
        <f>D185</f>
        <v>0</v>
      </c>
      <c r="E184" s="215">
        <f>SUM(E185:E185)</f>
        <v>20000</v>
      </c>
      <c r="F184" s="219">
        <f>F185</f>
        <v>25000</v>
      </c>
      <c r="G184" s="215">
        <f>G185</f>
        <v>25000</v>
      </c>
      <c r="H184" s="215">
        <f>H185</f>
        <v>30000</v>
      </c>
      <c r="I184" s="48">
        <v>0</v>
      </c>
      <c r="J184" s="48">
        <f t="shared" si="47"/>
        <v>125</v>
      </c>
      <c r="K184" s="48">
        <f t="shared" si="45"/>
        <v>100</v>
      </c>
      <c r="L184" s="48">
        <f t="shared" si="46"/>
        <v>120</v>
      </c>
    </row>
    <row r="185" spans="1:17" s="366" customFormat="1" ht="13.5" customHeight="1" x14ac:dyDescent="0.2">
      <c r="B185" s="34">
        <v>323</v>
      </c>
      <c r="C185" s="368" t="s">
        <v>103</v>
      </c>
      <c r="D185" s="40">
        <v>0</v>
      </c>
      <c r="E185" s="30">
        <v>20000</v>
      </c>
      <c r="F185" s="273">
        <v>25000</v>
      </c>
      <c r="G185" s="30">
        <v>25000</v>
      </c>
      <c r="H185" s="30">
        <v>30000</v>
      </c>
      <c r="I185" s="48">
        <v>0</v>
      </c>
      <c r="J185" s="48">
        <f t="shared" si="47"/>
        <v>125</v>
      </c>
      <c r="K185" s="48">
        <f t="shared" si="45"/>
        <v>100</v>
      </c>
      <c r="L185" s="48">
        <f t="shared" si="46"/>
        <v>120</v>
      </c>
    </row>
    <row r="186" spans="1:17" ht="26.25" customHeight="1" x14ac:dyDescent="0.2">
      <c r="A186" s="568" t="s">
        <v>500</v>
      </c>
      <c r="B186" s="568"/>
      <c r="C186" s="569"/>
      <c r="D186" s="220">
        <f>SUM(D187,D202,D210)</f>
        <v>507965.04000000004</v>
      </c>
      <c r="E186" s="220">
        <f>SUM(E187,E210,E202)</f>
        <v>155875</v>
      </c>
      <c r="F186" s="269">
        <f>SUM(F187,F202,F210)</f>
        <v>4120000</v>
      </c>
      <c r="G186" s="220">
        <f>SUM(G187,G202,G210)</f>
        <v>1170000</v>
      </c>
      <c r="H186" s="220">
        <f>SUM(H187,H202,H210)</f>
        <v>1110000</v>
      </c>
      <c r="I186" s="221">
        <f t="shared" ref="I186:I246" si="48">E186/D186*100</f>
        <v>30.686166906289454</v>
      </c>
      <c r="J186" s="221">
        <f t="shared" si="40"/>
        <v>2643.1435445068164</v>
      </c>
      <c r="K186" s="221">
        <f t="shared" si="41"/>
        <v>28.398058252427184</v>
      </c>
      <c r="L186" s="221">
        <f t="shared" si="42"/>
        <v>94.871794871794862</v>
      </c>
      <c r="M186" s="49"/>
    </row>
    <row r="187" spans="1:17" ht="18.75" customHeight="1" x14ac:dyDescent="0.2">
      <c r="A187" s="546" t="s">
        <v>540</v>
      </c>
      <c r="B187" s="582"/>
      <c r="C187" s="583"/>
      <c r="D187" s="299">
        <f>D188</f>
        <v>172233.83</v>
      </c>
      <c r="E187" s="299">
        <f>E188</f>
        <v>81000</v>
      </c>
      <c r="F187" s="270">
        <f>F188</f>
        <v>1000000</v>
      </c>
      <c r="G187" s="299">
        <f>G188</f>
        <v>1000000</v>
      </c>
      <c r="H187" s="299">
        <f>H188</f>
        <v>1000000</v>
      </c>
      <c r="I187" s="300">
        <f t="shared" si="48"/>
        <v>47.029088303964443</v>
      </c>
      <c r="J187" s="300">
        <f t="shared" si="40"/>
        <v>1234.5679012345679</v>
      </c>
      <c r="K187" s="300">
        <f t="shared" si="41"/>
        <v>100</v>
      </c>
      <c r="L187" s="300">
        <f t="shared" si="42"/>
        <v>100</v>
      </c>
      <c r="M187" s="49"/>
    </row>
    <row r="188" spans="1:17" ht="13.5" customHeight="1" x14ac:dyDescent="0.2">
      <c r="A188" s="548" t="s">
        <v>121</v>
      </c>
      <c r="B188" s="548"/>
      <c r="C188" s="549"/>
      <c r="D188" s="32">
        <f>D195</f>
        <v>172233.83</v>
      </c>
      <c r="E188" s="32">
        <f>E195</f>
        <v>81000</v>
      </c>
      <c r="F188" s="274">
        <f>F195</f>
        <v>1000000</v>
      </c>
      <c r="G188" s="32">
        <f>G195</f>
        <v>1000000</v>
      </c>
      <c r="H188" s="32">
        <f>H195</f>
        <v>1000000</v>
      </c>
      <c r="I188" s="26">
        <v>0</v>
      </c>
      <c r="J188" s="26">
        <v>0</v>
      </c>
      <c r="K188" s="26">
        <f t="shared" si="41"/>
        <v>100</v>
      </c>
      <c r="L188" s="26">
        <f t="shared" si="42"/>
        <v>100</v>
      </c>
      <c r="M188" s="49"/>
    </row>
    <row r="189" spans="1:17" ht="13.5" customHeight="1" x14ac:dyDescent="0.2">
      <c r="A189" s="567" t="s">
        <v>578</v>
      </c>
      <c r="B189" s="565"/>
      <c r="C189" s="566"/>
      <c r="D189" s="60">
        <v>0</v>
      </c>
      <c r="E189" s="60">
        <v>0</v>
      </c>
      <c r="F189" s="272">
        <v>800000</v>
      </c>
      <c r="G189" s="27">
        <v>720000</v>
      </c>
      <c r="H189" s="27">
        <v>720000</v>
      </c>
      <c r="I189" s="28">
        <v>0</v>
      </c>
      <c r="J189" s="28">
        <v>0</v>
      </c>
      <c r="K189" s="28">
        <f t="shared" si="41"/>
        <v>90</v>
      </c>
      <c r="L189" s="28">
        <f t="shared" si="42"/>
        <v>100</v>
      </c>
      <c r="M189" s="49"/>
      <c r="N189" s="64" t="s">
        <v>224</v>
      </c>
      <c r="P189">
        <v>720000</v>
      </c>
      <c r="Q189">
        <v>72000</v>
      </c>
    </row>
    <row r="190" spans="1:17" ht="13.5" customHeight="1" x14ac:dyDescent="0.2">
      <c r="A190" s="560" t="s">
        <v>582</v>
      </c>
      <c r="B190" s="561"/>
      <c r="C190" s="562"/>
      <c r="D190" s="62">
        <v>167909.81</v>
      </c>
      <c r="E190" s="239">
        <v>81000</v>
      </c>
      <c r="F190" s="272">
        <v>51092</v>
      </c>
      <c r="G190" s="27">
        <v>280000</v>
      </c>
      <c r="H190" s="27">
        <v>280000</v>
      </c>
      <c r="I190" s="28">
        <v>0</v>
      </c>
      <c r="J190" s="28">
        <v>0</v>
      </c>
      <c r="K190" s="28">
        <v>0</v>
      </c>
      <c r="L190" s="28">
        <f t="shared" si="42"/>
        <v>100</v>
      </c>
      <c r="M190" s="49"/>
    </row>
    <row r="191" spans="1:17" s="200" customFormat="1" ht="13.5" customHeight="1" x14ac:dyDescent="0.2">
      <c r="A191" s="589" t="s">
        <v>505</v>
      </c>
      <c r="B191" s="590"/>
      <c r="C191" s="591"/>
      <c r="D191" s="62">
        <v>2428.9</v>
      </c>
      <c r="E191" s="62">
        <v>0</v>
      </c>
      <c r="F191" s="272">
        <v>0</v>
      </c>
      <c r="G191" s="27">
        <v>0</v>
      </c>
      <c r="H191" s="27">
        <v>0</v>
      </c>
      <c r="I191" s="28">
        <v>0</v>
      </c>
      <c r="J191" s="28">
        <v>0</v>
      </c>
      <c r="K191" s="28">
        <v>0</v>
      </c>
      <c r="L191" s="28">
        <v>0</v>
      </c>
      <c r="M191" s="49"/>
    </row>
    <row r="192" spans="1:17" s="195" customFormat="1" ht="13.5" customHeight="1" x14ac:dyDescent="0.2">
      <c r="A192" s="533" t="s">
        <v>430</v>
      </c>
      <c r="B192" s="533"/>
      <c r="C192" s="534"/>
      <c r="D192" s="62">
        <v>1895.12</v>
      </c>
      <c r="E192" s="62">
        <v>0</v>
      </c>
      <c r="F192" s="272">
        <v>0</v>
      </c>
      <c r="G192" s="27">
        <v>0</v>
      </c>
      <c r="H192" s="27">
        <v>0</v>
      </c>
      <c r="I192" s="28">
        <v>0</v>
      </c>
      <c r="J192" s="28">
        <v>0</v>
      </c>
      <c r="K192" s="28">
        <v>0</v>
      </c>
      <c r="L192" s="28">
        <v>0</v>
      </c>
      <c r="M192" s="49"/>
    </row>
    <row r="193" spans="1:13" s="382" customFormat="1" ht="13.5" customHeight="1" x14ac:dyDescent="0.2">
      <c r="A193" s="390" t="s">
        <v>563</v>
      </c>
      <c r="B193" s="392"/>
      <c r="C193" s="393"/>
      <c r="D193" s="62">
        <v>0</v>
      </c>
      <c r="E193" s="62">
        <v>0</v>
      </c>
      <c r="F193" s="272">
        <v>0</v>
      </c>
      <c r="G193" s="27">
        <v>0</v>
      </c>
      <c r="H193" s="27">
        <v>0</v>
      </c>
      <c r="I193" s="28">
        <v>0</v>
      </c>
      <c r="J193" s="28">
        <v>0</v>
      </c>
      <c r="K193" s="28">
        <v>0</v>
      </c>
      <c r="L193" s="28">
        <v>0</v>
      </c>
      <c r="M193" s="49"/>
    </row>
    <row r="194" spans="1:13" s="382" customFormat="1" ht="13.5" customHeight="1" x14ac:dyDescent="0.2">
      <c r="A194" s="560" t="s">
        <v>464</v>
      </c>
      <c r="B194" s="560"/>
      <c r="C194" s="584"/>
      <c r="D194" s="62">
        <v>0</v>
      </c>
      <c r="E194" s="62">
        <v>0</v>
      </c>
      <c r="F194" s="272">
        <v>148908</v>
      </c>
      <c r="G194" s="27">
        <v>0</v>
      </c>
      <c r="H194" s="27">
        <v>0</v>
      </c>
      <c r="I194" s="28">
        <v>0</v>
      </c>
      <c r="J194" s="28">
        <v>0</v>
      </c>
      <c r="K194" s="28">
        <v>0</v>
      </c>
      <c r="L194" s="28">
        <v>0</v>
      </c>
      <c r="M194" s="49"/>
    </row>
    <row r="195" spans="1:13" ht="13.5" customHeight="1" x14ac:dyDescent="0.2">
      <c r="B195" s="236">
        <v>4</v>
      </c>
      <c r="C195" s="59" t="s">
        <v>113</v>
      </c>
      <c r="D195" s="29">
        <f>SUM(D196,D198)</f>
        <v>172233.83</v>
      </c>
      <c r="E195" s="29">
        <f>SUM(E196,E198)</f>
        <v>81000</v>
      </c>
      <c r="F195" s="276">
        <f>SUM(F196,F198)</f>
        <v>1000000</v>
      </c>
      <c r="G195" s="29">
        <f>SUM(G196,G198)</f>
        <v>1000000</v>
      </c>
      <c r="H195" s="29">
        <f>SUM(H196,H198)</f>
        <v>1000000</v>
      </c>
      <c r="I195" s="48">
        <f t="shared" si="48"/>
        <v>47.029088303964443</v>
      </c>
      <c r="J195" s="48">
        <f t="shared" si="40"/>
        <v>1234.5679012345679</v>
      </c>
      <c r="K195" s="48">
        <f t="shared" si="41"/>
        <v>100</v>
      </c>
      <c r="L195" s="48">
        <f t="shared" si="42"/>
        <v>100</v>
      </c>
      <c r="M195" s="49"/>
    </row>
    <row r="196" spans="1:13" s="56" customFormat="1" ht="13.5" customHeight="1" x14ac:dyDescent="0.2">
      <c r="A196" s="345"/>
      <c r="B196" s="236">
        <v>41</v>
      </c>
      <c r="C196" s="80" t="s">
        <v>209</v>
      </c>
      <c r="D196" s="83">
        <f>SUM(D197:D197)</f>
        <v>23000</v>
      </c>
      <c r="E196" s="83">
        <f>SUM(E197:E197)</f>
        <v>0</v>
      </c>
      <c r="F196" s="219">
        <f>SUM(F197:F197)</f>
        <v>0</v>
      </c>
      <c r="G196" s="83">
        <f>SUM(G197:G197)</f>
        <v>0</v>
      </c>
      <c r="H196" s="83">
        <f>SUM(H197:H197)</f>
        <v>0</v>
      </c>
      <c r="I196" s="48">
        <v>0</v>
      </c>
      <c r="J196" s="48">
        <v>0</v>
      </c>
      <c r="K196" s="48">
        <v>0</v>
      </c>
      <c r="L196" s="48">
        <v>0</v>
      </c>
      <c r="M196" s="49"/>
    </row>
    <row r="197" spans="1:13" s="56" customFormat="1" ht="13.5" customHeight="1" x14ac:dyDescent="0.2">
      <c r="A197" s="345"/>
      <c r="B197" s="238">
        <v>411</v>
      </c>
      <c r="C197" s="75" t="s">
        <v>219</v>
      </c>
      <c r="D197" s="57">
        <v>23000</v>
      </c>
      <c r="E197" s="81">
        <v>0</v>
      </c>
      <c r="F197" s="273">
        <v>0</v>
      </c>
      <c r="G197" s="81">
        <v>0</v>
      </c>
      <c r="H197" s="81">
        <v>0</v>
      </c>
      <c r="I197" s="48">
        <v>0</v>
      </c>
      <c r="J197" s="48">
        <v>0</v>
      </c>
      <c r="K197" s="48">
        <v>0</v>
      </c>
      <c r="L197" s="48">
        <v>0</v>
      </c>
      <c r="M197" s="49"/>
    </row>
    <row r="198" spans="1:13" ht="13.5" customHeight="1" x14ac:dyDescent="0.2">
      <c r="B198" s="236">
        <v>42</v>
      </c>
      <c r="C198" s="59" t="s">
        <v>114</v>
      </c>
      <c r="D198" s="29">
        <f>SUM(D199,D200,D201)</f>
        <v>149233.82999999999</v>
      </c>
      <c r="E198" s="29">
        <f>SUM(E199,E200,E201)</f>
        <v>81000</v>
      </c>
      <c r="F198" s="276">
        <f>SUM(F199,F200,F201)</f>
        <v>1000000</v>
      </c>
      <c r="G198" s="29">
        <f>SUM(G199,G200,G201)</f>
        <v>1000000</v>
      </c>
      <c r="H198" s="29">
        <f>SUM(H199,H200,H201)</f>
        <v>1000000</v>
      </c>
      <c r="I198" s="48">
        <f t="shared" si="48"/>
        <v>54.277237272540688</v>
      </c>
      <c r="J198" s="48">
        <f t="shared" si="40"/>
        <v>1234.5679012345679</v>
      </c>
      <c r="K198" s="48">
        <f t="shared" si="41"/>
        <v>100</v>
      </c>
      <c r="L198" s="48">
        <f t="shared" si="42"/>
        <v>100</v>
      </c>
      <c r="M198" s="49"/>
    </row>
    <row r="199" spans="1:13" ht="13.5" customHeight="1" x14ac:dyDescent="0.2">
      <c r="B199" s="237">
        <v>421</v>
      </c>
      <c r="C199" s="66" t="s">
        <v>120</v>
      </c>
      <c r="D199" s="40">
        <v>149233.82999999999</v>
      </c>
      <c r="E199" s="40">
        <v>78000</v>
      </c>
      <c r="F199" s="273">
        <v>930000</v>
      </c>
      <c r="G199" s="30">
        <v>1000000</v>
      </c>
      <c r="H199" s="30">
        <v>1000000</v>
      </c>
      <c r="I199" s="48">
        <f t="shared" si="48"/>
        <v>52.266969225409554</v>
      </c>
      <c r="J199" s="48">
        <f t="shared" si="40"/>
        <v>1192.3076923076924</v>
      </c>
      <c r="K199" s="48">
        <f t="shared" si="41"/>
        <v>107.5268817204301</v>
      </c>
      <c r="L199" s="48">
        <f t="shared" si="42"/>
        <v>100</v>
      </c>
      <c r="M199" s="49"/>
    </row>
    <row r="200" spans="1:13" ht="13.5" customHeight="1" x14ac:dyDescent="0.2">
      <c r="B200" s="237">
        <v>426</v>
      </c>
      <c r="C200" s="66" t="s">
        <v>126</v>
      </c>
      <c r="D200" s="40">
        <v>0</v>
      </c>
      <c r="E200" s="40">
        <v>0</v>
      </c>
      <c r="F200" s="273">
        <v>70000</v>
      </c>
      <c r="G200" s="35">
        <v>0</v>
      </c>
      <c r="H200" s="35">
        <v>0</v>
      </c>
      <c r="I200" s="48">
        <v>0</v>
      </c>
      <c r="J200" s="48">
        <v>0</v>
      </c>
      <c r="K200" s="48">
        <v>0</v>
      </c>
      <c r="L200" s="48">
        <v>0</v>
      </c>
      <c r="M200" s="49"/>
    </row>
    <row r="201" spans="1:13" s="263" customFormat="1" ht="13.5" customHeight="1" x14ac:dyDescent="0.2">
      <c r="A201" s="345"/>
      <c r="B201" s="244">
        <v>422</v>
      </c>
      <c r="C201" s="265" t="s">
        <v>480</v>
      </c>
      <c r="D201" s="40">
        <v>0</v>
      </c>
      <c r="E201" s="40">
        <v>3000</v>
      </c>
      <c r="F201" s="273">
        <v>0</v>
      </c>
      <c r="G201" s="35">
        <v>0</v>
      </c>
      <c r="H201" s="35">
        <v>0</v>
      </c>
      <c r="I201" s="48">
        <v>0</v>
      </c>
      <c r="J201" s="48">
        <v>0</v>
      </c>
      <c r="K201" s="48">
        <v>0</v>
      </c>
      <c r="L201" s="48">
        <v>0</v>
      </c>
      <c r="M201" s="49"/>
    </row>
    <row r="202" spans="1:13" ht="21" customHeight="1" x14ac:dyDescent="0.2">
      <c r="A202" s="546" t="s">
        <v>205</v>
      </c>
      <c r="B202" s="546"/>
      <c r="C202" s="547"/>
      <c r="D202" s="299">
        <f t="shared" ref="D202:H206" si="49">D203</f>
        <v>335731.21</v>
      </c>
      <c r="E202" s="299">
        <f t="shared" si="49"/>
        <v>37375</v>
      </c>
      <c r="F202" s="270">
        <f t="shared" si="49"/>
        <v>20000</v>
      </c>
      <c r="G202" s="299">
        <f t="shared" si="49"/>
        <v>20000</v>
      </c>
      <c r="H202" s="299">
        <f t="shared" si="49"/>
        <v>10000</v>
      </c>
      <c r="I202" s="300">
        <v>0</v>
      </c>
      <c r="J202" s="300">
        <f t="shared" si="40"/>
        <v>53.511705685618729</v>
      </c>
      <c r="K202" s="300">
        <f t="shared" si="41"/>
        <v>100</v>
      </c>
      <c r="L202" s="300">
        <f t="shared" si="42"/>
        <v>50</v>
      </c>
    </row>
    <row r="203" spans="1:13" ht="13.5" customHeight="1" x14ac:dyDescent="0.2">
      <c r="A203" s="548" t="s">
        <v>121</v>
      </c>
      <c r="B203" s="548"/>
      <c r="C203" s="549"/>
      <c r="D203" s="25">
        <f>D206</f>
        <v>335731.21</v>
      </c>
      <c r="E203" s="25">
        <f>SUM(E204,E205)</f>
        <v>37375</v>
      </c>
      <c r="F203" s="271">
        <f>F206</f>
        <v>20000</v>
      </c>
      <c r="G203" s="25">
        <f>G206</f>
        <v>20000</v>
      </c>
      <c r="H203" s="25">
        <f>H206</f>
        <v>10000</v>
      </c>
      <c r="I203" s="26">
        <v>0</v>
      </c>
      <c r="J203" s="26">
        <v>0</v>
      </c>
      <c r="K203" s="26">
        <f t="shared" si="41"/>
        <v>100</v>
      </c>
      <c r="L203" s="26">
        <f t="shared" si="42"/>
        <v>50</v>
      </c>
    </row>
    <row r="204" spans="1:13" ht="13.5" customHeight="1" x14ac:dyDescent="0.2">
      <c r="A204" s="533" t="s">
        <v>430</v>
      </c>
      <c r="B204" s="533"/>
      <c r="C204" s="534"/>
      <c r="D204" s="60">
        <v>132573.53</v>
      </c>
      <c r="E204" s="27">
        <v>0</v>
      </c>
      <c r="F204" s="272">
        <v>0</v>
      </c>
      <c r="G204" s="27">
        <v>0</v>
      </c>
      <c r="H204" s="27">
        <v>0</v>
      </c>
      <c r="I204" s="28">
        <v>0</v>
      </c>
      <c r="J204" s="28">
        <v>0</v>
      </c>
      <c r="K204" s="28">
        <v>0</v>
      </c>
      <c r="L204" s="28">
        <v>0</v>
      </c>
    </row>
    <row r="205" spans="1:13" s="200" customFormat="1" ht="13.5" customHeight="1" x14ac:dyDescent="0.2">
      <c r="A205" s="560" t="s">
        <v>464</v>
      </c>
      <c r="B205" s="560"/>
      <c r="C205" s="584"/>
      <c r="D205" s="60">
        <v>203157.68</v>
      </c>
      <c r="E205" s="27">
        <v>37375</v>
      </c>
      <c r="F205" s="272">
        <v>20000</v>
      </c>
      <c r="G205" s="27">
        <v>40000</v>
      </c>
      <c r="H205" s="27">
        <f>H206</f>
        <v>10000</v>
      </c>
      <c r="I205" s="28"/>
      <c r="J205" s="28"/>
      <c r="K205" s="28"/>
      <c r="L205" s="28"/>
    </row>
    <row r="206" spans="1:13" ht="13.5" customHeight="1" x14ac:dyDescent="0.2">
      <c r="B206" s="236">
        <v>4</v>
      </c>
      <c r="C206" s="59" t="s">
        <v>113</v>
      </c>
      <c r="D206" s="50">
        <f t="shared" si="49"/>
        <v>335731.21</v>
      </c>
      <c r="E206" s="50">
        <f t="shared" si="49"/>
        <v>37375</v>
      </c>
      <c r="F206" s="268">
        <f t="shared" si="49"/>
        <v>20000</v>
      </c>
      <c r="G206" s="50">
        <f t="shared" si="49"/>
        <v>20000</v>
      </c>
      <c r="H206" s="50">
        <f t="shared" si="49"/>
        <v>10000</v>
      </c>
      <c r="I206" s="48">
        <v>0</v>
      </c>
      <c r="J206" s="48">
        <f t="shared" si="40"/>
        <v>53.511705685618729</v>
      </c>
      <c r="K206" s="48">
        <f t="shared" si="41"/>
        <v>100</v>
      </c>
      <c r="L206" s="48">
        <f t="shared" si="42"/>
        <v>50</v>
      </c>
    </row>
    <row r="207" spans="1:13" ht="13.5" customHeight="1" x14ac:dyDescent="0.2">
      <c r="B207" s="236">
        <v>42</v>
      </c>
      <c r="C207" s="59" t="s">
        <v>114</v>
      </c>
      <c r="D207" s="215">
        <f>SUM(D208:D208)</f>
        <v>335731.21</v>
      </c>
      <c r="E207" s="215">
        <f>SUM(E208:E209)</f>
        <v>37375</v>
      </c>
      <c r="F207" s="219">
        <f>SUM(F208,F209)</f>
        <v>20000</v>
      </c>
      <c r="G207" s="215">
        <f>SUM(G208:G209)</f>
        <v>20000</v>
      </c>
      <c r="H207" s="215">
        <f>SUM(H208:H209)</f>
        <v>10000</v>
      </c>
      <c r="I207" s="48">
        <v>0</v>
      </c>
      <c r="J207" s="48">
        <f t="shared" si="40"/>
        <v>53.511705685618729</v>
      </c>
      <c r="K207" s="48">
        <f t="shared" si="41"/>
        <v>100</v>
      </c>
      <c r="L207" s="48">
        <f t="shared" si="42"/>
        <v>50</v>
      </c>
    </row>
    <row r="208" spans="1:13" ht="13.5" customHeight="1" x14ac:dyDescent="0.2">
      <c r="B208" s="237">
        <v>421</v>
      </c>
      <c r="C208" s="66" t="s">
        <v>120</v>
      </c>
      <c r="D208" s="63">
        <v>335731.21</v>
      </c>
      <c r="E208" s="40">
        <v>8000</v>
      </c>
      <c r="F208" s="273">
        <v>20000</v>
      </c>
      <c r="G208" s="30">
        <v>0</v>
      </c>
      <c r="H208" s="30">
        <v>0</v>
      </c>
      <c r="I208" s="48">
        <v>0</v>
      </c>
      <c r="J208" s="48">
        <f t="shared" si="40"/>
        <v>250</v>
      </c>
      <c r="K208" s="48">
        <v>0</v>
      </c>
      <c r="L208" s="48">
        <v>0</v>
      </c>
    </row>
    <row r="209" spans="1:14" ht="13.5" customHeight="1" x14ac:dyDescent="0.2">
      <c r="B209" s="237">
        <v>422</v>
      </c>
      <c r="C209" s="71" t="s">
        <v>221</v>
      </c>
      <c r="D209" s="40">
        <v>0</v>
      </c>
      <c r="E209" s="40">
        <v>29375</v>
      </c>
      <c r="F209" s="273">
        <v>0</v>
      </c>
      <c r="G209" s="30">
        <v>20000</v>
      </c>
      <c r="H209" s="30">
        <v>10000</v>
      </c>
      <c r="I209" s="48">
        <v>0</v>
      </c>
      <c r="J209" s="48">
        <v>0</v>
      </c>
      <c r="K209" s="48">
        <v>0</v>
      </c>
      <c r="L209" s="48">
        <v>0</v>
      </c>
    </row>
    <row r="210" spans="1:14" s="252" customFormat="1" ht="13.5" customHeight="1" x14ac:dyDescent="0.2">
      <c r="A210" s="563" t="s">
        <v>468</v>
      </c>
      <c r="B210" s="563"/>
      <c r="C210" s="564"/>
      <c r="D210" s="23">
        <f>D211</f>
        <v>0</v>
      </c>
      <c r="E210" s="23">
        <f>E211</f>
        <v>37500</v>
      </c>
      <c r="F210" s="270">
        <f>F211</f>
        <v>3100000</v>
      </c>
      <c r="G210" s="23">
        <f>G211</f>
        <v>150000</v>
      </c>
      <c r="H210" s="23">
        <f>H211</f>
        <v>100000</v>
      </c>
      <c r="I210" s="24">
        <v>0</v>
      </c>
      <c r="J210" s="24">
        <v>0</v>
      </c>
      <c r="K210" s="24">
        <f t="shared" ref="K210" si="50">G210/F210*100</f>
        <v>4.838709677419355</v>
      </c>
      <c r="L210" s="24">
        <f t="shared" ref="L210" si="51">H210/G210*100</f>
        <v>66.666666666666657</v>
      </c>
    </row>
    <row r="211" spans="1:14" s="252" customFormat="1" ht="13.5" customHeight="1" x14ac:dyDescent="0.2">
      <c r="A211" s="548" t="s">
        <v>121</v>
      </c>
      <c r="B211" s="548"/>
      <c r="C211" s="549"/>
      <c r="D211" s="25">
        <f>D220</f>
        <v>0</v>
      </c>
      <c r="E211" s="25">
        <f>E220</f>
        <v>37500</v>
      </c>
      <c r="F211" s="271">
        <f>SUM(F217,F220)</f>
        <v>3100000</v>
      </c>
      <c r="G211" s="25">
        <f>G220</f>
        <v>150000</v>
      </c>
      <c r="H211" s="25">
        <f>H220</f>
        <v>100000</v>
      </c>
      <c r="I211" s="26">
        <v>0</v>
      </c>
      <c r="J211" s="26">
        <v>0</v>
      </c>
      <c r="K211" s="26">
        <f t="shared" ref="K211" si="52">G211/F211*100</f>
        <v>4.838709677419355</v>
      </c>
      <c r="L211" s="26">
        <f t="shared" ref="L211" si="53">H211/G211*100</f>
        <v>66.666666666666657</v>
      </c>
    </row>
    <row r="212" spans="1:14" s="252" customFormat="1" ht="13.5" customHeight="1" x14ac:dyDescent="0.2">
      <c r="A212" s="597" t="s">
        <v>430</v>
      </c>
      <c r="B212" s="597"/>
      <c r="C212" s="598"/>
      <c r="D212" s="62">
        <v>0</v>
      </c>
      <c r="E212" s="27">
        <v>0</v>
      </c>
      <c r="F212" s="272">
        <v>89500</v>
      </c>
      <c r="G212" s="27">
        <v>0</v>
      </c>
      <c r="H212" s="27">
        <v>0</v>
      </c>
      <c r="I212" s="28">
        <v>0</v>
      </c>
      <c r="J212" s="28">
        <v>0</v>
      </c>
      <c r="K212" s="28">
        <v>0</v>
      </c>
      <c r="L212" s="28">
        <v>0</v>
      </c>
    </row>
    <row r="213" spans="1:14" s="382" customFormat="1" ht="13.5" customHeight="1" x14ac:dyDescent="0.2">
      <c r="A213" s="567" t="s">
        <v>578</v>
      </c>
      <c r="B213" s="565"/>
      <c r="C213" s="566"/>
      <c r="D213" s="62">
        <v>0</v>
      </c>
      <c r="E213" s="60">
        <v>0</v>
      </c>
      <c r="F213" s="272">
        <v>3000000</v>
      </c>
      <c r="G213" s="27"/>
      <c r="H213" s="27"/>
      <c r="I213" s="28"/>
      <c r="J213" s="28"/>
      <c r="K213" s="28"/>
      <c r="L213" s="28"/>
      <c r="N213" s="94" t="s">
        <v>558</v>
      </c>
    </row>
    <row r="214" spans="1:14" s="252" customFormat="1" ht="13.5" customHeight="1" x14ac:dyDescent="0.2">
      <c r="A214" s="561" t="s">
        <v>453</v>
      </c>
      <c r="B214" s="561"/>
      <c r="C214" s="562"/>
      <c r="D214" s="62">
        <v>0</v>
      </c>
      <c r="E214" s="62">
        <v>33000</v>
      </c>
      <c r="F214" s="272">
        <v>0</v>
      </c>
      <c r="G214" s="27">
        <v>89500</v>
      </c>
      <c r="H214" s="27">
        <v>89500</v>
      </c>
      <c r="I214" s="28">
        <v>0</v>
      </c>
      <c r="J214" s="28">
        <v>0</v>
      </c>
      <c r="K214" s="28"/>
      <c r="L214" s="28"/>
    </row>
    <row r="215" spans="1:14" s="252" customFormat="1" ht="13.5" customHeight="1" x14ac:dyDescent="0.2">
      <c r="A215" s="561" t="s">
        <v>452</v>
      </c>
      <c r="B215" s="561"/>
      <c r="C215" s="562"/>
      <c r="D215" s="62">
        <v>0</v>
      </c>
      <c r="E215" s="62">
        <v>0</v>
      </c>
      <c r="F215" s="272">
        <v>9000</v>
      </c>
      <c r="G215" s="27">
        <v>9000</v>
      </c>
      <c r="H215" s="27">
        <v>9000</v>
      </c>
      <c r="I215" s="28">
        <v>0</v>
      </c>
      <c r="J215" s="28">
        <v>0</v>
      </c>
      <c r="K215" s="28"/>
      <c r="L215" s="28"/>
    </row>
    <row r="216" spans="1:14" s="252" customFormat="1" ht="13.5" customHeight="1" x14ac:dyDescent="0.2">
      <c r="A216" s="561" t="s">
        <v>463</v>
      </c>
      <c r="B216" s="561"/>
      <c r="C216" s="562"/>
      <c r="D216" s="62">
        <v>0</v>
      </c>
      <c r="E216" s="27">
        <v>4500</v>
      </c>
      <c r="F216" s="272">
        <v>1500</v>
      </c>
      <c r="G216" s="27">
        <v>1500</v>
      </c>
      <c r="H216" s="27">
        <v>1500</v>
      </c>
      <c r="I216" s="28">
        <v>0</v>
      </c>
      <c r="J216" s="28">
        <v>0</v>
      </c>
      <c r="K216" s="28">
        <f t="shared" ref="K216" si="54">G216/F216*100</f>
        <v>100</v>
      </c>
      <c r="L216" s="28">
        <f t="shared" ref="L216" si="55">H216/G216*100</f>
        <v>100</v>
      </c>
    </row>
    <row r="217" spans="1:14" s="382" customFormat="1" ht="13.5" customHeight="1" x14ac:dyDescent="0.2">
      <c r="A217" s="385"/>
      <c r="B217" s="33">
        <v>3</v>
      </c>
      <c r="C217" s="383" t="s">
        <v>86</v>
      </c>
      <c r="D217" s="58">
        <v>0</v>
      </c>
      <c r="E217" s="386">
        <v>0</v>
      </c>
      <c r="F217" s="268">
        <f>F218</f>
        <v>100000</v>
      </c>
      <c r="G217" s="386">
        <v>0</v>
      </c>
      <c r="H217" s="386">
        <v>0</v>
      </c>
      <c r="I217" s="387"/>
      <c r="J217" s="387"/>
      <c r="K217" s="387"/>
      <c r="L217" s="387"/>
    </row>
    <row r="218" spans="1:14" s="382" customFormat="1" ht="13.5" customHeight="1" x14ac:dyDescent="0.2">
      <c r="A218" s="385"/>
      <c r="B218" s="33">
        <v>32</v>
      </c>
      <c r="C218" s="383" t="s">
        <v>87</v>
      </c>
      <c r="D218" s="58">
        <v>0</v>
      </c>
      <c r="E218" s="386">
        <v>0</v>
      </c>
      <c r="F218" s="268">
        <f>F219</f>
        <v>100000</v>
      </c>
      <c r="G218" s="386">
        <v>0</v>
      </c>
      <c r="H218" s="386">
        <v>0</v>
      </c>
      <c r="I218" s="387"/>
      <c r="J218" s="387"/>
      <c r="K218" s="387"/>
      <c r="L218" s="387"/>
    </row>
    <row r="219" spans="1:14" s="382" customFormat="1" ht="13.5" customHeight="1" x14ac:dyDescent="0.2">
      <c r="A219" s="385"/>
      <c r="B219" s="34">
        <v>323</v>
      </c>
      <c r="C219" s="71" t="s">
        <v>557</v>
      </c>
      <c r="D219" s="230">
        <v>0</v>
      </c>
      <c r="E219" s="78">
        <v>0</v>
      </c>
      <c r="F219" s="281">
        <v>100000</v>
      </c>
      <c r="G219" s="78">
        <v>0</v>
      </c>
      <c r="H219" s="78">
        <v>0</v>
      </c>
      <c r="I219" s="261"/>
      <c r="J219" s="261"/>
      <c r="K219" s="261"/>
      <c r="L219" s="261"/>
    </row>
    <row r="220" spans="1:14" s="252" customFormat="1" ht="13.5" customHeight="1" x14ac:dyDescent="0.2">
      <c r="A220" s="345"/>
      <c r="B220" s="243">
        <v>4</v>
      </c>
      <c r="C220" s="254" t="s">
        <v>220</v>
      </c>
      <c r="D220" s="276">
        <f>D221</f>
        <v>0</v>
      </c>
      <c r="E220" s="276">
        <f>E221</f>
        <v>37500</v>
      </c>
      <c r="F220" s="276">
        <f>F221</f>
        <v>3000000</v>
      </c>
      <c r="G220" s="276">
        <f>G221</f>
        <v>150000</v>
      </c>
      <c r="H220" s="276">
        <f>H221</f>
        <v>100000</v>
      </c>
      <c r="I220" s="259">
        <v>0</v>
      </c>
      <c r="J220" s="259">
        <v>0</v>
      </c>
      <c r="K220" s="259"/>
      <c r="L220" s="259"/>
    </row>
    <row r="221" spans="1:14" s="252" customFormat="1" ht="13.5" customHeight="1" x14ac:dyDescent="0.2">
      <c r="A221" s="345"/>
      <c r="B221" s="243">
        <v>42</v>
      </c>
      <c r="C221" s="251" t="s">
        <v>114</v>
      </c>
      <c r="D221" s="276">
        <f>SUM(D222,D223)</f>
        <v>0</v>
      </c>
      <c r="E221" s="276">
        <f>SUM(E222,E223)</f>
        <v>37500</v>
      </c>
      <c r="F221" s="276">
        <f>SUM(F222,F223)</f>
        <v>3000000</v>
      </c>
      <c r="G221" s="276">
        <f>SUM(G222,G223)</f>
        <v>150000</v>
      </c>
      <c r="H221" s="276">
        <f>SUM(H222,H223)</f>
        <v>100000</v>
      </c>
      <c r="I221" s="259">
        <v>0</v>
      </c>
      <c r="J221" s="259">
        <v>0</v>
      </c>
      <c r="K221" s="259"/>
      <c r="L221" s="259"/>
    </row>
    <row r="222" spans="1:14" s="252" customFormat="1" ht="13.5" customHeight="1" x14ac:dyDescent="0.2">
      <c r="A222" s="345"/>
      <c r="B222" s="260">
        <v>421</v>
      </c>
      <c r="C222" s="253" t="s">
        <v>120</v>
      </c>
      <c r="D222" s="57">
        <v>0</v>
      </c>
      <c r="E222" s="81">
        <v>0</v>
      </c>
      <c r="F222" s="273">
        <v>3000000</v>
      </c>
      <c r="G222" s="81">
        <v>150000</v>
      </c>
      <c r="H222" s="81">
        <v>100000</v>
      </c>
      <c r="I222" s="261">
        <v>0</v>
      </c>
      <c r="J222" s="261">
        <v>0</v>
      </c>
      <c r="K222" s="261"/>
      <c r="L222" s="261"/>
    </row>
    <row r="223" spans="1:14" s="252" customFormat="1" ht="13.5" customHeight="1" x14ac:dyDescent="0.2">
      <c r="A223" s="345"/>
      <c r="B223" s="244">
        <v>426</v>
      </c>
      <c r="C223" s="253" t="s">
        <v>126</v>
      </c>
      <c r="D223" s="40">
        <v>0</v>
      </c>
      <c r="E223" s="30">
        <v>37500</v>
      </c>
      <c r="F223" s="273">
        <v>0</v>
      </c>
      <c r="G223" s="30">
        <v>0</v>
      </c>
      <c r="H223" s="30">
        <v>0</v>
      </c>
      <c r="I223" s="48">
        <v>0</v>
      </c>
      <c r="J223" s="48">
        <v>0</v>
      </c>
      <c r="K223" s="48"/>
      <c r="L223" s="48"/>
    </row>
    <row r="224" spans="1:14" ht="21.6" customHeight="1" x14ac:dyDescent="0.2">
      <c r="A224" s="544" t="s">
        <v>127</v>
      </c>
      <c r="B224" s="544"/>
      <c r="C224" s="545"/>
      <c r="D224" s="220">
        <f>SUM(D225,D235)</f>
        <v>1106197.58</v>
      </c>
      <c r="E224" s="220">
        <f>SUM(E225,E235)</f>
        <v>1246092</v>
      </c>
      <c r="F224" s="269">
        <f>SUM(F225,F235)</f>
        <v>631092</v>
      </c>
      <c r="G224" s="220">
        <f>SUM(G235,G225)</f>
        <v>2120500</v>
      </c>
      <c r="H224" s="220">
        <f>SUM(H235,H225)</f>
        <v>2050000</v>
      </c>
      <c r="I224" s="22">
        <f t="shared" si="48"/>
        <v>112.64642253149748</v>
      </c>
      <c r="J224" s="22">
        <f t="shared" si="40"/>
        <v>50.645698712454625</v>
      </c>
      <c r="K224" s="22">
        <f t="shared" si="41"/>
        <v>336.00489310591797</v>
      </c>
      <c r="L224" s="22">
        <f t="shared" si="42"/>
        <v>96.675312426314548</v>
      </c>
      <c r="M224" s="49"/>
    </row>
    <row r="225" spans="1:17" ht="13.5" customHeight="1" x14ac:dyDescent="0.2">
      <c r="A225" s="535" t="s">
        <v>128</v>
      </c>
      <c r="B225" s="535"/>
      <c r="C225" s="536"/>
      <c r="D225" s="38">
        <f>D226</f>
        <v>0</v>
      </c>
      <c r="E225" s="38">
        <f>E226</f>
        <v>40000</v>
      </c>
      <c r="F225" s="280">
        <f>F226</f>
        <v>500000</v>
      </c>
      <c r="G225" s="38">
        <f>G226</f>
        <v>2000000</v>
      </c>
      <c r="H225" s="38">
        <f>H226</f>
        <v>2000000</v>
      </c>
      <c r="I225" s="24">
        <v>0</v>
      </c>
      <c r="J225" s="24">
        <f t="shared" si="40"/>
        <v>1250</v>
      </c>
      <c r="K225" s="24">
        <f t="shared" si="41"/>
        <v>400</v>
      </c>
      <c r="L225" s="24">
        <f t="shared" si="42"/>
        <v>100</v>
      </c>
      <c r="M225" s="49"/>
    </row>
    <row r="226" spans="1:17" ht="13.5" customHeight="1" x14ac:dyDescent="0.2">
      <c r="A226" s="574" t="s">
        <v>121</v>
      </c>
      <c r="B226" s="548"/>
      <c r="C226" s="549"/>
      <c r="D226" s="25">
        <f>SUM(D227,D228)</f>
        <v>0</v>
      </c>
      <c r="E226" s="25">
        <f>SUM(E227,E228)</f>
        <v>40000</v>
      </c>
      <c r="F226" s="271">
        <f>F232</f>
        <v>500000</v>
      </c>
      <c r="G226" s="25">
        <f>SUM(G227,G228)</f>
        <v>2000000</v>
      </c>
      <c r="H226" s="25">
        <f>H232</f>
        <v>2000000</v>
      </c>
      <c r="I226" s="26">
        <v>0</v>
      </c>
      <c r="J226" s="26">
        <v>0</v>
      </c>
      <c r="K226" s="26">
        <f t="shared" si="41"/>
        <v>400</v>
      </c>
      <c r="L226" s="26">
        <f t="shared" si="42"/>
        <v>100</v>
      </c>
      <c r="M226" s="49"/>
    </row>
    <row r="227" spans="1:17" ht="13.5" customHeight="1" x14ac:dyDescent="0.2">
      <c r="A227" s="567" t="s">
        <v>578</v>
      </c>
      <c r="B227" s="565"/>
      <c r="C227" s="566"/>
      <c r="D227" s="62">
        <v>0</v>
      </c>
      <c r="E227" s="60">
        <v>0</v>
      </c>
      <c r="F227" s="272">
        <v>0</v>
      </c>
      <c r="G227" s="27">
        <v>1850000</v>
      </c>
      <c r="H227" s="27">
        <v>1850000</v>
      </c>
      <c r="I227" s="28">
        <v>0</v>
      </c>
      <c r="J227" s="28">
        <v>0</v>
      </c>
      <c r="K227" s="28">
        <v>0</v>
      </c>
      <c r="L227" s="28">
        <f t="shared" si="42"/>
        <v>100</v>
      </c>
      <c r="M227" s="49"/>
      <c r="N227" s="64"/>
      <c r="P227" s="176">
        <v>350000</v>
      </c>
      <c r="Q227" s="176">
        <v>350000</v>
      </c>
    </row>
    <row r="228" spans="1:17" s="61" customFormat="1" ht="13.5" customHeight="1" x14ac:dyDescent="0.2">
      <c r="A228" s="560" t="s">
        <v>582</v>
      </c>
      <c r="B228" s="561"/>
      <c r="C228" s="562"/>
      <c r="D228" s="62">
        <v>0</v>
      </c>
      <c r="E228" s="60">
        <v>40000</v>
      </c>
      <c r="F228" s="272">
        <v>0</v>
      </c>
      <c r="G228" s="27">
        <v>150000</v>
      </c>
      <c r="H228" s="27">
        <v>0</v>
      </c>
      <c r="I228" s="28">
        <v>0</v>
      </c>
      <c r="J228" s="28">
        <v>0</v>
      </c>
      <c r="K228" s="28">
        <v>0</v>
      </c>
      <c r="L228" s="28">
        <f t="shared" si="42"/>
        <v>0</v>
      </c>
      <c r="M228" s="49"/>
    </row>
    <row r="229" spans="1:17" s="301" customFormat="1" ht="13.5" customHeight="1" x14ac:dyDescent="0.2">
      <c r="A229" s="561" t="s">
        <v>453</v>
      </c>
      <c r="B229" s="561"/>
      <c r="C229" s="562"/>
      <c r="D229" s="62">
        <v>0</v>
      </c>
      <c r="E229" s="60">
        <v>0</v>
      </c>
      <c r="F229" s="272">
        <v>0</v>
      </c>
      <c r="G229" s="27">
        <v>0</v>
      </c>
      <c r="H229" s="27">
        <v>150000</v>
      </c>
      <c r="I229" s="28">
        <v>0</v>
      </c>
      <c r="J229" s="28">
        <v>0</v>
      </c>
      <c r="K229" s="28">
        <v>0</v>
      </c>
      <c r="L229" s="28">
        <v>0</v>
      </c>
      <c r="M229" s="49"/>
    </row>
    <row r="230" spans="1:17" s="374" customFormat="1" ht="13.5" customHeight="1" x14ac:dyDescent="0.2">
      <c r="A230" s="558" t="s">
        <v>553</v>
      </c>
      <c r="B230" s="558"/>
      <c r="C230" s="559"/>
      <c r="D230" s="62">
        <v>0</v>
      </c>
      <c r="E230" s="60">
        <v>0</v>
      </c>
      <c r="F230" s="272">
        <v>100000</v>
      </c>
      <c r="G230" s="27">
        <v>0</v>
      </c>
      <c r="H230" s="27">
        <v>0</v>
      </c>
      <c r="I230" s="28">
        <v>0</v>
      </c>
      <c r="J230" s="28">
        <v>0</v>
      </c>
      <c r="K230" s="28">
        <v>0</v>
      </c>
      <c r="L230" s="28">
        <v>0</v>
      </c>
      <c r="M230" s="49"/>
    </row>
    <row r="231" spans="1:17" s="382" customFormat="1" ht="13.5" customHeight="1" x14ac:dyDescent="0.2">
      <c r="A231" s="560" t="s">
        <v>559</v>
      </c>
      <c r="B231" s="561"/>
      <c r="C231" s="562"/>
      <c r="D231" s="62">
        <v>0</v>
      </c>
      <c r="E231" s="60">
        <v>0</v>
      </c>
      <c r="F231" s="272">
        <v>400000</v>
      </c>
      <c r="G231" s="27">
        <v>0</v>
      </c>
      <c r="H231" s="27">
        <v>0</v>
      </c>
      <c r="I231" s="28">
        <v>0</v>
      </c>
      <c r="J231" s="28">
        <v>0</v>
      </c>
      <c r="K231" s="28">
        <v>0</v>
      </c>
      <c r="L231" s="28">
        <v>0</v>
      </c>
      <c r="M231" s="49"/>
    </row>
    <row r="232" spans="1:17" ht="13.5" customHeight="1" x14ac:dyDescent="0.2">
      <c r="B232" s="236">
        <v>4</v>
      </c>
      <c r="C232" s="59" t="s">
        <v>113</v>
      </c>
      <c r="D232" s="29">
        <f>D233</f>
        <v>0</v>
      </c>
      <c r="E232" s="29">
        <f>E233</f>
        <v>40000</v>
      </c>
      <c r="F232" s="276">
        <f>F233</f>
        <v>500000</v>
      </c>
      <c r="G232" s="29">
        <f>G233</f>
        <v>2000000</v>
      </c>
      <c r="H232" s="29">
        <f>H233</f>
        <v>2000000</v>
      </c>
      <c r="I232" s="48">
        <v>0</v>
      </c>
      <c r="J232" s="48">
        <f t="shared" si="40"/>
        <v>1250</v>
      </c>
      <c r="K232" s="48">
        <f t="shared" si="41"/>
        <v>400</v>
      </c>
      <c r="L232" s="48">
        <f t="shared" si="42"/>
        <v>100</v>
      </c>
      <c r="M232" s="49"/>
    </row>
    <row r="233" spans="1:17" ht="13.5" customHeight="1" x14ac:dyDescent="0.2">
      <c r="B233" s="236">
        <v>42</v>
      </c>
      <c r="C233" s="59" t="s">
        <v>114</v>
      </c>
      <c r="D233" s="215">
        <f>SUM(D234:D234)</f>
        <v>0</v>
      </c>
      <c r="E233" s="215">
        <f>SUM(E234:E234)</f>
        <v>40000</v>
      </c>
      <c r="F233" s="219">
        <f>SUM(F234:F234)</f>
        <v>500000</v>
      </c>
      <c r="G233" s="215">
        <f>SUM(G234:G234)</f>
        <v>2000000</v>
      </c>
      <c r="H233" s="215">
        <f>SUM(H234:H234)</f>
        <v>2000000</v>
      </c>
      <c r="I233" s="48">
        <v>0</v>
      </c>
      <c r="J233" s="48">
        <f t="shared" si="40"/>
        <v>1250</v>
      </c>
      <c r="K233" s="48">
        <f t="shared" si="41"/>
        <v>400</v>
      </c>
      <c r="L233" s="48">
        <f t="shared" si="42"/>
        <v>100</v>
      </c>
      <c r="M233" s="49"/>
    </row>
    <row r="234" spans="1:17" ht="13.5" customHeight="1" x14ac:dyDescent="0.2">
      <c r="B234" s="237">
        <v>421</v>
      </c>
      <c r="C234" s="66" t="s">
        <v>120</v>
      </c>
      <c r="D234" s="63">
        <v>0</v>
      </c>
      <c r="E234" s="40">
        <v>40000</v>
      </c>
      <c r="F234" s="273">
        <v>500000</v>
      </c>
      <c r="G234" s="30">
        <v>2000000</v>
      </c>
      <c r="H234" s="30">
        <v>2000000</v>
      </c>
      <c r="I234" s="48">
        <v>0</v>
      </c>
      <c r="J234" s="48">
        <f t="shared" si="40"/>
        <v>1250</v>
      </c>
      <c r="K234" s="48">
        <f t="shared" si="41"/>
        <v>400</v>
      </c>
      <c r="L234" s="48">
        <f t="shared" si="42"/>
        <v>100</v>
      </c>
      <c r="M234" s="49"/>
      <c r="N234" s="94" t="s">
        <v>550</v>
      </c>
    </row>
    <row r="235" spans="1:17" ht="13.5" customHeight="1" x14ac:dyDescent="0.2">
      <c r="A235" s="563" t="s">
        <v>129</v>
      </c>
      <c r="B235" s="563"/>
      <c r="C235" s="564"/>
      <c r="D235" s="23">
        <f>D236</f>
        <v>1106197.58</v>
      </c>
      <c r="E235" s="23">
        <f>E236</f>
        <v>1206092</v>
      </c>
      <c r="F235" s="270">
        <f>F236</f>
        <v>131092</v>
      </c>
      <c r="G235" s="23">
        <f>G236</f>
        <v>120500</v>
      </c>
      <c r="H235" s="23">
        <f>H236</f>
        <v>50000</v>
      </c>
      <c r="I235" s="24">
        <f t="shared" si="48"/>
        <v>109.03043197762192</v>
      </c>
      <c r="J235" s="24">
        <f t="shared" si="40"/>
        <v>10.86915426020569</v>
      </c>
      <c r="K235" s="24">
        <f t="shared" si="41"/>
        <v>91.92017819546578</v>
      </c>
      <c r="L235" s="24">
        <f t="shared" si="42"/>
        <v>41.49377593360996</v>
      </c>
      <c r="M235" s="49"/>
    </row>
    <row r="236" spans="1:17" ht="13.5" customHeight="1" x14ac:dyDescent="0.2">
      <c r="A236" s="548" t="s">
        <v>121</v>
      </c>
      <c r="B236" s="548"/>
      <c r="C236" s="549"/>
      <c r="D236" s="25">
        <f>SUM(D241,D244)</f>
        <v>1106197.58</v>
      </c>
      <c r="E236" s="25">
        <f>SUM(E241,E244)</f>
        <v>1206092</v>
      </c>
      <c r="F236" s="271">
        <f>SUM(F241,F244)</f>
        <v>131092</v>
      </c>
      <c r="G236" s="25">
        <f>SUM(G241,G244)</f>
        <v>120500</v>
      </c>
      <c r="H236" s="25">
        <f>SUM(H241,H244)</f>
        <v>50000</v>
      </c>
      <c r="I236" s="26">
        <v>0</v>
      </c>
      <c r="J236" s="26">
        <v>0</v>
      </c>
      <c r="K236" s="26">
        <f t="shared" si="41"/>
        <v>91.92017819546578</v>
      </c>
      <c r="L236" s="26">
        <f t="shared" si="42"/>
        <v>41.49377593360996</v>
      </c>
      <c r="M236" s="49"/>
    </row>
    <row r="237" spans="1:17" ht="13.5" customHeight="1" x14ac:dyDescent="0.2">
      <c r="A237" s="567" t="s">
        <v>578</v>
      </c>
      <c r="B237" s="565"/>
      <c r="C237" s="566"/>
      <c r="D237" s="60">
        <v>418000</v>
      </c>
      <c r="E237" s="60">
        <v>575000</v>
      </c>
      <c r="F237" s="272">
        <v>0</v>
      </c>
      <c r="G237" s="27">
        <v>0</v>
      </c>
      <c r="H237" s="27">
        <v>0</v>
      </c>
      <c r="I237" s="28">
        <v>0</v>
      </c>
      <c r="J237" s="28">
        <v>0</v>
      </c>
      <c r="K237" s="28">
        <v>0</v>
      </c>
      <c r="L237" s="28">
        <v>0</v>
      </c>
      <c r="M237" s="49"/>
      <c r="N237" s="64" t="s">
        <v>222</v>
      </c>
      <c r="P237" s="176">
        <v>500000</v>
      </c>
      <c r="Q237" s="176">
        <v>500000</v>
      </c>
    </row>
    <row r="238" spans="1:17" s="49" customFormat="1" ht="13.5" customHeight="1" x14ac:dyDescent="0.2">
      <c r="A238" s="533" t="s">
        <v>432</v>
      </c>
      <c r="B238" s="533"/>
      <c r="C238" s="534"/>
      <c r="D238" s="60">
        <v>688197.58</v>
      </c>
      <c r="E238" s="60">
        <v>0</v>
      </c>
      <c r="F238" s="272">
        <v>0</v>
      </c>
      <c r="G238" s="27">
        <v>0</v>
      </c>
      <c r="H238" s="27">
        <v>0</v>
      </c>
      <c r="I238" s="28">
        <v>0</v>
      </c>
      <c r="J238" s="28">
        <v>0</v>
      </c>
      <c r="K238" s="28">
        <v>0</v>
      </c>
      <c r="L238" s="28">
        <v>0</v>
      </c>
      <c r="N238" s="85"/>
    </row>
    <row r="239" spans="1:17" s="49" customFormat="1" ht="13.5" customHeight="1" x14ac:dyDescent="0.2">
      <c r="A239" s="560" t="s">
        <v>582</v>
      </c>
      <c r="B239" s="561"/>
      <c r="C239" s="562"/>
      <c r="D239" s="60">
        <v>0</v>
      </c>
      <c r="E239" s="60">
        <v>588092</v>
      </c>
      <c r="F239" s="272">
        <v>0</v>
      </c>
      <c r="G239" s="27">
        <v>0</v>
      </c>
      <c r="H239" s="27">
        <v>0</v>
      </c>
      <c r="I239" s="28">
        <v>0</v>
      </c>
      <c r="J239" s="28">
        <v>0</v>
      </c>
      <c r="K239" s="28">
        <v>0</v>
      </c>
      <c r="L239" s="28">
        <v>0</v>
      </c>
      <c r="N239" s="85"/>
    </row>
    <row r="240" spans="1:17" s="49" customFormat="1" ht="13.5" customHeight="1" x14ac:dyDescent="0.2">
      <c r="A240" s="561" t="s">
        <v>453</v>
      </c>
      <c r="B240" s="561"/>
      <c r="C240" s="562"/>
      <c r="D240" s="60">
        <v>0</v>
      </c>
      <c r="E240" s="60">
        <v>43000</v>
      </c>
      <c r="F240" s="272">
        <v>131092</v>
      </c>
      <c r="G240" s="27">
        <v>120500</v>
      </c>
      <c r="H240" s="27">
        <v>50000</v>
      </c>
      <c r="I240" s="28">
        <v>0</v>
      </c>
      <c r="J240" s="28">
        <v>0</v>
      </c>
      <c r="K240" s="28">
        <v>100</v>
      </c>
      <c r="L240" s="28"/>
      <c r="N240" s="85"/>
    </row>
    <row r="241" spans="1:13" s="49" customFormat="1" ht="13.5" customHeight="1" x14ac:dyDescent="0.2">
      <c r="B241" s="79">
        <v>3</v>
      </c>
      <c r="C241" s="70" t="s">
        <v>203</v>
      </c>
      <c r="D241" s="50">
        <f>D242</f>
        <v>81321.179999999993</v>
      </c>
      <c r="E241" s="50">
        <f>E242</f>
        <v>81092</v>
      </c>
      <c r="F241" s="268">
        <f>F242</f>
        <v>81092</v>
      </c>
      <c r="G241" s="50">
        <f>G242</f>
        <v>20500</v>
      </c>
      <c r="H241" s="50">
        <f>H242</f>
        <v>0</v>
      </c>
      <c r="I241" s="48">
        <v>0</v>
      </c>
      <c r="J241" s="48">
        <f t="shared" si="40"/>
        <v>100</v>
      </c>
      <c r="K241" s="48">
        <v>0</v>
      </c>
      <c r="L241" s="48">
        <v>0</v>
      </c>
    </row>
    <row r="242" spans="1:13" s="49" customFormat="1" ht="13.5" customHeight="1" x14ac:dyDescent="0.2">
      <c r="B242" s="79">
        <v>38</v>
      </c>
      <c r="C242" s="70" t="s">
        <v>202</v>
      </c>
      <c r="D242" s="83">
        <f>SUM(D243:D243)</f>
        <v>81321.179999999993</v>
      </c>
      <c r="E242" s="83">
        <f>SUM(E243:E243)</f>
        <v>81092</v>
      </c>
      <c r="F242" s="219">
        <f>F243</f>
        <v>81092</v>
      </c>
      <c r="G242" s="83">
        <f>SUM(G243:G243)</f>
        <v>20500</v>
      </c>
      <c r="H242" s="83">
        <f>SUM(H243:H243)</f>
        <v>0</v>
      </c>
      <c r="I242" s="48">
        <v>0</v>
      </c>
      <c r="J242" s="48">
        <f t="shared" si="40"/>
        <v>100</v>
      </c>
      <c r="K242" s="48">
        <v>0</v>
      </c>
      <c r="L242" s="48">
        <v>0</v>
      </c>
    </row>
    <row r="243" spans="1:13" s="49" customFormat="1" ht="13.5" customHeight="1" x14ac:dyDescent="0.2">
      <c r="B243" s="349">
        <v>386</v>
      </c>
      <c r="C243" s="76" t="s">
        <v>210</v>
      </c>
      <c r="D243" s="77">
        <v>81321.179999999993</v>
      </c>
      <c r="E243" s="77">
        <v>81092</v>
      </c>
      <c r="F243" s="281">
        <v>81092</v>
      </c>
      <c r="G243" s="78">
        <v>20500</v>
      </c>
      <c r="H243" s="78">
        <v>0</v>
      </c>
      <c r="I243" s="48">
        <v>0</v>
      </c>
      <c r="J243" s="48">
        <f t="shared" si="40"/>
        <v>100</v>
      </c>
      <c r="K243" s="48">
        <v>0</v>
      </c>
      <c r="L243" s="48">
        <v>0</v>
      </c>
    </row>
    <row r="244" spans="1:13" ht="13.5" customHeight="1" x14ac:dyDescent="0.2">
      <c r="B244" s="236">
        <v>4</v>
      </c>
      <c r="C244" s="59" t="s">
        <v>113</v>
      </c>
      <c r="D244" s="29">
        <f>D245</f>
        <v>1024876.4</v>
      </c>
      <c r="E244" s="29">
        <f>E245</f>
        <v>1125000</v>
      </c>
      <c r="F244" s="276">
        <f>F245</f>
        <v>50000</v>
      </c>
      <c r="G244" s="29">
        <f>G245</f>
        <v>100000</v>
      </c>
      <c r="H244" s="29">
        <f>H245</f>
        <v>50000</v>
      </c>
      <c r="I244" s="48">
        <f t="shared" si="48"/>
        <v>109.76933413629195</v>
      </c>
      <c r="J244" s="48">
        <f t="shared" si="40"/>
        <v>4.4444444444444446</v>
      </c>
      <c r="K244" s="48">
        <f t="shared" si="41"/>
        <v>200</v>
      </c>
      <c r="L244" s="48">
        <f t="shared" si="42"/>
        <v>50</v>
      </c>
      <c r="M244" s="49"/>
    </row>
    <row r="245" spans="1:13" ht="13.5" customHeight="1" x14ac:dyDescent="0.2">
      <c r="B245" s="236">
        <v>42</v>
      </c>
      <c r="C245" s="59" t="s">
        <v>114</v>
      </c>
      <c r="D245" s="215">
        <f>SUM(D246:D246)</f>
        <v>1024876.4</v>
      </c>
      <c r="E245" s="215">
        <f>SUM(E246:E246)</f>
        <v>1125000</v>
      </c>
      <c r="F245" s="219">
        <f>SUM(F246:F246)</f>
        <v>50000</v>
      </c>
      <c r="G245" s="215">
        <f>SUM(G246:G246)</f>
        <v>100000</v>
      </c>
      <c r="H245" s="215">
        <f>SUM(H246:H246)</f>
        <v>50000</v>
      </c>
      <c r="I245" s="48">
        <f t="shared" si="48"/>
        <v>109.76933413629195</v>
      </c>
      <c r="J245" s="48">
        <f t="shared" si="40"/>
        <v>4.4444444444444446</v>
      </c>
      <c r="K245" s="48">
        <f t="shared" si="41"/>
        <v>200</v>
      </c>
      <c r="L245" s="48">
        <f t="shared" si="42"/>
        <v>50</v>
      </c>
      <c r="M245" s="49"/>
    </row>
    <row r="246" spans="1:13" ht="13.5" customHeight="1" x14ac:dyDescent="0.2">
      <c r="B246" s="237">
        <v>421</v>
      </c>
      <c r="C246" s="66" t="s">
        <v>120</v>
      </c>
      <c r="D246" s="40">
        <v>1024876.4</v>
      </c>
      <c r="E246" s="40">
        <v>1125000</v>
      </c>
      <c r="F246" s="273">
        <v>50000</v>
      </c>
      <c r="G246" s="30">
        <v>100000</v>
      </c>
      <c r="H246" s="30">
        <v>50000</v>
      </c>
      <c r="I246" s="48">
        <f t="shared" si="48"/>
        <v>109.76933413629195</v>
      </c>
      <c r="J246" s="48">
        <f t="shared" si="40"/>
        <v>4.4444444444444446</v>
      </c>
      <c r="K246" s="48">
        <f t="shared" si="41"/>
        <v>200</v>
      </c>
      <c r="L246" s="48">
        <f t="shared" si="42"/>
        <v>50</v>
      </c>
      <c r="M246" s="49"/>
    </row>
    <row r="247" spans="1:13" s="200" customFormat="1" ht="19.5" customHeight="1" x14ac:dyDescent="0.2">
      <c r="A247" s="568" t="s">
        <v>465</v>
      </c>
      <c r="B247" s="568"/>
      <c r="C247" s="569"/>
      <c r="D247" s="294">
        <f t="shared" ref="D247:H248" si="56">D248</f>
        <v>0</v>
      </c>
      <c r="E247" s="294">
        <f t="shared" si="56"/>
        <v>12016.86</v>
      </c>
      <c r="F247" s="294">
        <f t="shared" si="56"/>
        <v>0</v>
      </c>
      <c r="G247" s="294">
        <f t="shared" si="56"/>
        <v>0</v>
      </c>
      <c r="H247" s="294">
        <f t="shared" si="56"/>
        <v>0</v>
      </c>
      <c r="I247" s="295"/>
      <c r="J247" s="295"/>
      <c r="K247" s="295"/>
      <c r="L247" s="295"/>
    </row>
    <row r="248" spans="1:13" ht="16.5" customHeight="1" x14ac:dyDescent="0.2">
      <c r="A248" s="563" t="s">
        <v>218</v>
      </c>
      <c r="B248" s="563"/>
      <c r="C248" s="564"/>
      <c r="D248" s="23">
        <f t="shared" si="56"/>
        <v>0</v>
      </c>
      <c r="E248" s="23">
        <f>SUM(E252,E255)</f>
        <v>12016.86</v>
      </c>
      <c r="F248" s="23">
        <f t="shared" si="56"/>
        <v>0</v>
      </c>
      <c r="G248" s="23">
        <f t="shared" si="56"/>
        <v>0</v>
      </c>
      <c r="H248" s="23">
        <f t="shared" si="56"/>
        <v>0</v>
      </c>
      <c r="I248" s="24">
        <v>0</v>
      </c>
      <c r="J248" s="24">
        <v>0</v>
      </c>
      <c r="K248" s="24">
        <v>0</v>
      </c>
      <c r="L248" s="24">
        <v>0</v>
      </c>
    </row>
    <row r="249" spans="1:13" ht="13.5" customHeight="1" x14ac:dyDescent="0.2">
      <c r="A249" s="570" t="s">
        <v>204</v>
      </c>
      <c r="B249" s="570"/>
      <c r="C249" s="571"/>
      <c r="D249" s="25">
        <f t="shared" ref="D249" si="57">D250</f>
        <v>0</v>
      </c>
      <c r="E249" s="25">
        <f>SUM(E250,E251)</f>
        <v>12016.86</v>
      </c>
      <c r="F249" s="25">
        <f>SUM(F250,F251)</f>
        <v>0</v>
      </c>
      <c r="G249" s="25">
        <f>SUM(G250,G251)</f>
        <v>0</v>
      </c>
      <c r="H249" s="25">
        <f>SUM(H250,H251)</f>
        <v>0</v>
      </c>
      <c r="I249" s="26">
        <v>0</v>
      </c>
      <c r="J249" s="26">
        <v>0</v>
      </c>
      <c r="K249" s="26">
        <v>0</v>
      </c>
      <c r="L249" s="26">
        <v>0</v>
      </c>
    </row>
    <row r="250" spans="1:13" ht="14.1" customHeight="1" x14ac:dyDescent="0.2">
      <c r="A250" s="533" t="s">
        <v>432</v>
      </c>
      <c r="B250" s="533"/>
      <c r="C250" s="534"/>
      <c r="D250" s="27">
        <f>SUM(D255,D252)</f>
        <v>0</v>
      </c>
      <c r="E250" s="27">
        <v>6866.86</v>
      </c>
      <c r="F250" s="272">
        <f>SUM(F255,F252)</f>
        <v>0</v>
      </c>
      <c r="G250" s="27">
        <f>SUM(G255,G252)</f>
        <v>0</v>
      </c>
      <c r="H250" s="27">
        <f>SUM(H255,H252)</f>
        <v>0</v>
      </c>
      <c r="I250" s="28">
        <v>0</v>
      </c>
      <c r="J250" s="28">
        <v>0</v>
      </c>
      <c r="K250" s="28">
        <v>0</v>
      </c>
      <c r="L250" s="28">
        <v>0</v>
      </c>
    </row>
    <row r="251" spans="1:13" s="366" customFormat="1" ht="14.1" customHeight="1" x14ac:dyDescent="0.2">
      <c r="A251" s="560" t="s">
        <v>541</v>
      </c>
      <c r="B251" s="561"/>
      <c r="C251" s="562"/>
      <c r="D251" s="27">
        <v>0</v>
      </c>
      <c r="E251" s="27">
        <v>5150</v>
      </c>
      <c r="F251" s="272">
        <v>0</v>
      </c>
      <c r="G251" s="27">
        <v>0</v>
      </c>
      <c r="H251" s="27">
        <v>0</v>
      </c>
      <c r="I251" s="28"/>
      <c r="J251" s="28"/>
      <c r="K251" s="28"/>
      <c r="L251" s="28"/>
    </row>
    <row r="252" spans="1:13" ht="13.5" customHeight="1" x14ac:dyDescent="0.2">
      <c r="B252" s="33">
        <v>4</v>
      </c>
      <c r="C252" s="59" t="s">
        <v>113</v>
      </c>
      <c r="D252" s="29">
        <f>D253</f>
        <v>0</v>
      </c>
      <c r="E252" s="29">
        <f>E253</f>
        <v>0</v>
      </c>
      <c r="F252" s="276">
        <f>F253</f>
        <v>0</v>
      </c>
      <c r="G252" s="29">
        <f>G253</f>
        <v>0</v>
      </c>
      <c r="H252" s="29">
        <f>H253</f>
        <v>0</v>
      </c>
      <c r="I252" s="48">
        <v>0</v>
      </c>
      <c r="J252" s="48">
        <v>0</v>
      </c>
      <c r="K252" s="48">
        <v>0</v>
      </c>
      <c r="L252" s="48">
        <v>0</v>
      </c>
    </row>
    <row r="253" spans="1:13" ht="13.5" customHeight="1" x14ac:dyDescent="0.2">
      <c r="B253" s="33">
        <v>42</v>
      </c>
      <c r="C253" s="59" t="s">
        <v>132</v>
      </c>
      <c r="D253" s="215">
        <f>SUM(D254:D254)</f>
        <v>0</v>
      </c>
      <c r="E253" s="215">
        <f>SUM(E254:E254)</f>
        <v>0</v>
      </c>
      <c r="F253" s="219">
        <f>SUM(F254:F254)</f>
        <v>0</v>
      </c>
      <c r="G253" s="215">
        <f>SUM(G254:G254)</f>
        <v>0</v>
      </c>
      <c r="H253" s="215">
        <f>SUM(H254:H254)</f>
        <v>0</v>
      </c>
      <c r="I253" s="48">
        <v>0</v>
      </c>
      <c r="J253" s="48">
        <v>0</v>
      </c>
      <c r="K253" s="48">
        <v>0</v>
      </c>
      <c r="L253" s="48">
        <v>0</v>
      </c>
    </row>
    <row r="254" spans="1:13" ht="13.5" customHeight="1" x14ac:dyDescent="0.2">
      <c r="B254" s="34">
        <v>422</v>
      </c>
      <c r="C254" s="66" t="s">
        <v>133</v>
      </c>
      <c r="D254" s="40">
        <v>0</v>
      </c>
      <c r="E254" s="63">
        <v>0</v>
      </c>
      <c r="F254" s="282">
        <v>0</v>
      </c>
      <c r="G254" s="63">
        <v>0</v>
      </c>
      <c r="H254" s="63">
        <v>0</v>
      </c>
      <c r="I254" s="48">
        <v>0</v>
      </c>
      <c r="J254" s="48">
        <v>0</v>
      </c>
      <c r="K254" s="48">
        <v>0</v>
      </c>
      <c r="L254" s="48">
        <v>0</v>
      </c>
    </row>
    <row r="255" spans="1:13" s="56" customFormat="1" ht="13.5" customHeight="1" x14ac:dyDescent="0.2">
      <c r="A255" s="345"/>
      <c r="B255" s="47">
        <v>3</v>
      </c>
      <c r="C255" s="71" t="s">
        <v>86</v>
      </c>
      <c r="D255" s="376">
        <v>0</v>
      </c>
      <c r="E255" s="83">
        <f>SUM(E256:E256)</f>
        <v>12016.86</v>
      </c>
      <c r="F255" s="377">
        <f>SUM(F256,F258)</f>
        <v>0</v>
      </c>
      <c r="G255" s="376">
        <f>SUM(G256,G258)</f>
        <v>0</v>
      </c>
      <c r="H255" s="376">
        <f>SUM(H256,H258)</f>
        <v>0</v>
      </c>
      <c r="I255" s="259">
        <v>0</v>
      </c>
      <c r="J255" s="259">
        <v>0</v>
      </c>
      <c r="K255" s="259">
        <v>0</v>
      </c>
      <c r="L255" s="259">
        <v>0</v>
      </c>
    </row>
    <row r="256" spans="1:13" s="61" customFormat="1" ht="13.5" customHeight="1" x14ac:dyDescent="0.2">
      <c r="A256" s="345"/>
      <c r="B256" s="47">
        <v>36</v>
      </c>
      <c r="C256" s="59" t="s">
        <v>130</v>
      </c>
      <c r="D256" s="83">
        <f>SUM(D257:D257)</f>
        <v>0</v>
      </c>
      <c r="E256" s="83">
        <f>SUM(E257:E257)</f>
        <v>12016.86</v>
      </c>
      <c r="F256" s="219">
        <f>SUM(F257:F257)</f>
        <v>0</v>
      </c>
      <c r="G256" s="83">
        <f>SUM(G257:G257)</f>
        <v>0</v>
      </c>
      <c r="H256" s="83">
        <f>SUM(H257:H257)</f>
        <v>0</v>
      </c>
      <c r="I256" s="48">
        <v>0</v>
      </c>
      <c r="J256" s="48">
        <v>0</v>
      </c>
      <c r="K256" s="48">
        <v>0</v>
      </c>
      <c r="L256" s="48">
        <v>0</v>
      </c>
    </row>
    <row r="257" spans="1:17" s="56" customFormat="1" ht="13.5" customHeight="1" x14ac:dyDescent="0.2">
      <c r="A257" s="345"/>
      <c r="B257" s="74">
        <v>363</v>
      </c>
      <c r="C257" s="69" t="s">
        <v>217</v>
      </c>
      <c r="D257" s="63">
        <v>0</v>
      </c>
      <c r="E257" s="57">
        <v>12016.86</v>
      </c>
      <c r="F257" s="273">
        <v>0</v>
      </c>
      <c r="G257" s="30">
        <v>0</v>
      </c>
      <c r="H257" s="30">
        <v>0</v>
      </c>
      <c r="I257" s="48">
        <v>0</v>
      </c>
      <c r="J257" s="48">
        <v>0</v>
      </c>
      <c r="K257" s="48">
        <v>0</v>
      </c>
      <c r="L257" s="48">
        <v>0</v>
      </c>
    </row>
    <row r="258" spans="1:17" s="56" customFormat="1" ht="13.5" customHeight="1" x14ac:dyDescent="0.2">
      <c r="A258" s="345"/>
      <c r="B258" s="47">
        <v>38</v>
      </c>
      <c r="C258" s="68" t="s">
        <v>202</v>
      </c>
      <c r="D258" s="83">
        <f>SUM(D259:D259)</f>
        <v>0</v>
      </c>
      <c r="E258" s="83">
        <f>SUM(E259:E259)</f>
        <v>0</v>
      </c>
      <c r="F258" s="219">
        <f>SUM(F259:F259)</f>
        <v>0</v>
      </c>
      <c r="G258" s="83">
        <f>SUM(G259:G259)</f>
        <v>0</v>
      </c>
      <c r="H258" s="83">
        <f>SUM(H259:H259)</f>
        <v>0</v>
      </c>
      <c r="I258" s="48">
        <v>0</v>
      </c>
      <c r="J258" s="48">
        <v>0</v>
      </c>
      <c r="K258" s="48">
        <v>0</v>
      </c>
      <c r="L258" s="48">
        <v>0</v>
      </c>
    </row>
    <row r="259" spans="1:17" s="56" customFormat="1" ht="13.5" customHeight="1" x14ac:dyDescent="0.2">
      <c r="A259" s="345"/>
      <c r="B259" s="74">
        <v>386</v>
      </c>
      <c r="C259" s="69" t="s">
        <v>210</v>
      </c>
      <c r="D259" s="40">
        <v>0</v>
      </c>
      <c r="E259" s="40">
        <v>0</v>
      </c>
      <c r="F259" s="273">
        <v>0</v>
      </c>
      <c r="G259" s="30">
        <v>0</v>
      </c>
      <c r="H259" s="30">
        <v>0</v>
      </c>
      <c r="I259" s="48">
        <v>0</v>
      </c>
      <c r="J259" s="48">
        <v>0</v>
      </c>
      <c r="K259" s="48">
        <v>0</v>
      </c>
      <c r="L259" s="48">
        <v>0</v>
      </c>
    </row>
    <row r="260" spans="1:17" ht="13.5" customHeight="1" x14ac:dyDescent="0.2">
      <c r="B260" s="580" t="s">
        <v>454</v>
      </c>
      <c r="C260" s="581"/>
      <c r="D260" s="235">
        <f>SUM(D261,D270)</f>
        <v>891546.88199999998</v>
      </c>
      <c r="E260" s="235">
        <f>SUM(E261,E270)</f>
        <v>2484625</v>
      </c>
      <c r="F260" s="283">
        <f>SUM(F261,F270,)</f>
        <v>1240000</v>
      </c>
      <c r="G260" s="235">
        <f>SUM(G261,G270)</f>
        <v>1802700</v>
      </c>
      <c r="H260" s="235">
        <f>SUM(H261,H270)</f>
        <v>2018200</v>
      </c>
      <c r="I260" s="204"/>
      <c r="J260" s="204"/>
      <c r="K260" s="204"/>
      <c r="L260" s="204"/>
    </row>
    <row r="261" spans="1:17" ht="21.95" customHeight="1" x14ac:dyDescent="0.2">
      <c r="A261" s="544" t="s">
        <v>134</v>
      </c>
      <c r="B261" s="544"/>
      <c r="C261" s="545"/>
      <c r="D261" s="220">
        <f t="shared" ref="D261:H267" si="58">D262</f>
        <v>0</v>
      </c>
      <c r="E261" s="220">
        <f t="shared" si="58"/>
        <v>1584625</v>
      </c>
      <c r="F261" s="269">
        <f t="shared" si="58"/>
        <v>500000</v>
      </c>
      <c r="G261" s="220">
        <f t="shared" si="58"/>
        <v>1117700</v>
      </c>
      <c r="H261" s="220">
        <f t="shared" si="58"/>
        <v>1333200</v>
      </c>
      <c r="I261" s="221">
        <v>0</v>
      </c>
      <c r="J261" s="221">
        <f t="shared" ref="J261:J312" si="59">F261/E261*100</f>
        <v>31.553206594620175</v>
      </c>
      <c r="K261" s="221">
        <f t="shared" ref="K261:K314" si="60">G261/F261*100</f>
        <v>223.54</v>
      </c>
      <c r="L261" s="221">
        <f t="shared" ref="J261:L314" si="61">H261/G261*100</f>
        <v>119.2806656526796</v>
      </c>
    </row>
    <row r="262" spans="1:17" ht="17.25" customHeight="1" x14ac:dyDescent="0.2">
      <c r="A262" s="563" t="s">
        <v>197</v>
      </c>
      <c r="B262" s="563"/>
      <c r="C262" s="564"/>
      <c r="D262" s="38">
        <f t="shared" si="58"/>
        <v>0</v>
      </c>
      <c r="E262" s="38">
        <f t="shared" si="58"/>
        <v>1584625</v>
      </c>
      <c r="F262" s="280">
        <f t="shared" si="58"/>
        <v>500000</v>
      </c>
      <c r="G262" s="38">
        <f t="shared" si="58"/>
        <v>1117700</v>
      </c>
      <c r="H262" s="38">
        <f t="shared" si="58"/>
        <v>1333200</v>
      </c>
      <c r="I262" s="24">
        <v>0</v>
      </c>
      <c r="J262" s="24">
        <f t="shared" si="59"/>
        <v>31.553206594620175</v>
      </c>
      <c r="K262" s="24">
        <f t="shared" si="60"/>
        <v>223.54</v>
      </c>
      <c r="L262" s="24">
        <f t="shared" si="61"/>
        <v>119.2806656526796</v>
      </c>
    </row>
    <row r="263" spans="1:17" ht="13.5" customHeight="1" x14ac:dyDescent="0.2">
      <c r="A263" s="572" t="s">
        <v>121</v>
      </c>
      <c r="B263" s="572"/>
      <c r="C263" s="573"/>
      <c r="D263" s="25">
        <f t="shared" si="58"/>
        <v>0</v>
      </c>
      <c r="E263" s="25">
        <f>SUM(E264,E266)</f>
        <v>1584625</v>
      </c>
      <c r="F263" s="271">
        <f>F267</f>
        <v>500000</v>
      </c>
      <c r="G263" s="25">
        <f t="shared" si="58"/>
        <v>1117700</v>
      </c>
      <c r="H263" s="25">
        <f t="shared" si="58"/>
        <v>1333200</v>
      </c>
      <c r="I263" s="26">
        <v>0</v>
      </c>
      <c r="J263" s="26">
        <v>0</v>
      </c>
      <c r="K263" s="26">
        <f t="shared" si="60"/>
        <v>223.54</v>
      </c>
      <c r="L263" s="26">
        <f t="shared" si="61"/>
        <v>119.2806656526796</v>
      </c>
    </row>
    <row r="264" spans="1:17" ht="13.5" customHeight="1" x14ac:dyDescent="0.2">
      <c r="A264" s="560" t="s">
        <v>582</v>
      </c>
      <c r="B264" s="561"/>
      <c r="C264" s="562"/>
      <c r="D264" s="27">
        <f>D267</f>
        <v>0</v>
      </c>
      <c r="E264" s="27">
        <v>256625</v>
      </c>
      <c r="F264" s="272">
        <v>0</v>
      </c>
      <c r="G264" s="27">
        <f>G267</f>
        <v>1117700</v>
      </c>
      <c r="H264" s="27">
        <f>H267</f>
        <v>1333200</v>
      </c>
      <c r="I264" s="28">
        <v>0</v>
      </c>
      <c r="J264" s="28">
        <v>0</v>
      </c>
      <c r="K264" s="28">
        <v>0</v>
      </c>
      <c r="L264" s="28">
        <f t="shared" si="61"/>
        <v>119.2806656526796</v>
      </c>
      <c r="N264" s="379" t="s">
        <v>549</v>
      </c>
      <c r="P264" s="176">
        <v>500000</v>
      </c>
      <c r="Q264" s="176">
        <v>500000</v>
      </c>
    </row>
    <row r="265" spans="1:17" s="366" customFormat="1" ht="13.5" customHeight="1" x14ac:dyDescent="0.2">
      <c r="A265" s="567" t="s">
        <v>578</v>
      </c>
      <c r="B265" s="565"/>
      <c r="C265" s="566"/>
      <c r="D265" s="27">
        <v>0</v>
      </c>
      <c r="E265" s="27">
        <v>0</v>
      </c>
      <c r="F265" s="272">
        <v>500000</v>
      </c>
      <c r="G265" s="27">
        <v>0</v>
      </c>
      <c r="H265" s="27">
        <v>0</v>
      </c>
      <c r="I265" s="28"/>
      <c r="J265" s="28"/>
      <c r="K265" s="28"/>
      <c r="L265" s="28"/>
      <c r="N265" s="379"/>
      <c r="P265" s="176"/>
      <c r="Q265" s="176"/>
    </row>
    <row r="266" spans="1:17" s="366" customFormat="1" ht="13.5" customHeight="1" x14ac:dyDescent="0.2">
      <c r="A266" s="613" t="s">
        <v>542</v>
      </c>
      <c r="B266" s="565"/>
      <c r="C266" s="566"/>
      <c r="D266" s="27">
        <v>0</v>
      </c>
      <c r="E266" s="27">
        <v>1328000</v>
      </c>
      <c r="F266" s="272">
        <v>0</v>
      </c>
      <c r="G266" s="27"/>
      <c r="H266" s="27"/>
      <c r="I266" s="28"/>
      <c r="J266" s="28"/>
      <c r="K266" s="28"/>
      <c r="L266" s="28"/>
      <c r="N266" s="379"/>
      <c r="P266" s="176"/>
      <c r="Q266" s="176"/>
    </row>
    <row r="267" spans="1:17" ht="13.5" customHeight="1" x14ac:dyDescent="0.2">
      <c r="B267" s="33">
        <v>4</v>
      </c>
      <c r="C267" s="59" t="s">
        <v>113</v>
      </c>
      <c r="D267" s="29">
        <f t="shared" si="58"/>
        <v>0</v>
      </c>
      <c r="E267" s="29">
        <f t="shared" si="58"/>
        <v>1584625</v>
      </c>
      <c r="F267" s="276">
        <f t="shared" si="58"/>
        <v>500000</v>
      </c>
      <c r="G267" s="29">
        <f t="shared" si="58"/>
        <v>1117700</v>
      </c>
      <c r="H267" s="29">
        <f t="shared" si="58"/>
        <v>1333200</v>
      </c>
      <c r="I267" s="48">
        <v>0</v>
      </c>
      <c r="J267" s="48">
        <f t="shared" si="59"/>
        <v>31.553206594620175</v>
      </c>
      <c r="K267" s="48">
        <f t="shared" si="60"/>
        <v>223.54</v>
      </c>
      <c r="L267" s="48">
        <f t="shared" si="61"/>
        <v>119.2806656526796</v>
      </c>
    </row>
    <row r="268" spans="1:17" ht="13.5" customHeight="1" x14ac:dyDescent="0.2">
      <c r="B268" s="33">
        <v>42</v>
      </c>
      <c r="C268" s="59" t="s">
        <v>114</v>
      </c>
      <c r="D268" s="215">
        <f>SUM(D269:D269)</f>
        <v>0</v>
      </c>
      <c r="E268" s="215">
        <f>SUM(E269:E269)</f>
        <v>1584625</v>
      </c>
      <c r="F268" s="219">
        <f>SUM(F269:F269)</f>
        <v>500000</v>
      </c>
      <c r="G268" s="215">
        <f>SUM(G269:G269)</f>
        <v>1117700</v>
      </c>
      <c r="H268" s="215">
        <f>SUM(H269:H269)</f>
        <v>1333200</v>
      </c>
      <c r="I268" s="48">
        <v>0</v>
      </c>
      <c r="J268" s="48">
        <f t="shared" si="59"/>
        <v>31.553206594620175</v>
      </c>
      <c r="K268" s="48">
        <f t="shared" si="60"/>
        <v>223.54</v>
      </c>
      <c r="L268" s="48">
        <f t="shared" si="61"/>
        <v>119.2806656526796</v>
      </c>
    </row>
    <row r="269" spans="1:17" ht="13.5" customHeight="1" x14ac:dyDescent="0.2">
      <c r="B269" s="34">
        <v>421</v>
      </c>
      <c r="C269" s="66" t="s">
        <v>120</v>
      </c>
      <c r="D269" s="40">
        <v>0</v>
      </c>
      <c r="E269" s="40">
        <v>1584625</v>
      </c>
      <c r="F269" s="273">
        <v>500000</v>
      </c>
      <c r="G269" s="30">
        <v>1117700</v>
      </c>
      <c r="H269" s="30">
        <v>1333200</v>
      </c>
      <c r="I269" s="48">
        <v>0</v>
      </c>
      <c r="J269" s="48">
        <f t="shared" si="59"/>
        <v>31.553206594620175</v>
      </c>
      <c r="K269" s="48">
        <f t="shared" si="60"/>
        <v>223.54</v>
      </c>
      <c r="L269" s="48">
        <f t="shared" si="61"/>
        <v>119.2806656526796</v>
      </c>
    </row>
    <row r="270" spans="1:17" ht="21.95" customHeight="1" x14ac:dyDescent="0.2">
      <c r="A270" s="544" t="s">
        <v>135</v>
      </c>
      <c r="B270" s="544"/>
      <c r="C270" s="545"/>
      <c r="D270" s="220">
        <f>SUM(D271,D280,D289,D297,D304)</f>
        <v>891546.88199999998</v>
      </c>
      <c r="E270" s="220">
        <f>SUM(E271,E280,E289,E297)</f>
        <v>900000</v>
      </c>
      <c r="F270" s="269">
        <f>SUM(F271,F280,F289,F297)</f>
        <v>740000</v>
      </c>
      <c r="G270" s="220">
        <f>SUM(G271,G280,G289,G297)</f>
        <v>685000</v>
      </c>
      <c r="H270" s="220">
        <f>SUM(H271,H280,H289,H297)</f>
        <v>685000</v>
      </c>
      <c r="I270" s="221">
        <f t="shared" ref="I270:I312" si="62">E270/D270*100</f>
        <v>100.94814060490427</v>
      </c>
      <c r="J270" s="221">
        <f t="shared" si="59"/>
        <v>82.222222222222214</v>
      </c>
      <c r="K270" s="221">
        <f t="shared" si="60"/>
        <v>92.567567567567565</v>
      </c>
      <c r="L270" s="221">
        <f t="shared" si="61"/>
        <v>100</v>
      </c>
      <c r="M270" s="49"/>
    </row>
    <row r="271" spans="1:17" ht="15.75" customHeight="1" x14ac:dyDescent="0.2">
      <c r="A271" s="535" t="s">
        <v>136</v>
      </c>
      <c r="B271" s="535"/>
      <c r="C271" s="536"/>
      <c r="D271" s="38">
        <f t="shared" ref="D271:H277" si="63">D272</f>
        <v>770676.45</v>
      </c>
      <c r="E271" s="38">
        <f t="shared" si="63"/>
        <v>800000</v>
      </c>
      <c r="F271" s="280">
        <f t="shared" si="63"/>
        <v>600000</v>
      </c>
      <c r="G271" s="38">
        <f t="shared" si="63"/>
        <v>600000</v>
      </c>
      <c r="H271" s="38">
        <f t="shared" si="63"/>
        <v>600000</v>
      </c>
      <c r="I271" s="24">
        <f t="shared" si="62"/>
        <v>103.80491060807684</v>
      </c>
      <c r="J271" s="24">
        <f t="shared" si="59"/>
        <v>75</v>
      </c>
      <c r="K271" s="24">
        <f t="shared" si="60"/>
        <v>100</v>
      </c>
      <c r="L271" s="24">
        <f t="shared" si="61"/>
        <v>100</v>
      </c>
      <c r="M271" s="49"/>
    </row>
    <row r="272" spans="1:17" ht="13.5" customHeight="1" x14ac:dyDescent="0.2">
      <c r="A272" s="574" t="s">
        <v>121</v>
      </c>
      <c r="B272" s="548"/>
      <c r="C272" s="549"/>
      <c r="D272" s="25">
        <f>D277</f>
        <v>770676.45</v>
      </c>
      <c r="E272" s="25">
        <f>E277</f>
        <v>800000</v>
      </c>
      <c r="F272" s="271">
        <f>F279</f>
        <v>600000</v>
      </c>
      <c r="G272" s="25">
        <f>G277</f>
        <v>600000</v>
      </c>
      <c r="H272" s="25">
        <f>H277</f>
        <v>600000</v>
      </c>
      <c r="I272" s="26">
        <v>0</v>
      </c>
      <c r="J272" s="26">
        <v>0</v>
      </c>
      <c r="K272" s="26">
        <f t="shared" si="60"/>
        <v>100</v>
      </c>
      <c r="L272" s="26">
        <f t="shared" si="61"/>
        <v>100</v>
      </c>
      <c r="M272" s="49"/>
    </row>
    <row r="273" spans="1:13" ht="13.5" customHeight="1" x14ac:dyDescent="0.2">
      <c r="A273" s="567" t="s">
        <v>511</v>
      </c>
      <c r="B273" s="575"/>
      <c r="C273" s="576"/>
      <c r="D273" s="27">
        <v>550675.25</v>
      </c>
      <c r="E273" s="27">
        <v>600000</v>
      </c>
      <c r="F273" s="272">
        <v>599000</v>
      </c>
      <c r="G273" s="27">
        <f>G277</f>
        <v>600000</v>
      </c>
      <c r="H273" s="27">
        <f>H277</f>
        <v>600000</v>
      </c>
      <c r="I273" s="28">
        <v>0</v>
      </c>
      <c r="J273" s="28">
        <v>0</v>
      </c>
      <c r="K273" s="28">
        <f t="shared" si="60"/>
        <v>100.1669449081803</v>
      </c>
      <c r="L273" s="28">
        <f t="shared" si="61"/>
        <v>100</v>
      </c>
      <c r="M273" s="49"/>
    </row>
    <row r="274" spans="1:13" s="355" customFormat="1" ht="13.5" customHeight="1" x14ac:dyDescent="0.2">
      <c r="A274" s="567" t="s">
        <v>510</v>
      </c>
      <c r="B274" s="575"/>
      <c r="C274" s="576"/>
      <c r="D274" s="27">
        <v>14595.07</v>
      </c>
      <c r="E274" s="27">
        <v>0</v>
      </c>
      <c r="F274" s="272">
        <v>0</v>
      </c>
      <c r="G274" s="27"/>
      <c r="H274" s="27"/>
      <c r="I274" s="28"/>
      <c r="J274" s="28"/>
      <c r="K274" s="28"/>
      <c r="L274" s="28"/>
      <c r="M274" s="49"/>
    </row>
    <row r="275" spans="1:13" s="355" customFormat="1" ht="13.5" customHeight="1" x14ac:dyDescent="0.2">
      <c r="A275" s="560" t="s">
        <v>509</v>
      </c>
      <c r="B275" s="561"/>
      <c r="C275" s="562"/>
      <c r="D275" s="27">
        <v>91.17</v>
      </c>
      <c r="E275" s="27">
        <v>50</v>
      </c>
      <c r="F275" s="272">
        <v>1000</v>
      </c>
      <c r="G275" s="27"/>
      <c r="H275" s="27"/>
      <c r="I275" s="28"/>
      <c r="J275" s="28"/>
      <c r="K275" s="28"/>
      <c r="L275" s="28"/>
      <c r="M275" s="49"/>
    </row>
    <row r="276" spans="1:13" s="355" customFormat="1" ht="13.5" customHeight="1" x14ac:dyDescent="0.2">
      <c r="A276" s="560" t="s">
        <v>559</v>
      </c>
      <c r="B276" s="561"/>
      <c r="C276" s="562"/>
      <c r="D276" s="27">
        <v>205314.96</v>
      </c>
      <c r="E276" s="27">
        <v>199950</v>
      </c>
      <c r="F276" s="272">
        <v>0</v>
      </c>
      <c r="G276" s="27"/>
      <c r="H276" s="27"/>
      <c r="I276" s="28"/>
      <c r="J276" s="28"/>
      <c r="K276" s="28"/>
      <c r="L276" s="28"/>
      <c r="M276" s="49"/>
    </row>
    <row r="277" spans="1:13" ht="13.5" customHeight="1" x14ac:dyDescent="0.2">
      <c r="B277" s="33">
        <v>3</v>
      </c>
      <c r="C277" s="59" t="s">
        <v>86</v>
      </c>
      <c r="D277" s="29">
        <f t="shared" si="63"/>
        <v>770676.45</v>
      </c>
      <c r="E277" s="29">
        <f t="shared" si="63"/>
        <v>800000</v>
      </c>
      <c r="F277" s="276">
        <f t="shared" si="63"/>
        <v>600000</v>
      </c>
      <c r="G277" s="29">
        <f t="shared" si="63"/>
        <v>600000</v>
      </c>
      <c r="H277" s="29">
        <f t="shared" si="63"/>
        <v>600000</v>
      </c>
      <c r="I277" s="48">
        <f t="shared" si="62"/>
        <v>103.80491060807684</v>
      </c>
      <c r="J277" s="48">
        <f t="shared" si="59"/>
        <v>75</v>
      </c>
      <c r="K277" s="48">
        <f t="shared" si="60"/>
        <v>100</v>
      </c>
      <c r="L277" s="48">
        <f t="shared" si="61"/>
        <v>100</v>
      </c>
      <c r="M277" s="49"/>
    </row>
    <row r="278" spans="1:13" ht="13.5" customHeight="1" x14ac:dyDescent="0.2">
      <c r="B278" s="33">
        <v>32</v>
      </c>
      <c r="C278" s="59" t="s">
        <v>87</v>
      </c>
      <c r="D278" s="215">
        <f>SUM(D279:D279)</f>
        <v>770676.45</v>
      </c>
      <c r="E278" s="215">
        <f>SUM(E279:E279)</f>
        <v>800000</v>
      </c>
      <c r="F278" s="219">
        <f>SUM(F279:F279)</f>
        <v>600000</v>
      </c>
      <c r="G278" s="215">
        <f>SUM(G279:G279)</f>
        <v>600000</v>
      </c>
      <c r="H278" s="215">
        <f>SUM(H279:H279)</f>
        <v>600000</v>
      </c>
      <c r="I278" s="48">
        <f t="shared" si="62"/>
        <v>103.80491060807684</v>
      </c>
      <c r="J278" s="48">
        <f t="shared" si="59"/>
        <v>75</v>
      </c>
      <c r="K278" s="48">
        <f t="shared" si="60"/>
        <v>100</v>
      </c>
      <c r="L278" s="48">
        <f t="shared" si="61"/>
        <v>100</v>
      </c>
      <c r="M278" s="49"/>
    </row>
    <row r="279" spans="1:13" ht="13.5" customHeight="1" x14ac:dyDescent="0.2">
      <c r="B279" s="34">
        <v>323</v>
      </c>
      <c r="C279" s="66" t="s">
        <v>137</v>
      </c>
      <c r="D279" s="40">
        <v>770676.45</v>
      </c>
      <c r="E279" s="40">
        <v>800000</v>
      </c>
      <c r="F279" s="273">
        <v>600000</v>
      </c>
      <c r="G279" s="30">
        <v>600000</v>
      </c>
      <c r="H279" s="30">
        <v>600000</v>
      </c>
      <c r="I279" s="48">
        <f t="shared" si="62"/>
        <v>103.80491060807684</v>
      </c>
      <c r="J279" s="48">
        <f t="shared" si="59"/>
        <v>75</v>
      </c>
      <c r="K279" s="48">
        <f t="shared" si="60"/>
        <v>100</v>
      </c>
      <c r="L279" s="48">
        <f t="shared" si="61"/>
        <v>100</v>
      </c>
      <c r="M279" s="49"/>
    </row>
    <row r="280" spans="1:13" ht="13.5" customHeight="1" x14ac:dyDescent="0.2">
      <c r="A280" s="535" t="s">
        <v>138</v>
      </c>
      <c r="B280" s="535"/>
      <c r="C280" s="536"/>
      <c r="D280" s="23">
        <f t="shared" ref="D280:H281" si="64">D281</f>
        <v>14990</v>
      </c>
      <c r="E280" s="23">
        <f t="shared" si="64"/>
        <v>20000</v>
      </c>
      <c r="F280" s="270">
        <f>F281</f>
        <v>30000</v>
      </c>
      <c r="G280" s="23">
        <f t="shared" si="64"/>
        <v>30000</v>
      </c>
      <c r="H280" s="23">
        <f t="shared" si="64"/>
        <v>30000</v>
      </c>
      <c r="I280" s="24">
        <f t="shared" si="62"/>
        <v>133.42228152101401</v>
      </c>
      <c r="J280" s="24">
        <f t="shared" si="59"/>
        <v>150</v>
      </c>
      <c r="K280" s="24">
        <f t="shared" si="60"/>
        <v>100</v>
      </c>
      <c r="L280" s="24">
        <f t="shared" si="61"/>
        <v>100</v>
      </c>
      <c r="M280" s="49"/>
    </row>
    <row r="281" spans="1:13" ht="13.5" customHeight="1" x14ac:dyDescent="0.2">
      <c r="A281" s="574" t="s">
        <v>121</v>
      </c>
      <c r="B281" s="548"/>
      <c r="C281" s="549"/>
      <c r="D281" s="25">
        <f>D284</f>
        <v>14990</v>
      </c>
      <c r="E281" s="25">
        <f>E284</f>
        <v>20000</v>
      </c>
      <c r="F281" s="271">
        <f>F284</f>
        <v>30000</v>
      </c>
      <c r="G281" s="25">
        <f t="shared" si="64"/>
        <v>30000</v>
      </c>
      <c r="H281" s="25">
        <f t="shared" si="64"/>
        <v>30000</v>
      </c>
      <c r="I281" s="26">
        <v>0</v>
      </c>
      <c r="J281" s="26">
        <v>0</v>
      </c>
      <c r="K281" s="26">
        <f t="shared" si="60"/>
        <v>100</v>
      </c>
      <c r="L281" s="26">
        <f t="shared" si="61"/>
        <v>100</v>
      </c>
      <c r="M281" s="49"/>
    </row>
    <row r="282" spans="1:13" ht="13.5" customHeight="1" x14ac:dyDescent="0.2">
      <c r="A282" s="567" t="s">
        <v>508</v>
      </c>
      <c r="B282" s="575"/>
      <c r="C282" s="576"/>
      <c r="D282" s="27">
        <v>0</v>
      </c>
      <c r="E282" s="27">
        <v>0</v>
      </c>
      <c r="F282" s="272">
        <v>1000</v>
      </c>
      <c r="G282" s="27">
        <f>G284</f>
        <v>30000</v>
      </c>
      <c r="H282" s="27">
        <f>H284</f>
        <v>30000</v>
      </c>
      <c r="I282" s="28">
        <v>0</v>
      </c>
      <c r="J282" s="28">
        <v>0</v>
      </c>
      <c r="K282" s="28">
        <f t="shared" si="60"/>
        <v>3000</v>
      </c>
      <c r="L282" s="28">
        <f t="shared" si="61"/>
        <v>100</v>
      </c>
      <c r="M282" s="49"/>
    </row>
    <row r="283" spans="1:13" s="249" customFormat="1" ht="13.5" customHeight="1" x14ac:dyDescent="0.2">
      <c r="A283" s="560" t="s">
        <v>476</v>
      </c>
      <c r="B283" s="560"/>
      <c r="C283" s="584"/>
      <c r="D283" s="60">
        <v>14990</v>
      </c>
      <c r="E283" s="27">
        <v>20000</v>
      </c>
      <c r="F283" s="272">
        <v>29000</v>
      </c>
      <c r="G283" s="27"/>
      <c r="H283" s="27"/>
      <c r="I283" s="28"/>
      <c r="J283" s="28"/>
      <c r="K283" s="28"/>
      <c r="L283" s="28"/>
      <c r="M283" s="49"/>
    </row>
    <row r="284" spans="1:13" ht="13.5" customHeight="1" x14ac:dyDescent="0.2">
      <c r="B284" s="33">
        <v>3</v>
      </c>
      <c r="C284" s="59" t="s">
        <v>86</v>
      </c>
      <c r="D284" s="29">
        <f>SUM(D285,D287)</f>
        <v>14990</v>
      </c>
      <c r="E284" s="29">
        <f>SUM(E285,E287)</f>
        <v>20000</v>
      </c>
      <c r="F284" s="276">
        <f>SUM(F285,F287)</f>
        <v>30000</v>
      </c>
      <c r="G284" s="29">
        <f>SUM(G285,G287)</f>
        <v>30000</v>
      </c>
      <c r="H284" s="29">
        <f>SUM(H285,H287)</f>
        <v>30000</v>
      </c>
      <c r="I284" s="48">
        <f t="shared" si="62"/>
        <v>133.42228152101401</v>
      </c>
      <c r="J284" s="48">
        <f t="shared" si="59"/>
        <v>150</v>
      </c>
      <c r="K284" s="48">
        <f t="shared" si="60"/>
        <v>100</v>
      </c>
      <c r="L284" s="48">
        <f t="shared" si="61"/>
        <v>100</v>
      </c>
      <c r="M284" s="49"/>
    </row>
    <row r="285" spans="1:13" ht="13.5" customHeight="1" x14ac:dyDescent="0.2">
      <c r="B285" s="33">
        <v>35</v>
      </c>
      <c r="C285" s="59" t="s">
        <v>87</v>
      </c>
      <c r="D285" s="215">
        <f>SUM(D286:D286)</f>
        <v>14990</v>
      </c>
      <c r="E285" s="215">
        <f>SUM(E286:E286)</f>
        <v>20000</v>
      </c>
      <c r="F285" s="219">
        <f>SUM(F286:F286)</f>
        <v>30000</v>
      </c>
      <c r="G285" s="215">
        <f>SUM(G286:G286)</f>
        <v>30000</v>
      </c>
      <c r="H285" s="215">
        <f>SUM(H286:H286)</f>
        <v>30000</v>
      </c>
      <c r="I285" s="48">
        <f t="shared" si="62"/>
        <v>133.42228152101401</v>
      </c>
      <c r="J285" s="48">
        <f t="shared" si="59"/>
        <v>150</v>
      </c>
      <c r="K285" s="48">
        <f t="shared" si="60"/>
        <v>100</v>
      </c>
      <c r="L285" s="48">
        <f t="shared" si="61"/>
        <v>100</v>
      </c>
      <c r="M285" s="49"/>
    </row>
    <row r="286" spans="1:13" ht="13.5" customHeight="1" x14ac:dyDescent="0.2">
      <c r="B286" s="34">
        <v>352</v>
      </c>
      <c r="C286" s="66" t="s">
        <v>139</v>
      </c>
      <c r="D286" s="40">
        <v>14990</v>
      </c>
      <c r="E286" s="229">
        <v>20000</v>
      </c>
      <c r="F286" s="273">
        <v>30000</v>
      </c>
      <c r="G286" s="217">
        <v>30000</v>
      </c>
      <c r="H286" s="217">
        <v>30000</v>
      </c>
      <c r="I286" s="48">
        <f t="shared" si="62"/>
        <v>133.42228152101401</v>
      </c>
      <c r="J286" s="48">
        <f t="shared" si="59"/>
        <v>150</v>
      </c>
      <c r="K286" s="48">
        <f t="shared" si="60"/>
        <v>100</v>
      </c>
      <c r="L286" s="48">
        <f t="shared" si="61"/>
        <v>100</v>
      </c>
      <c r="M286" s="49"/>
    </row>
    <row r="287" spans="1:13" ht="13.5" customHeight="1" x14ac:dyDescent="0.2">
      <c r="B287" s="33">
        <v>38</v>
      </c>
      <c r="C287" s="59" t="s">
        <v>90</v>
      </c>
      <c r="D287" s="215">
        <f>SUM(D288:D288)</f>
        <v>0</v>
      </c>
      <c r="E287" s="215">
        <f>SUM(E288:E288)</f>
        <v>0</v>
      </c>
      <c r="F287" s="219">
        <f>SUM(F288:F288)</f>
        <v>0</v>
      </c>
      <c r="G287" s="215">
        <f>SUM(G288:G288)</f>
        <v>0</v>
      </c>
      <c r="H287" s="215">
        <f>SUM(H288:H288)</f>
        <v>0</v>
      </c>
      <c r="I287" s="48">
        <v>0</v>
      </c>
      <c r="J287" s="48">
        <v>0</v>
      </c>
      <c r="K287" s="48">
        <v>0</v>
      </c>
      <c r="L287" s="48">
        <v>0</v>
      </c>
      <c r="M287" s="49"/>
    </row>
    <row r="288" spans="1:13" ht="13.5" customHeight="1" x14ac:dyDescent="0.2">
      <c r="B288" s="34">
        <v>383</v>
      </c>
      <c r="C288" s="66" t="s">
        <v>140</v>
      </c>
      <c r="D288" s="57">
        <v>0</v>
      </c>
      <c r="E288" s="231">
        <v>0</v>
      </c>
      <c r="F288" s="279">
        <v>0</v>
      </c>
      <c r="G288" s="232">
        <v>0</v>
      </c>
      <c r="H288" s="232">
        <v>0</v>
      </c>
      <c r="I288" s="48">
        <v>0</v>
      </c>
      <c r="J288" s="48">
        <v>0</v>
      </c>
      <c r="K288" s="48">
        <v>0</v>
      </c>
      <c r="L288" s="48">
        <v>0</v>
      </c>
      <c r="M288" s="49"/>
    </row>
    <row r="289" spans="1:13" ht="13.5" customHeight="1" x14ac:dyDescent="0.2">
      <c r="A289" s="535" t="s">
        <v>141</v>
      </c>
      <c r="B289" s="535"/>
      <c r="C289" s="536"/>
      <c r="D289" s="225">
        <f>D290</f>
        <v>88725</v>
      </c>
      <c r="E289" s="225">
        <f>E290</f>
        <v>80000</v>
      </c>
      <c r="F289" s="280">
        <f>F290</f>
        <v>60000</v>
      </c>
      <c r="G289" s="225">
        <f>G290</f>
        <v>50000</v>
      </c>
      <c r="H289" s="225">
        <f>H290</f>
        <v>50000</v>
      </c>
      <c r="I289" s="24">
        <f t="shared" si="62"/>
        <v>90.166244012397854</v>
      </c>
      <c r="J289" s="24">
        <f t="shared" si="59"/>
        <v>75</v>
      </c>
      <c r="K289" s="24">
        <f t="shared" si="60"/>
        <v>83.333333333333343</v>
      </c>
      <c r="L289" s="24">
        <f t="shared" si="61"/>
        <v>100</v>
      </c>
      <c r="M289" s="49"/>
    </row>
    <row r="290" spans="1:13" ht="13.5" customHeight="1" x14ac:dyDescent="0.2">
      <c r="A290" s="548" t="s">
        <v>109</v>
      </c>
      <c r="B290" s="548"/>
      <c r="C290" s="549"/>
      <c r="D290" s="226">
        <f>D294</f>
        <v>88725</v>
      </c>
      <c r="E290" s="226">
        <f>E294</f>
        <v>80000</v>
      </c>
      <c r="F290" s="271">
        <f>F294</f>
        <v>60000</v>
      </c>
      <c r="G290" s="226">
        <f>G294</f>
        <v>50000</v>
      </c>
      <c r="H290" s="226">
        <f>H294</f>
        <v>50000</v>
      </c>
      <c r="I290" s="26">
        <v>0</v>
      </c>
      <c r="J290" s="26">
        <v>0</v>
      </c>
      <c r="K290" s="26">
        <f t="shared" si="60"/>
        <v>83.333333333333343</v>
      </c>
      <c r="L290" s="26">
        <f t="shared" si="61"/>
        <v>100</v>
      </c>
      <c r="M290" s="49"/>
    </row>
    <row r="291" spans="1:13" ht="12.75" customHeight="1" x14ac:dyDescent="0.2">
      <c r="A291" s="533" t="s">
        <v>433</v>
      </c>
      <c r="B291" s="533"/>
      <c r="C291" s="534"/>
      <c r="D291" s="60">
        <v>0</v>
      </c>
      <c r="E291" s="233">
        <v>0</v>
      </c>
      <c r="F291" s="272">
        <v>0</v>
      </c>
      <c r="G291" s="227">
        <v>50000</v>
      </c>
      <c r="H291" s="227">
        <v>50000</v>
      </c>
      <c r="I291" s="28">
        <v>0</v>
      </c>
      <c r="J291" s="28">
        <v>0</v>
      </c>
      <c r="K291" s="28">
        <v>0</v>
      </c>
      <c r="L291" s="28">
        <f t="shared" si="61"/>
        <v>100</v>
      </c>
      <c r="M291" s="49"/>
    </row>
    <row r="292" spans="1:13" ht="13.5" customHeight="1" x14ac:dyDescent="0.2">
      <c r="A292" s="560" t="s">
        <v>476</v>
      </c>
      <c r="B292" s="560"/>
      <c r="C292" s="584"/>
      <c r="D292" s="62">
        <v>88725</v>
      </c>
      <c r="E292" s="234">
        <v>43000</v>
      </c>
      <c r="F292" s="272">
        <v>23000</v>
      </c>
      <c r="G292" s="227">
        <v>0</v>
      </c>
      <c r="H292" s="227">
        <v>0</v>
      </c>
      <c r="I292" s="28">
        <v>0</v>
      </c>
      <c r="J292" s="28">
        <v>0</v>
      </c>
      <c r="K292" s="28">
        <f t="shared" si="60"/>
        <v>0</v>
      </c>
      <c r="L292" s="28">
        <v>0</v>
      </c>
      <c r="M292" s="49"/>
    </row>
    <row r="293" spans="1:13" s="366" customFormat="1" ht="12.75" customHeight="1" x14ac:dyDescent="0.2">
      <c r="A293" s="560" t="s">
        <v>543</v>
      </c>
      <c r="B293" s="560"/>
      <c r="C293" s="584"/>
      <c r="D293" s="62">
        <v>0</v>
      </c>
      <c r="E293" s="234">
        <v>37000</v>
      </c>
      <c r="F293" s="272">
        <v>37000</v>
      </c>
      <c r="G293" s="227"/>
      <c r="H293" s="227"/>
      <c r="I293" s="28"/>
      <c r="J293" s="28"/>
      <c r="K293" s="28"/>
      <c r="L293" s="28"/>
      <c r="M293" s="49"/>
    </row>
    <row r="294" spans="1:13" ht="13.5" customHeight="1" x14ac:dyDescent="0.2">
      <c r="B294" s="33">
        <v>3</v>
      </c>
      <c r="C294" s="59" t="s">
        <v>86</v>
      </c>
      <c r="D294" s="228">
        <f>D295</f>
        <v>88725</v>
      </c>
      <c r="E294" s="228">
        <f>E295</f>
        <v>80000</v>
      </c>
      <c r="F294" s="276">
        <f>F295</f>
        <v>60000</v>
      </c>
      <c r="G294" s="228">
        <f>G295</f>
        <v>50000</v>
      </c>
      <c r="H294" s="228">
        <f>H295</f>
        <v>50000</v>
      </c>
      <c r="I294" s="48">
        <f t="shared" si="62"/>
        <v>90.166244012397854</v>
      </c>
      <c r="J294" s="48">
        <f t="shared" si="59"/>
        <v>75</v>
      </c>
      <c r="K294" s="48">
        <f t="shared" si="60"/>
        <v>83.333333333333343</v>
      </c>
      <c r="L294" s="48">
        <f t="shared" si="61"/>
        <v>100</v>
      </c>
      <c r="M294" s="49"/>
    </row>
    <row r="295" spans="1:13" ht="13.5" customHeight="1" x14ac:dyDescent="0.2">
      <c r="B295" s="33">
        <v>32</v>
      </c>
      <c r="C295" s="59" t="s">
        <v>87</v>
      </c>
      <c r="D295" s="215">
        <f>SUM(D296:D296)</f>
        <v>88725</v>
      </c>
      <c r="E295" s="215">
        <f>SUM(E296:E296)</f>
        <v>80000</v>
      </c>
      <c r="F295" s="219">
        <f>SUM(F296:F296)</f>
        <v>60000</v>
      </c>
      <c r="G295" s="215">
        <f>SUM(G296:G296)</f>
        <v>50000</v>
      </c>
      <c r="H295" s="215">
        <f>SUM(H296:H296)</f>
        <v>50000</v>
      </c>
      <c r="I295" s="48">
        <f t="shared" si="62"/>
        <v>90.166244012397854</v>
      </c>
      <c r="J295" s="48">
        <f t="shared" si="59"/>
        <v>75</v>
      </c>
      <c r="K295" s="48">
        <f t="shared" si="60"/>
        <v>83.333333333333343</v>
      </c>
      <c r="L295" s="48">
        <f t="shared" si="61"/>
        <v>100</v>
      </c>
      <c r="M295" s="49"/>
    </row>
    <row r="296" spans="1:13" ht="13.5" customHeight="1" x14ac:dyDescent="0.2">
      <c r="B296" s="34">
        <v>323</v>
      </c>
      <c r="C296" s="66" t="s">
        <v>142</v>
      </c>
      <c r="D296" s="40">
        <v>88725</v>
      </c>
      <c r="E296" s="229">
        <v>80000</v>
      </c>
      <c r="F296" s="273">
        <v>60000</v>
      </c>
      <c r="G296" s="217">
        <v>50000</v>
      </c>
      <c r="H296" s="217">
        <v>50000</v>
      </c>
      <c r="I296" s="48">
        <f t="shared" si="62"/>
        <v>90.166244012397854</v>
      </c>
      <c r="J296" s="48">
        <f t="shared" si="59"/>
        <v>75</v>
      </c>
      <c r="K296" s="48">
        <f t="shared" si="60"/>
        <v>83.333333333333343</v>
      </c>
      <c r="L296" s="48">
        <f t="shared" si="61"/>
        <v>100</v>
      </c>
      <c r="M296" s="49"/>
    </row>
    <row r="297" spans="1:13" ht="27" customHeight="1" x14ac:dyDescent="0.2">
      <c r="A297" s="592" t="s">
        <v>556</v>
      </c>
      <c r="B297" s="593"/>
      <c r="C297" s="594"/>
      <c r="D297" s="318">
        <f t="shared" ref="D297:H301" si="65">D298</f>
        <v>0</v>
      </c>
      <c r="E297" s="318">
        <f t="shared" si="65"/>
        <v>0</v>
      </c>
      <c r="F297" s="280">
        <f t="shared" si="65"/>
        <v>50000</v>
      </c>
      <c r="G297" s="318">
        <f t="shared" si="65"/>
        <v>5000</v>
      </c>
      <c r="H297" s="318">
        <f t="shared" si="65"/>
        <v>5000</v>
      </c>
      <c r="I297" s="300">
        <v>0</v>
      </c>
      <c r="J297" s="300" t="e">
        <f t="shared" si="59"/>
        <v>#DIV/0!</v>
      </c>
      <c r="K297" s="300">
        <f t="shared" si="60"/>
        <v>10</v>
      </c>
      <c r="L297" s="300">
        <f t="shared" si="61"/>
        <v>100</v>
      </c>
      <c r="M297" s="49"/>
    </row>
    <row r="298" spans="1:13" ht="13.5" customHeight="1" x14ac:dyDescent="0.2">
      <c r="A298" s="548" t="s">
        <v>109</v>
      </c>
      <c r="B298" s="548"/>
      <c r="C298" s="549"/>
      <c r="D298" s="226">
        <f>D299</f>
        <v>0</v>
      </c>
      <c r="E298" s="226">
        <f>E301</f>
        <v>0</v>
      </c>
      <c r="F298" s="271">
        <f>F301</f>
        <v>50000</v>
      </c>
      <c r="G298" s="226">
        <f>G299</f>
        <v>5000</v>
      </c>
      <c r="H298" s="226">
        <f>H299</f>
        <v>5000</v>
      </c>
      <c r="I298" s="26">
        <v>0</v>
      </c>
      <c r="J298" s="26">
        <v>0</v>
      </c>
      <c r="K298" s="26">
        <f t="shared" si="60"/>
        <v>10</v>
      </c>
      <c r="L298" s="26">
        <f t="shared" si="61"/>
        <v>100</v>
      </c>
      <c r="M298" s="49"/>
    </row>
    <row r="299" spans="1:13" ht="13.5" customHeight="1" x14ac:dyDescent="0.2">
      <c r="A299" s="533" t="s">
        <v>433</v>
      </c>
      <c r="B299" s="533"/>
      <c r="C299" s="534"/>
      <c r="D299" s="227">
        <f>D301</f>
        <v>0</v>
      </c>
      <c r="E299" s="227">
        <v>0</v>
      </c>
      <c r="F299" s="272">
        <v>0</v>
      </c>
      <c r="G299" s="227">
        <f>G301</f>
        <v>5000</v>
      </c>
      <c r="H299" s="227">
        <f>H301</f>
        <v>5000</v>
      </c>
      <c r="I299" s="28">
        <v>0</v>
      </c>
      <c r="J299" s="28">
        <v>0</v>
      </c>
      <c r="K299" s="28" t="e">
        <f t="shared" si="60"/>
        <v>#DIV/0!</v>
      </c>
      <c r="L299" s="28">
        <f t="shared" si="61"/>
        <v>100</v>
      </c>
      <c r="M299" s="49"/>
    </row>
    <row r="300" spans="1:13" s="249" customFormat="1" ht="13.5" customHeight="1" x14ac:dyDescent="0.2">
      <c r="A300" s="560" t="s">
        <v>476</v>
      </c>
      <c r="B300" s="560"/>
      <c r="C300" s="584"/>
      <c r="D300" s="62">
        <v>0</v>
      </c>
      <c r="E300" s="227">
        <v>0</v>
      </c>
      <c r="F300" s="272">
        <v>50000</v>
      </c>
      <c r="G300" s="227"/>
      <c r="H300" s="227"/>
      <c r="I300" s="28"/>
      <c r="J300" s="28"/>
      <c r="K300" s="28"/>
      <c r="L300" s="28"/>
      <c r="M300" s="49"/>
    </row>
    <row r="301" spans="1:13" ht="13.5" customHeight="1" x14ac:dyDescent="0.2">
      <c r="B301" s="33">
        <v>3</v>
      </c>
      <c r="C301" s="59" t="s">
        <v>86</v>
      </c>
      <c r="D301" s="228">
        <f t="shared" si="65"/>
        <v>0</v>
      </c>
      <c r="E301" s="228">
        <f t="shared" si="65"/>
        <v>0</v>
      </c>
      <c r="F301" s="276">
        <f t="shared" si="65"/>
        <v>50000</v>
      </c>
      <c r="G301" s="228">
        <f t="shared" si="65"/>
        <v>5000</v>
      </c>
      <c r="H301" s="228">
        <f t="shared" si="65"/>
        <v>5000</v>
      </c>
      <c r="I301" s="48">
        <v>0</v>
      </c>
      <c r="J301" s="48">
        <v>0</v>
      </c>
      <c r="K301" s="48">
        <f t="shared" si="60"/>
        <v>10</v>
      </c>
      <c r="L301" s="48">
        <f t="shared" si="61"/>
        <v>100</v>
      </c>
      <c r="M301" s="49"/>
    </row>
    <row r="302" spans="1:13" ht="13.5" customHeight="1" x14ac:dyDescent="0.2">
      <c r="B302" s="33">
        <v>32</v>
      </c>
      <c r="C302" s="59" t="s">
        <v>87</v>
      </c>
      <c r="D302" s="215">
        <f>SUM(D303:D303)</f>
        <v>0</v>
      </c>
      <c r="E302" s="215">
        <f>SUM(E303:E303)</f>
        <v>0</v>
      </c>
      <c r="F302" s="219">
        <f>SUM(F303:F303)</f>
        <v>50000</v>
      </c>
      <c r="G302" s="215">
        <f>SUM(G303:G303)</f>
        <v>5000</v>
      </c>
      <c r="H302" s="215">
        <f>SUM(H303:H303)</f>
        <v>5000</v>
      </c>
      <c r="I302" s="48">
        <v>0</v>
      </c>
      <c r="J302" s="48">
        <v>0</v>
      </c>
      <c r="K302" s="48">
        <f t="shared" si="60"/>
        <v>10</v>
      </c>
      <c r="L302" s="48">
        <f t="shared" si="61"/>
        <v>100</v>
      </c>
      <c r="M302" s="49"/>
    </row>
    <row r="303" spans="1:13" ht="13.5" customHeight="1" x14ac:dyDescent="0.2">
      <c r="B303" s="34">
        <v>323</v>
      </c>
      <c r="C303" s="66" t="s">
        <v>137</v>
      </c>
      <c r="D303" s="63">
        <v>0</v>
      </c>
      <c r="E303" s="30">
        <v>0</v>
      </c>
      <c r="F303" s="273">
        <v>50000</v>
      </c>
      <c r="G303" s="30">
        <v>5000</v>
      </c>
      <c r="H303" s="30">
        <v>5000</v>
      </c>
      <c r="I303" s="48">
        <v>0</v>
      </c>
      <c r="J303" s="48">
        <v>0</v>
      </c>
      <c r="K303" s="48">
        <f t="shared" si="60"/>
        <v>10</v>
      </c>
      <c r="L303" s="48">
        <f t="shared" si="61"/>
        <v>100</v>
      </c>
      <c r="M303" s="49"/>
    </row>
    <row r="304" spans="1:13" s="355" customFormat="1" ht="13.5" customHeight="1" x14ac:dyDescent="0.2">
      <c r="A304" s="592" t="s">
        <v>512</v>
      </c>
      <c r="B304" s="592"/>
      <c r="C304" s="607"/>
      <c r="D304" s="38">
        <f t="shared" ref="D304:H307" si="66">D305</f>
        <v>17155.432000000001</v>
      </c>
      <c r="E304" s="38">
        <f t="shared" si="66"/>
        <v>0</v>
      </c>
      <c r="F304" s="280">
        <f t="shared" si="66"/>
        <v>0</v>
      </c>
      <c r="G304" s="38">
        <f t="shared" si="66"/>
        <v>0</v>
      </c>
      <c r="H304" s="38">
        <f t="shared" si="66"/>
        <v>0</v>
      </c>
      <c r="I304" s="24">
        <v>0</v>
      </c>
      <c r="J304" s="24">
        <v>0</v>
      </c>
      <c r="K304" s="24">
        <v>0</v>
      </c>
      <c r="L304" s="24">
        <v>0</v>
      </c>
      <c r="M304" s="49"/>
    </row>
    <row r="305" spans="1:14" s="355" customFormat="1" ht="13.5" customHeight="1" x14ac:dyDescent="0.2">
      <c r="A305" s="572" t="s">
        <v>121</v>
      </c>
      <c r="B305" s="572"/>
      <c r="C305" s="573"/>
      <c r="D305" s="25">
        <f t="shared" si="66"/>
        <v>17155.432000000001</v>
      </c>
      <c r="E305" s="25">
        <f t="shared" si="66"/>
        <v>0</v>
      </c>
      <c r="F305" s="271">
        <f t="shared" si="66"/>
        <v>0</v>
      </c>
      <c r="G305" s="25">
        <f t="shared" si="66"/>
        <v>0</v>
      </c>
      <c r="H305" s="25">
        <f t="shared" si="66"/>
        <v>0</v>
      </c>
      <c r="I305" s="26">
        <v>0</v>
      </c>
      <c r="J305" s="26">
        <v>0</v>
      </c>
      <c r="K305" s="26">
        <v>0</v>
      </c>
      <c r="L305" s="26">
        <v>0</v>
      </c>
      <c r="M305" s="49"/>
    </row>
    <row r="306" spans="1:14" s="355" customFormat="1" ht="13.5" customHeight="1" x14ac:dyDescent="0.2">
      <c r="A306" s="560" t="s">
        <v>582</v>
      </c>
      <c r="B306" s="561"/>
      <c r="C306" s="562"/>
      <c r="D306" s="27">
        <f t="shared" si="66"/>
        <v>17155.432000000001</v>
      </c>
      <c r="E306" s="27">
        <f t="shared" si="66"/>
        <v>0</v>
      </c>
      <c r="F306" s="272">
        <f t="shared" si="66"/>
        <v>0</v>
      </c>
      <c r="G306" s="27">
        <f t="shared" si="66"/>
        <v>0</v>
      </c>
      <c r="H306" s="27">
        <f t="shared" si="66"/>
        <v>0</v>
      </c>
      <c r="I306" s="28">
        <v>0</v>
      </c>
      <c r="J306" s="28">
        <v>0</v>
      </c>
      <c r="K306" s="28">
        <v>0</v>
      </c>
      <c r="L306" s="28">
        <v>0</v>
      </c>
      <c r="M306" s="49"/>
    </row>
    <row r="307" spans="1:14" s="355" customFormat="1" ht="13.5" customHeight="1" x14ac:dyDescent="0.2">
      <c r="B307" s="33">
        <v>3</v>
      </c>
      <c r="C307" s="356" t="s">
        <v>86</v>
      </c>
      <c r="D307" s="29">
        <f t="shared" si="66"/>
        <v>17155.432000000001</v>
      </c>
      <c r="E307" s="29">
        <f t="shared" si="66"/>
        <v>0</v>
      </c>
      <c r="F307" s="29">
        <f t="shared" si="66"/>
        <v>0</v>
      </c>
      <c r="G307" s="29">
        <f t="shared" si="66"/>
        <v>0</v>
      </c>
      <c r="H307" s="29">
        <f t="shared" si="66"/>
        <v>0</v>
      </c>
      <c r="I307" s="48"/>
      <c r="J307" s="48">
        <v>0</v>
      </c>
      <c r="K307" s="48">
        <v>0</v>
      </c>
      <c r="L307" s="48">
        <v>0</v>
      </c>
      <c r="M307" s="49"/>
    </row>
    <row r="308" spans="1:14" s="355" customFormat="1" ht="13.5" customHeight="1" x14ac:dyDescent="0.2">
      <c r="B308" s="33">
        <v>38</v>
      </c>
      <c r="C308" s="356" t="s">
        <v>90</v>
      </c>
      <c r="D308" s="215">
        <f>SUM(D309:D309)</f>
        <v>17155.432000000001</v>
      </c>
      <c r="E308" s="215">
        <f>SUM(E309:E309)</f>
        <v>0</v>
      </c>
      <c r="F308" s="215">
        <f>SUM(F309:F309)</f>
        <v>0</v>
      </c>
      <c r="G308" s="215">
        <f>SUM(G309:G309)</f>
        <v>0</v>
      </c>
      <c r="H308" s="215">
        <f>SUM(H309:H309)</f>
        <v>0</v>
      </c>
      <c r="I308" s="48"/>
      <c r="J308" s="48">
        <v>0</v>
      </c>
      <c r="K308" s="48">
        <v>0</v>
      </c>
      <c r="L308" s="48">
        <v>0</v>
      </c>
      <c r="M308" s="49"/>
    </row>
    <row r="309" spans="1:14" s="355" customFormat="1" ht="13.5" customHeight="1" x14ac:dyDescent="0.2">
      <c r="B309" s="34">
        <v>383</v>
      </c>
      <c r="C309" s="71" t="s">
        <v>507</v>
      </c>
      <c r="D309" s="40">
        <v>17155.432000000001</v>
      </c>
      <c r="E309" s="40">
        <v>0</v>
      </c>
      <c r="F309" s="278">
        <v>0</v>
      </c>
      <c r="G309" s="40">
        <v>0</v>
      </c>
      <c r="H309" s="40">
        <v>0</v>
      </c>
      <c r="I309" s="48"/>
      <c r="J309" s="48">
        <v>0</v>
      </c>
      <c r="K309" s="48">
        <v>0</v>
      </c>
      <c r="L309" s="48">
        <v>0</v>
      </c>
      <c r="M309" s="49"/>
    </row>
    <row r="310" spans="1:14" s="211" customFormat="1" ht="16.5" customHeight="1" x14ac:dyDescent="0.2">
      <c r="A310" s="599" t="s">
        <v>455</v>
      </c>
      <c r="B310" s="599"/>
      <c r="C310" s="600"/>
      <c r="D310" s="203">
        <f>SUM(D311,D340,D367)</f>
        <v>3549817.2500000005</v>
      </c>
      <c r="E310" s="203">
        <f>SUM(E311,E340,E367)</f>
        <v>800500</v>
      </c>
      <c r="F310" s="203">
        <f>SUM(F311,F340,F367)</f>
        <v>5210000</v>
      </c>
      <c r="G310" s="203">
        <f>SUM(G311,G340,G367)</f>
        <v>655000</v>
      </c>
      <c r="H310" s="203">
        <f>SUM(H311,H340,H367)</f>
        <v>625000</v>
      </c>
      <c r="I310" s="210"/>
      <c r="J310" s="48">
        <f t="shared" si="61"/>
        <v>650.84322298563404</v>
      </c>
      <c r="K310" s="48">
        <f t="shared" si="61"/>
        <v>12.571976967370441</v>
      </c>
      <c r="L310" s="48">
        <f t="shared" si="61"/>
        <v>95.419847328244273</v>
      </c>
      <c r="N310" s="212"/>
    </row>
    <row r="311" spans="1:14" ht="21" customHeight="1" x14ac:dyDescent="0.2">
      <c r="A311" s="568" t="s">
        <v>232</v>
      </c>
      <c r="B311" s="568"/>
      <c r="C311" s="569"/>
      <c r="D311" s="220">
        <f>SUM(D312,D319,D327)</f>
        <v>3436437.0500000003</v>
      </c>
      <c r="E311" s="220">
        <f>SUM(E312,E318,E327)</f>
        <v>689000</v>
      </c>
      <c r="F311" s="269">
        <f>SUM(F312,F318,F327)</f>
        <v>560000</v>
      </c>
      <c r="G311" s="220">
        <f>SUM(G312,G318,G327)</f>
        <v>485000</v>
      </c>
      <c r="H311" s="220">
        <f>SUM(H312,H318,H327)</f>
        <v>490000</v>
      </c>
      <c r="I311" s="221">
        <f t="shared" si="62"/>
        <v>20.049836210443601</v>
      </c>
      <c r="J311" s="221">
        <f t="shared" si="59"/>
        <v>81.277213352685052</v>
      </c>
      <c r="K311" s="221">
        <f t="shared" si="60"/>
        <v>86.607142857142861</v>
      </c>
      <c r="L311" s="221">
        <f t="shared" si="61"/>
        <v>101.03092783505154</v>
      </c>
    </row>
    <row r="312" spans="1:14" ht="27" customHeight="1" x14ac:dyDescent="0.2">
      <c r="A312" s="563" t="s">
        <v>544</v>
      </c>
      <c r="B312" s="535"/>
      <c r="C312" s="536"/>
      <c r="D312" s="319">
        <f t="shared" ref="D312:H315" si="67">D313</f>
        <v>22189.05</v>
      </c>
      <c r="E312" s="319">
        <f t="shared" si="67"/>
        <v>29000</v>
      </c>
      <c r="F312" s="280">
        <f t="shared" si="67"/>
        <v>20000</v>
      </c>
      <c r="G312" s="319">
        <f t="shared" si="67"/>
        <v>20000</v>
      </c>
      <c r="H312" s="319">
        <f t="shared" si="67"/>
        <v>20000</v>
      </c>
      <c r="I312" s="300">
        <f t="shared" si="62"/>
        <v>130.69509510321532</v>
      </c>
      <c r="J312" s="300">
        <f t="shared" si="59"/>
        <v>68.965517241379317</v>
      </c>
      <c r="K312" s="300">
        <f t="shared" si="60"/>
        <v>100</v>
      </c>
      <c r="L312" s="300">
        <f t="shared" si="61"/>
        <v>100</v>
      </c>
    </row>
    <row r="313" spans="1:14" ht="13.5" customHeight="1" x14ac:dyDescent="0.2">
      <c r="A313" s="548" t="s">
        <v>143</v>
      </c>
      <c r="B313" s="548"/>
      <c r="C313" s="549"/>
      <c r="D313" s="25">
        <f t="shared" si="67"/>
        <v>22189.05</v>
      </c>
      <c r="E313" s="25">
        <f t="shared" si="67"/>
        <v>29000</v>
      </c>
      <c r="F313" s="271">
        <f t="shared" si="67"/>
        <v>20000</v>
      </c>
      <c r="G313" s="25">
        <f t="shared" si="67"/>
        <v>20000</v>
      </c>
      <c r="H313" s="25">
        <f t="shared" si="67"/>
        <v>20000</v>
      </c>
      <c r="I313" s="26">
        <v>0</v>
      </c>
      <c r="J313" s="26">
        <v>0</v>
      </c>
      <c r="K313" s="26">
        <f t="shared" si="60"/>
        <v>100</v>
      </c>
      <c r="L313" s="26">
        <f t="shared" si="61"/>
        <v>100</v>
      </c>
    </row>
    <row r="314" spans="1:14" ht="13.5" customHeight="1" x14ac:dyDescent="0.2">
      <c r="A314" s="533" t="s">
        <v>432</v>
      </c>
      <c r="B314" s="533"/>
      <c r="C314" s="534"/>
      <c r="D314" s="27">
        <f t="shared" si="67"/>
        <v>22189.05</v>
      </c>
      <c r="E314" s="27">
        <f t="shared" si="67"/>
        <v>29000</v>
      </c>
      <c r="F314" s="272">
        <f t="shared" si="67"/>
        <v>20000</v>
      </c>
      <c r="G314" s="27">
        <f t="shared" si="67"/>
        <v>20000</v>
      </c>
      <c r="H314" s="27">
        <f t="shared" si="67"/>
        <v>20000</v>
      </c>
      <c r="I314" s="28">
        <v>0</v>
      </c>
      <c r="J314" s="28">
        <v>0</v>
      </c>
      <c r="K314" s="28">
        <f t="shared" si="60"/>
        <v>100</v>
      </c>
      <c r="L314" s="28">
        <f t="shared" si="61"/>
        <v>100</v>
      </c>
    </row>
    <row r="315" spans="1:14" ht="13.5" customHeight="1" x14ac:dyDescent="0.2">
      <c r="B315" s="33">
        <v>3</v>
      </c>
      <c r="C315" s="59" t="s">
        <v>86</v>
      </c>
      <c r="D315" s="29">
        <f t="shared" si="67"/>
        <v>22189.05</v>
      </c>
      <c r="E315" s="29">
        <f t="shared" si="67"/>
        <v>29000</v>
      </c>
      <c r="F315" s="276">
        <f t="shared" si="67"/>
        <v>20000</v>
      </c>
      <c r="G315" s="29">
        <f t="shared" si="67"/>
        <v>20000</v>
      </c>
      <c r="H315" s="29">
        <f t="shared" si="67"/>
        <v>20000</v>
      </c>
      <c r="I315" s="48">
        <f t="shared" ref="I315:I380" si="68">E315/D315*100</f>
        <v>130.69509510321532</v>
      </c>
      <c r="J315" s="48">
        <f t="shared" ref="I315:J380" si="69">F315/E315*100</f>
        <v>68.965517241379317</v>
      </c>
      <c r="K315" s="48">
        <f t="shared" ref="I315:K380" si="70">G315/F315*100</f>
        <v>100</v>
      </c>
      <c r="L315" s="48">
        <f t="shared" ref="L315:L380" si="71">H315/G315*100</f>
        <v>100</v>
      </c>
    </row>
    <row r="316" spans="1:14" ht="13.5" customHeight="1" x14ac:dyDescent="0.2">
      <c r="B316" s="33">
        <v>36</v>
      </c>
      <c r="C316" s="59" t="s">
        <v>130</v>
      </c>
      <c r="D316" s="215">
        <f>SUM(D317:D317)</f>
        <v>22189.05</v>
      </c>
      <c r="E316" s="215">
        <f>SUM(E317:E317)</f>
        <v>29000</v>
      </c>
      <c r="F316" s="219">
        <f>SUM(F317:F317)</f>
        <v>20000</v>
      </c>
      <c r="G316" s="215">
        <f>SUM(G317:G317)</f>
        <v>20000</v>
      </c>
      <c r="H316" s="215">
        <f>SUM(H317:H317)</f>
        <v>20000</v>
      </c>
      <c r="I316" s="48">
        <f t="shared" si="68"/>
        <v>130.69509510321532</v>
      </c>
      <c r="J316" s="48">
        <f t="shared" si="69"/>
        <v>68.965517241379317</v>
      </c>
      <c r="K316" s="48">
        <f t="shared" si="70"/>
        <v>100</v>
      </c>
      <c r="L316" s="48">
        <f t="shared" si="71"/>
        <v>100</v>
      </c>
    </row>
    <row r="317" spans="1:14" ht="13.5" customHeight="1" x14ac:dyDescent="0.2">
      <c r="B317" s="34">
        <v>363</v>
      </c>
      <c r="C317" s="66" t="s">
        <v>131</v>
      </c>
      <c r="D317" s="40">
        <v>22189.05</v>
      </c>
      <c r="E317" s="229">
        <v>29000</v>
      </c>
      <c r="F317" s="273">
        <v>20000</v>
      </c>
      <c r="G317" s="217">
        <v>20000</v>
      </c>
      <c r="H317" s="217">
        <v>20000</v>
      </c>
      <c r="I317" s="48">
        <f t="shared" si="68"/>
        <v>130.69509510321532</v>
      </c>
      <c r="J317" s="48">
        <f t="shared" si="69"/>
        <v>68.965517241379317</v>
      </c>
      <c r="K317" s="48">
        <f t="shared" si="70"/>
        <v>100</v>
      </c>
      <c r="L317" s="48">
        <f t="shared" si="71"/>
        <v>100</v>
      </c>
    </row>
    <row r="318" spans="1:14" s="91" customFormat="1" ht="14.25" customHeight="1" x14ac:dyDescent="0.2">
      <c r="A318" s="601" t="s">
        <v>233</v>
      </c>
      <c r="B318" s="601"/>
      <c r="C318" s="602"/>
      <c r="D318" s="225">
        <f>D319</f>
        <v>23661.53</v>
      </c>
      <c r="E318" s="225">
        <f>E319</f>
        <v>300000</v>
      </c>
      <c r="F318" s="280">
        <f>F319</f>
        <v>450000</v>
      </c>
      <c r="G318" s="225">
        <f t="shared" ref="D318:H319" si="72">G319</f>
        <v>455000</v>
      </c>
      <c r="H318" s="225">
        <f t="shared" si="72"/>
        <v>460000</v>
      </c>
      <c r="I318" s="24">
        <v>0</v>
      </c>
      <c r="J318" s="24">
        <f t="shared" si="69"/>
        <v>150</v>
      </c>
      <c r="K318" s="24">
        <f t="shared" si="70"/>
        <v>101.11111111111111</v>
      </c>
      <c r="L318" s="24">
        <f t="shared" si="71"/>
        <v>101.09890109890109</v>
      </c>
    </row>
    <row r="319" spans="1:14" s="91" customFormat="1" ht="13.5" customHeight="1" x14ac:dyDescent="0.2">
      <c r="A319" s="548" t="s">
        <v>143</v>
      </c>
      <c r="B319" s="548"/>
      <c r="C319" s="549"/>
      <c r="D319" s="226">
        <f t="shared" si="72"/>
        <v>23661.53</v>
      </c>
      <c r="E319" s="226">
        <f t="shared" si="72"/>
        <v>300000</v>
      </c>
      <c r="F319" s="271">
        <f t="shared" si="72"/>
        <v>450000</v>
      </c>
      <c r="G319" s="226">
        <f t="shared" si="72"/>
        <v>455000</v>
      </c>
      <c r="H319" s="226">
        <f t="shared" si="72"/>
        <v>460000</v>
      </c>
      <c r="I319" s="26">
        <v>0</v>
      </c>
      <c r="J319" s="26">
        <v>0</v>
      </c>
      <c r="K319" s="26">
        <f t="shared" si="70"/>
        <v>101.11111111111111</v>
      </c>
      <c r="L319" s="26">
        <f t="shared" si="71"/>
        <v>101.09890109890109</v>
      </c>
    </row>
    <row r="320" spans="1:14" s="91" customFormat="1" ht="13.5" customHeight="1" x14ac:dyDescent="0.2">
      <c r="A320" s="560" t="s">
        <v>582</v>
      </c>
      <c r="B320" s="561"/>
      <c r="C320" s="562"/>
      <c r="D320" s="227">
        <f>D321</f>
        <v>23661.53</v>
      </c>
      <c r="E320" s="227">
        <f>E321</f>
        <v>300000</v>
      </c>
      <c r="F320" s="272">
        <f>F321</f>
        <v>450000</v>
      </c>
      <c r="G320" s="227">
        <f>G321</f>
        <v>455000</v>
      </c>
      <c r="H320" s="227">
        <f>H321</f>
        <v>460000</v>
      </c>
      <c r="I320" s="28">
        <v>0</v>
      </c>
      <c r="J320" s="28">
        <v>0</v>
      </c>
      <c r="K320" s="28">
        <f t="shared" si="70"/>
        <v>101.11111111111111</v>
      </c>
      <c r="L320" s="28">
        <f t="shared" si="71"/>
        <v>101.09890109890109</v>
      </c>
    </row>
    <row r="321" spans="1:12" s="91" customFormat="1" ht="13.5" customHeight="1" x14ac:dyDescent="0.2">
      <c r="A321" s="345"/>
      <c r="B321" s="33">
        <v>3</v>
      </c>
      <c r="C321" s="92" t="s">
        <v>86</v>
      </c>
      <c r="D321" s="228">
        <f>SUM(D322,D325)</f>
        <v>23661.53</v>
      </c>
      <c r="E321" s="228">
        <f>SUM(E322,E325)</f>
        <v>300000</v>
      </c>
      <c r="F321" s="209">
        <f>SUM(F322,F325)</f>
        <v>450000</v>
      </c>
      <c r="G321" s="228">
        <f>SUM(G322,G325)</f>
        <v>455000</v>
      </c>
      <c r="H321" s="228">
        <f>SUM(H322,H325)</f>
        <v>460000</v>
      </c>
      <c r="I321" s="48">
        <v>0</v>
      </c>
      <c r="J321" s="48">
        <f t="shared" ref="J321:J326" si="73">F321/E321*100</f>
        <v>150</v>
      </c>
      <c r="K321" s="48">
        <f t="shared" ref="K321:K326" si="74">G321/F321*100</f>
        <v>101.11111111111111</v>
      </c>
      <c r="L321" s="48">
        <f t="shared" ref="L321:L326" si="75">H321/G321*100</f>
        <v>101.09890109890109</v>
      </c>
    </row>
    <row r="322" spans="1:12" s="358" customFormat="1" ht="13.5" customHeight="1" x14ac:dyDescent="0.2">
      <c r="B322" s="33">
        <v>32</v>
      </c>
      <c r="C322" s="357" t="s">
        <v>87</v>
      </c>
      <c r="D322" s="29">
        <f>SUM(D323,D324)</f>
        <v>0</v>
      </c>
      <c r="E322" s="29">
        <f>SUM(E323,E324)</f>
        <v>200000</v>
      </c>
      <c r="F322" s="209">
        <f>SUM(F323,F324)</f>
        <v>120000</v>
      </c>
      <c r="G322" s="29">
        <f>SUM(G323,G324)</f>
        <v>125000</v>
      </c>
      <c r="H322" s="29">
        <f>SUM(H323,H324)</f>
        <v>130000</v>
      </c>
      <c r="I322" s="48">
        <v>0</v>
      </c>
      <c r="J322" s="48">
        <v>0</v>
      </c>
      <c r="K322" s="48">
        <v>0</v>
      </c>
      <c r="L322" s="48">
        <v>100</v>
      </c>
    </row>
    <row r="323" spans="1:12" s="358" customFormat="1" ht="13.5" customHeight="1" x14ac:dyDescent="0.2">
      <c r="B323" s="34">
        <v>322</v>
      </c>
      <c r="C323" s="359" t="s">
        <v>102</v>
      </c>
      <c r="D323" s="369">
        <v>0</v>
      </c>
      <c r="E323" s="369">
        <v>100000</v>
      </c>
      <c r="F323" s="370">
        <v>100000</v>
      </c>
      <c r="G323" s="369">
        <v>100000</v>
      </c>
      <c r="H323" s="369">
        <v>100000</v>
      </c>
      <c r="I323" s="48">
        <v>0</v>
      </c>
      <c r="J323" s="48">
        <v>0</v>
      </c>
      <c r="K323" s="48">
        <v>0</v>
      </c>
      <c r="L323" s="48">
        <v>100</v>
      </c>
    </row>
    <row r="324" spans="1:12" s="358" customFormat="1" ht="13.5" customHeight="1" x14ac:dyDescent="0.2">
      <c r="B324" s="34">
        <v>323</v>
      </c>
      <c r="C324" s="359" t="s">
        <v>137</v>
      </c>
      <c r="D324" s="40">
        <v>0</v>
      </c>
      <c r="E324" s="40">
        <v>100000</v>
      </c>
      <c r="F324" s="371">
        <v>20000</v>
      </c>
      <c r="G324" s="40">
        <v>25000</v>
      </c>
      <c r="H324" s="40">
        <v>30000</v>
      </c>
      <c r="I324" s="48">
        <v>0</v>
      </c>
      <c r="J324" s="48">
        <v>0</v>
      </c>
      <c r="K324" s="48">
        <v>0</v>
      </c>
      <c r="L324" s="48">
        <v>100</v>
      </c>
    </row>
    <row r="325" spans="1:12" s="91" customFormat="1" ht="13.5" customHeight="1" x14ac:dyDescent="0.2">
      <c r="A325" s="345"/>
      <c r="B325" s="33">
        <v>36</v>
      </c>
      <c r="C325" s="92" t="s">
        <v>130</v>
      </c>
      <c r="D325" s="215">
        <f>SUM(D326:D326)</f>
        <v>23661.53</v>
      </c>
      <c r="E325" s="215">
        <f>SUM(E326:E326)</f>
        <v>100000</v>
      </c>
      <c r="F325" s="219">
        <f>SUM(F326:F326)</f>
        <v>330000</v>
      </c>
      <c r="G325" s="215">
        <f>SUM(G326:G326)</f>
        <v>330000</v>
      </c>
      <c r="H325" s="215">
        <f>SUM(H326:H326)</f>
        <v>330000</v>
      </c>
      <c r="I325" s="48">
        <v>0</v>
      </c>
      <c r="J325" s="48">
        <f t="shared" si="73"/>
        <v>330</v>
      </c>
      <c r="K325" s="48">
        <f t="shared" si="74"/>
        <v>100</v>
      </c>
      <c r="L325" s="48">
        <f t="shared" si="75"/>
        <v>100</v>
      </c>
    </row>
    <row r="326" spans="1:12" s="91" customFormat="1" ht="13.5" customHeight="1" x14ac:dyDescent="0.2">
      <c r="A326" s="345"/>
      <c r="B326" s="34">
        <v>363</v>
      </c>
      <c r="C326" s="93" t="s">
        <v>131</v>
      </c>
      <c r="D326" s="40">
        <v>23661.53</v>
      </c>
      <c r="E326" s="40">
        <v>100000</v>
      </c>
      <c r="F326" s="278">
        <v>330000</v>
      </c>
      <c r="G326" s="40">
        <v>330000</v>
      </c>
      <c r="H326" s="40">
        <v>330000</v>
      </c>
      <c r="I326" s="48">
        <v>0</v>
      </c>
      <c r="J326" s="48">
        <f t="shared" si="73"/>
        <v>330</v>
      </c>
      <c r="K326" s="48">
        <f t="shared" si="74"/>
        <v>100</v>
      </c>
      <c r="L326" s="48">
        <f t="shared" si="75"/>
        <v>100</v>
      </c>
    </row>
    <row r="327" spans="1:12" ht="15.75" customHeight="1" x14ac:dyDescent="0.2">
      <c r="A327" s="535" t="s">
        <v>145</v>
      </c>
      <c r="B327" s="535"/>
      <c r="C327" s="536"/>
      <c r="D327" s="38">
        <f>D328</f>
        <v>3390586.47</v>
      </c>
      <c r="E327" s="38">
        <f>E328</f>
        <v>360000</v>
      </c>
      <c r="F327" s="280">
        <f>F328</f>
        <v>90000</v>
      </c>
      <c r="G327" s="38">
        <f>G328</f>
        <v>10000</v>
      </c>
      <c r="H327" s="38">
        <f>H328</f>
        <v>10000</v>
      </c>
      <c r="I327" s="24">
        <v>0</v>
      </c>
      <c r="J327" s="24">
        <f>F327/E327*100</f>
        <v>25</v>
      </c>
      <c r="K327" s="24">
        <f t="shared" si="70"/>
        <v>11.111111111111111</v>
      </c>
      <c r="L327" s="24">
        <v>0</v>
      </c>
    </row>
    <row r="328" spans="1:12" ht="13.5" customHeight="1" x14ac:dyDescent="0.2">
      <c r="A328" s="548" t="s">
        <v>146</v>
      </c>
      <c r="B328" s="548"/>
      <c r="C328" s="549"/>
      <c r="D328" s="25">
        <f>SUM(D331,D330,D329)</f>
        <v>3390586.47</v>
      </c>
      <c r="E328" s="25">
        <f>SUM(E333,E336)</f>
        <v>360000</v>
      </c>
      <c r="F328" s="271">
        <f>SUM(F333,F336)</f>
        <v>90000</v>
      </c>
      <c r="G328" s="25">
        <f>SUM(G333,G336)</f>
        <v>10000</v>
      </c>
      <c r="H328" s="25">
        <f>SUM(H333,H336)</f>
        <v>10000</v>
      </c>
      <c r="I328" s="26">
        <v>0</v>
      </c>
      <c r="J328" s="26">
        <f t="shared" si="69"/>
        <v>25</v>
      </c>
      <c r="K328" s="26">
        <f t="shared" si="70"/>
        <v>11.111111111111111</v>
      </c>
      <c r="L328" s="26">
        <v>0</v>
      </c>
    </row>
    <row r="329" spans="1:12" ht="13.5" customHeight="1" x14ac:dyDescent="0.2">
      <c r="A329" s="567" t="s">
        <v>578</v>
      </c>
      <c r="B329" s="565"/>
      <c r="C329" s="566"/>
      <c r="D329" s="60">
        <v>2405593.62</v>
      </c>
      <c r="E329" s="27">
        <v>360000</v>
      </c>
      <c r="F329" s="272">
        <v>0</v>
      </c>
      <c r="G329" s="27">
        <v>0</v>
      </c>
      <c r="H329" s="27">
        <v>0</v>
      </c>
      <c r="I329" s="28">
        <f t="shared" si="70"/>
        <v>14.965121166225906</v>
      </c>
      <c r="J329" s="28">
        <f t="shared" si="70"/>
        <v>0</v>
      </c>
      <c r="K329" s="28">
        <v>0</v>
      </c>
      <c r="L329" s="28">
        <v>0</v>
      </c>
    </row>
    <row r="330" spans="1:12" s="355" customFormat="1" ht="13.5" customHeight="1" x14ac:dyDescent="0.2">
      <c r="A330" s="560" t="s">
        <v>582</v>
      </c>
      <c r="B330" s="561"/>
      <c r="C330" s="562"/>
      <c r="D330" s="60">
        <v>117626.28</v>
      </c>
      <c r="E330" s="60">
        <v>0</v>
      </c>
      <c r="F330" s="272">
        <v>0</v>
      </c>
      <c r="G330" s="27">
        <v>10000</v>
      </c>
      <c r="H330" s="27">
        <v>10000</v>
      </c>
      <c r="I330" s="28">
        <v>0</v>
      </c>
      <c r="J330" s="28">
        <v>0</v>
      </c>
      <c r="K330" s="28">
        <v>0</v>
      </c>
      <c r="L330" s="28">
        <v>0</v>
      </c>
    </row>
    <row r="331" spans="1:12" s="61" customFormat="1" ht="13.5" customHeight="1" x14ac:dyDescent="0.2">
      <c r="A331" s="533" t="s">
        <v>432</v>
      </c>
      <c r="B331" s="533"/>
      <c r="C331" s="534"/>
      <c r="D331" s="60">
        <v>867366.57</v>
      </c>
      <c r="E331" s="62">
        <v>0</v>
      </c>
      <c r="F331" s="272">
        <v>0</v>
      </c>
      <c r="G331" s="27">
        <v>0</v>
      </c>
      <c r="H331" s="27">
        <v>0</v>
      </c>
      <c r="I331" s="28">
        <v>0</v>
      </c>
      <c r="J331" s="28">
        <v>0</v>
      </c>
      <c r="K331" s="28">
        <v>0</v>
      </c>
      <c r="L331" s="28">
        <v>0</v>
      </c>
    </row>
    <row r="332" spans="1:12" s="382" customFormat="1" ht="13.5" customHeight="1" x14ac:dyDescent="0.2">
      <c r="A332" s="587" t="s">
        <v>563</v>
      </c>
      <c r="B332" s="587"/>
      <c r="C332" s="588"/>
      <c r="D332" s="60">
        <v>0</v>
      </c>
      <c r="E332" s="62">
        <v>0</v>
      </c>
      <c r="F332" s="275">
        <v>90000</v>
      </c>
      <c r="G332" s="60">
        <v>0</v>
      </c>
      <c r="H332" s="60">
        <v>0</v>
      </c>
      <c r="I332" s="28">
        <v>0</v>
      </c>
      <c r="J332" s="28">
        <v>0</v>
      </c>
      <c r="K332" s="28">
        <v>0</v>
      </c>
      <c r="L332" s="28">
        <v>0</v>
      </c>
    </row>
    <row r="333" spans="1:12" s="200" customFormat="1" ht="13.5" customHeight="1" x14ac:dyDescent="0.2">
      <c r="A333" s="345"/>
      <c r="B333" s="33">
        <v>3</v>
      </c>
      <c r="C333" s="199" t="s">
        <v>86</v>
      </c>
      <c r="D333" s="58">
        <f t="shared" ref="D333:H334" si="76">D334</f>
        <v>20500</v>
      </c>
      <c r="E333" s="404">
        <f t="shared" si="76"/>
        <v>10000</v>
      </c>
      <c r="F333" s="284">
        <f t="shared" si="76"/>
        <v>0</v>
      </c>
      <c r="G333" s="58">
        <f t="shared" si="76"/>
        <v>0</v>
      </c>
      <c r="H333" s="58">
        <f t="shared" si="76"/>
        <v>0</v>
      </c>
      <c r="I333" s="48">
        <f t="shared" si="70"/>
        <v>48.780487804878049</v>
      </c>
      <c r="J333" s="48">
        <v>0</v>
      </c>
      <c r="K333" s="48">
        <v>0</v>
      </c>
      <c r="L333" s="48">
        <v>0</v>
      </c>
    </row>
    <row r="334" spans="1:12" s="200" customFormat="1" ht="13.5" customHeight="1" x14ac:dyDescent="0.2">
      <c r="A334" s="345"/>
      <c r="B334" s="33">
        <v>32</v>
      </c>
      <c r="C334" s="199" t="s">
        <v>87</v>
      </c>
      <c r="D334" s="58">
        <f t="shared" si="76"/>
        <v>20500</v>
      </c>
      <c r="E334" s="404">
        <f t="shared" si="76"/>
        <v>10000</v>
      </c>
      <c r="F334" s="284">
        <f t="shared" si="76"/>
        <v>0</v>
      </c>
      <c r="G334" s="58">
        <f t="shared" si="76"/>
        <v>0</v>
      </c>
      <c r="H334" s="58">
        <f t="shared" si="76"/>
        <v>0</v>
      </c>
      <c r="I334" s="48">
        <f t="shared" si="70"/>
        <v>48.780487804878049</v>
      </c>
      <c r="J334" s="48">
        <v>0</v>
      </c>
      <c r="K334" s="48">
        <v>0</v>
      </c>
      <c r="L334" s="48">
        <v>0</v>
      </c>
    </row>
    <row r="335" spans="1:12" s="200" customFormat="1" ht="13.5" customHeight="1" x14ac:dyDescent="0.2">
      <c r="A335" s="345"/>
      <c r="B335" s="34">
        <v>323</v>
      </c>
      <c r="C335" s="201" t="s">
        <v>137</v>
      </c>
      <c r="D335" s="40">
        <v>20500</v>
      </c>
      <c r="E335" s="77">
        <v>10000</v>
      </c>
      <c r="F335" s="281">
        <v>0</v>
      </c>
      <c r="G335" s="78">
        <v>0</v>
      </c>
      <c r="H335" s="78">
        <v>0</v>
      </c>
      <c r="I335" s="48">
        <f t="shared" si="70"/>
        <v>48.780487804878049</v>
      </c>
      <c r="J335" s="48">
        <v>0</v>
      </c>
      <c r="K335" s="48">
        <v>0</v>
      </c>
      <c r="L335" s="48">
        <v>0</v>
      </c>
    </row>
    <row r="336" spans="1:12" ht="13.5" customHeight="1" x14ac:dyDescent="0.2">
      <c r="B336" s="33">
        <v>4</v>
      </c>
      <c r="C336" s="59" t="s">
        <v>147</v>
      </c>
      <c r="D336" s="29">
        <f>D337</f>
        <v>3370086.4699999997</v>
      </c>
      <c r="E336" s="29">
        <f>E337</f>
        <v>350000</v>
      </c>
      <c r="F336" s="276">
        <f>F337</f>
        <v>90000</v>
      </c>
      <c r="G336" s="29">
        <f>G337</f>
        <v>10000</v>
      </c>
      <c r="H336" s="29">
        <f>H337</f>
        <v>10000</v>
      </c>
      <c r="I336" s="48">
        <f t="shared" si="69"/>
        <v>10.38549019782273</v>
      </c>
      <c r="J336" s="48">
        <f t="shared" si="69"/>
        <v>25.714285714285712</v>
      </c>
      <c r="K336" s="48">
        <f t="shared" si="70"/>
        <v>11.111111111111111</v>
      </c>
      <c r="L336" s="48">
        <v>0</v>
      </c>
    </row>
    <row r="337" spans="1:17" ht="13.5" customHeight="1" x14ac:dyDescent="0.2">
      <c r="B337" s="33">
        <v>42</v>
      </c>
      <c r="C337" s="59" t="s">
        <v>148</v>
      </c>
      <c r="D337" s="215">
        <f>SUM(D338,D339)</f>
        <v>3370086.4699999997</v>
      </c>
      <c r="E337" s="215">
        <f>SUM(E338,E339)</f>
        <v>350000</v>
      </c>
      <c r="F337" s="219">
        <f>SUM(F338,F339)</f>
        <v>90000</v>
      </c>
      <c r="G337" s="215">
        <f>SUM(G338,G339)</f>
        <v>10000</v>
      </c>
      <c r="H337" s="215">
        <f>SUM(H338,H339)</f>
        <v>10000</v>
      </c>
      <c r="I337" s="48">
        <f t="shared" si="69"/>
        <v>10.38549019782273</v>
      </c>
      <c r="J337" s="48">
        <f t="shared" si="69"/>
        <v>25.714285714285712</v>
      </c>
      <c r="K337" s="48">
        <f t="shared" si="70"/>
        <v>11.111111111111111</v>
      </c>
      <c r="L337" s="48">
        <v>0</v>
      </c>
    </row>
    <row r="338" spans="1:17" ht="13.5" customHeight="1" x14ac:dyDescent="0.2">
      <c r="B338" s="34">
        <v>421</v>
      </c>
      <c r="C338" s="66" t="s">
        <v>120</v>
      </c>
      <c r="D338" s="40">
        <v>2941044.59</v>
      </c>
      <c r="E338" s="40">
        <v>280000</v>
      </c>
      <c r="F338" s="273">
        <v>80000</v>
      </c>
      <c r="G338" s="30">
        <v>0</v>
      </c>
      <c r="H338" s="30">
        <v>0</v>
      </c>
      <c r="I338" s="48">
        <f t="shared" si="69"/>
        <v>9.5204268902295031</v>
      </c>
      <c r="J338" s="48">
        <f t="shared" si="69"/>
        <v>28.571428571428569</v>
      </c>
      <c r="K338" s="48">
        <f t="shared" si="70"/>
        <v>0</v>
      </c>
      <c r="L338" s="48">
        <v>0</v>
      </c>
      <c r="N338" s="96">
        <v>550000</v>
      </c>
      <c r="P338">
        <v>50000</v>
      </c>
      <c r="Q338">
        <v>50000</v>
      </c>
    </row>
    <row r="339" spans="1:17" s="200" customFormat="1" ht="13.5" customHeight="1" x14ac:dyDescent="0.2">
      <c r="A339" s="345"/>
      <c r="B339" s="202">
        <v>422</v>
      </c>
      <c r="C339" s="69" t="s">
        <v>221</v>
      </c>
      <c r="D339" s="40">
        <v>429041.88</v>
      </c>
      <c r="E339" s="40">
        <v>70000</v>
      </c>
      <c r="F339" s="273">
        <v>10000</v>
      </c>
      <c r="G339" s="30">
        <v>10000</v>
      </c>
      <c r="H339" s="30">
        <v>10000</v>
      </c>
      <c r="I339" s="48">
        <v>0</v>
      </c>
      <c r="J339" s="48">
        <v>0</v>
      </c>
      <c r="K339" s="48">
        <v>0</v>
      </c>
      <c r="L339" s="48">
        <v>0</v>
      </c>
      <c r="N339" s="96"/>
    </row>
    <row r="340" spans="1:17" ht="24.75" customHeight="1" x14ac:dyDescent="0.2">
      <c r="A340" s="568" t="s">
        <v>482</v>
      </c>
      <c r="B340" s="568"/>
      <c r="C340" s="569"/>
      <c r="D340" s="220">
        <f>SUM(D341,D347,D353,D360)</f>
        <v>96880.2</v>
      </c>
      <c r="E340" s="220">
        <f>SUM(E341,E347,E353,E360)</f>
        <v>91500</v>
      </c>
      <c r="F340" s="269">
        <f>SUM(F341,F347,F353,F360)</f>
        <v>4630000</v>
      </c>
      <c r="G340" s="220">
        <f>SUM(G341,G347,G353,G360)</f>
        <v>135000</v>
      </c>
      <c r="H340" s="220">
        <f>SUM(H341,H347,H353,H360)</f>
        <v>95000</v>
      </c>
      <c r="I340" s="221">
        <f t="shared" si="68"/>
        <v>94.446543256516819</v>
      </c>
      <c r="J340" s="221">
        <f t="shared" si="69"/>
        <v>5060.109289617486</v>
      </c>
      <c r="K340" s="221">
        <f t="shared" si="70"/>
        <v>2.9157667386609072</v>
      </c>
      <c r="L340" s="221">
        <f t="shared" si="71"/>
        <v>70.370370370370367</v>
      </c>
    </row>
    <row r="341" spans="1:17" ht="19.5" customHeight="1" x14ac:dyDescent="0.2">
      <c r="A341" s="582" t="s">
        <v>149</v>
      </c>
      <c r="B341" s="582"/>
      <c r="C341" s="583"/>
      <c r="D341" s="38">
        <f t="shared" ref="D341:H344" si="77">D342</f>
        <v>21700</v>
      </c>
      <c r="E341" s="38">
        <f t="shared" si="77"/>
        <v>11500</v>
      </c>
      <c r="F341" s="280">
        <f>F344</f>
        <v>15000</v>
      </c>
      <c r="G341" s="38">
        <f t="shared" si="77"/>
        <v>15000</v>
      </c>
      <c r="H341" s="38">
        <f t="shared" si="77"/>
        <v>15000</v>
      </c>
      <c r="I341" s="24">
        <f t="shared" si="69"/>
        <v>52.995391705069125</v>
      </c>
      <c r="J341" s="24">
        <f t="shared" si="69"/>
        <v>130.43478260869566</v>
      </c>
      <c r="K341" s="24">
        <f t="shared" si="70"/>
        <v>100</v>
      </c>
      <c r="L341" s="24">
        <f t="shared" si="71"/>
        <v>100</v>
      </c>
    </row>
    <row r="342" spans="1:17" ht="13.5" customHeight="1" x14ac:dyDescent="0.2">
      <c r="A342" s="548" t="s">
        <v>143</v>
      </c>
      <c r="B342" s="548"/>
      <c r="C342" s="549"/>
      <c r="D342" s="25">
        <f t="shared" si="77"/>
        <v>21700</v>
      </c>
      <c r="E342" s="25">
        <f t="shared" si="77"/>
        <v>11500</v>
      </c>
      <c r="F342" s="271">
        <f t="shared" si="77"/>
        <v>15000</v>
      </c>
      <c r="G342" s="25">
        <f t="shared" si="77"/>
        <v>15000</v>
      </c>
      <c r="H342" s="25">
        <f t="shared" si="77"/>
        <v>15000</v>
      </c>
      <c r="I342" s="26">
        <f t="shared" si="70"/>
        <v>52.995391705069125</v>
      </c>
      <c r="J342" s="26">
        <f t="shared" si="70"/>
        <v>130.43478260869566</v>
      </c>
      <c r="K342" s="26">
        <f t="shared" si="70"/>
        <v>100</v>
      </c>
      <c r="L342" s="26">
        <f t="shared" si="71"/>
        <v>100</v>
      </c>
    </row>
    <row r="343" spans="1:17" ht="13.5" customHeight="1" x14ac:dyDescent="0.2">
      <c r="A343" s="533" t="s">
        <v>432</v>
      </c>
      <c r="B343" s="533"/>
      <c r="C343" s="534"/>
      <c r="D343" s="27">
        <f t="shared" si="77"/>
        <v>21700</v>
      </c>
      <c r="E343" s="27">
        <f t="shared" si="77"/>
        <v>11500</v>
      </c>
      <c r="F343" s="272">
        <f t="shared" si="77"/>
        <v>15000</v>
      </c>
      <c r="G343" s="27">
        <f t="shared" si="77"/>
        <v>15000</v>
      </c>
      <c r="H343" s="27">
        <f t="shared" si="77"/>
        <v>15000</v>
      </c>
      <c r="I343" s="28">
        <f t="shared" si="70"/>
        <v>52.995391705069125</v>
      </c>
      <c r="J343" s="28">
        <f t="shared" si="70"/>
        <v>130.43478260869566</v>
      </c>
      <c r="K343" s="28">
        <f t="shared" si="70"/>
        <v>100</v>
      </c>
      <c r="L343" s="28">
        <f t="shared" si="71"/>
        <v>100</v>
      </c>
    </row>
    <row r="344" spans="1:17" ht="13.5" customHeight="1" x14ac:dyDescent="0.2">
      <c r="B344" s="33">
        <v>3</v>
      </c>
      <c r="C344" s="59" t="s">
        <v>86</v>
      </c>
      <c r="D344" s="29">
        <f t="shared" si="77"/>
        <v>21700</v>
      </c>
      <c r="E344" s="29">
        <f t="shared" si="77"/>
        <v>11500</v>
      </c>
      <c r="F344" s="276">
        <f t="shared" si="77"/>
        <v>15000</v>
      </c>
      <c r="G344" s="29">
        <f t="shared" si="77"/>
        <v>15000</v>
      </c>
      <c r="H344" s="29">
        <f t="shared" si="77"/>
        <v>15000</v>
      </c>
      <c r="I344" s="48">
        <f t="shared" si="69"/>
        <v>52.995391705069125</v>
      </c>
      <c r="J344" s="48">
        <f t="shared" si="69"/>
        <v>130.43478260869566</v>
      </c>
      <c r="K344" s="48">
        <f t="shared" si="70"/>
        <v>100</v>
      </c>
      <c r="L344" s="48">
        <f t="shared" si="71"/>
        <v>100</v>
      </c>
    </row>
    <row r="345" spans="1:17" ht="13.5" customHeight="1" x14ac:dyDescent="0.2">
      <c r="B345" s="33">
        <v>36</v>
      </c>
      <c r="C345" s="59" t="s">
        <v>130</v>
      </c>
      <c r="D345" s="215">
        <f>SUM(D346:D346)</f>
        <v>21700</v>
      </c>
      <c r="E345" s="215">
        <f>SUM(E346:E346)</f>
        <v>11500</v>
      </c>
      <c r="F345" s="219">
        <f>SUM(F346:F346)</f>
        <v>15000</v>
      </c>
      <c r="G345" s="215">
        <f>SUM(G346:G346)</f>
        <v>15000</v>
      </c>
      <c r="H345" s="215">
        <f>SUM(H346:H346)</f>
        <v>15000</v>
      </c>
      <c r="I345" s="48">
        <f t="shared" si="69"/>
        <v>52.995391705069125</v>
      </c>
      <c r="J345" s="48">
        <f t="shared" si="69"/>
        <v>130.43478260869566</v>
      </c>
      <c r="K345" s="48">
        <f t="shared" si="70"/>
        <v>100</v>
      </c>
      <c r="L345" s="48">
        <f t="shared" si="71"/>
        <v>100</v>
      </c>
    </row>
    <row r="346" spans="1:17" ht="13.5" customHeight="1" x14ac:dyDescent="0.2">
      <c r="B346" s="34">
        <v>363</v>
      </c>
      <c r="C346" s="66" t="s">
        <v>131</v>
      </c>
      <c r="D346" s="40">
        <v>21700</v>
      </c>
      <c r="E346" s="229">
        <v>11500</v>
      </c>
      <c r="F346" s="273">
        <v>15000</v>
      </c>
      <c r="G346" s="217">
        <v>15000</v>
      </c>
      <c r="H346" s="217">
        <v>15000</v>
      </c>
      <c r="I346" s="48">
        <f t="shared" si="69"/>
        <v>52.995391705069125</v>
      </c>
      <c r="J346" s="48">
        <f t="shared" si="69"/>
        <v>130.43478260869566</v>
      </c>
      <c r="K346" s="48">
        <f t="shared" si="70"/>
        <v>100</v>
      </c>
      <c r="L346" s="48">
        <f t="shared" si="71"/>
        <v>100</v>
      </c>
    </row>
    <row r="347" spans="1:17" ht="27" customHeight="1" x14ac:dyDescent="0.2">
      <c r="A347" s="582" t="s">
        <v>150</v>
      </c>
      <c r="B347" s="582"/>
      <c r="C347" s="583"/>
      <c r="D347" s="318">
        <f t="shared" ref="D347:H350" si="78">D348</f>
        <v>36880.199999999997</v>
      </c>
      <c r="E347" s="318">
        <f t="shared" si="78"/>
        <v>40000</v>
      </c>
      <c r="F347" s="280">
        <f t="shared" si="78"/>
        <v>25000</v>
      </c>
      <c r="G347" s="318">
        <f t="shared" si="78"/>
        <v>30000</v>
      </c>
      <c r="H347" s="318">
        <f t="shared" si="78"/>
        <v>40000</v>
      </c>
      <c r="I347" s="300">
        <f t="shared" si="68"/>
        <v>108.45928167417749</v>
      </c>
      <c r="J347" s="300">
        <f t="shared" si="69"/>
        <v>62.5</v>
      </c>
      <c r="K347" s="300">
        <f t="shared" si="70"/>
        <v>120</v>
      </c>
      <c r="L347" s="300">
        <f t="shared" si="71"/>
        <v>133.33333333333331</v>
      </c>
    </row>
    <row r="348" spans="1:17" ht="13.5" customHeight="1" x14ac:dyDescent="0.2">
      <c r="A348" s="548" t="s">
        <v>143</v>
      </c>
      <c r="B348" s="548"/>
      <c r="C348" s="549"/>
      <c r="D348" s="226">
        <f t="shared" si="78"/>
        <v>36880.199999999997</v>
      </c>
      <c r="E348" s="226">
        <f t="shared" si="78"/>
        <v>40000</v>
      </c>
      <c r="F348" s="271">
        <f t="shared" si="78"/>
        <v>25000</v>
      </c>
      <c r="G348" s="226">
        <f t="shared" si="78"/>
        <v>30000</v>
      </c>
      <c r="H348" s="226">
        <f t="shared" si="78"/>
        <v>40000</v>
      </c>
      <c r="I348" s="26">
        <v>0</v>
      </c>
      <c r="J348" s="26">
        <v>0</v>
      </c>
      <c r="K348" s="26">
        <f t="shared" si="70"/>
        <v>120</v>
      </c>
      <c r="L348" s="26">
        <f t="shared" si="71"/>
        <v>133.33333333333331</v>
      </c>
    </row>
    <row r="349" spans="1:17" ht="13.5" customHeight="1" x14ac:dyDescent="0.2">
      <c r="A349" s="565" t="s">
        <v>144</v>
      </c>
      <c r="B349" s="565"/>
      <c r="C349" s="566"/>
      <c r="D349" s="227">
        <f t="shared" si="78"/>
        <v>36880.199999999997</v>
      </c>
      <c r="E349" s="227">
        <f t="shared" si="78"/>
        <v>40000</v>
      </c>
      <c r="F349" s="272">
        <f t="shared" si="78"/>
        <v>25000</v>
      </c>
      <c r="G349" s="227">
        <f t="shared" si="78"/>
        <v>30000</v>
      </c>
      <c r="H349" s="227">
        <f t="shared" si="78"/>
        <v>40000</v>
      </c>
      <c r="I349" s="28">
        <v>0</v>
      </c>
      <c r="J349" s="28">
        <v>0</v>
      </c>
      <c r="K349" s="28">
        <f t="shared" si="70"/>
        <v>120</v>
      </c>
      <c r="L349" s="28">
        <f t="shared" si="71"/>
        <v>133.33333333333331</v>
      </c>
    </row>
    <row r="350" spans="1:17" ht="13.5" customHeight="1" x14ac:dyDescent="0.2">
      <c r="B350" s="33">
        <v>3</v>
      </c>
      <c r="C350" s="59" t="s">
        <v>86</v>
      </c>
      <c r="D350" s="228">
        <f t="shared" si="78"/>
        <v>36880.199999999997</v>
      </c>
      <c r="E350" s="228">
        <f t="shared" si="78"/>
        <v>40000</v>
      </c>
      <c r="F350" s="276">
        <f t="shared" si="78"/>
        <v>25000</v>
      </c>
      <c r="G350" s="228">
        <f t="shared" si="78"/>
        <v>30000</v>
      </c>
      <c r="H350" s="228">
        <f t="shared" si="78"/>
        <v>40000</v>
      </c>
      <c r="I350" s="48">
        <f t="shared" si="68"/>
        <v>108.45928167417749</v>
      </c>
      <c r="J350" s="48">
        <f t="shared" si="69"/>
        <v>62.5</v>
      </c>
      <c r="K350" s="48">
        <f t="shared" si="70"/>
        <v>120</v>
      </c>
      <c r="L350" s="48">
        <f t="shared" si="71"/>
        <v>133.33333333333331</v>
      </c>
    </row>
    <row r="351" spans="1:17" ht="13.5" customHeight="1" x14ac:dyDescent="0.2">
      <c r="B351" s="33">
        <v>37</v>
      </c>
      <c r="C351" s="59" t="s">
        <v>151</v>
      </c>
      <c r="D351" s="215">
        <f>SUM(D352:D352)</f>
        <v>36880.199999999997</v>
      </c>
      <c r="E351" s="215">
        <f>SUM(E352:E352)</f>
        <v>40000</v>
      </c>
      <c r="F351" s="219">
        <f>SUM(F352:F352)</f>
        <v>25000</v>
      </c>
      <c r="G351" s="215">
        <f>SUM(G352:G352)</f>
        <v>30000</v>
      </c>
      <c r="H351" s="215">
        <f>SUM(H352:H352)</f>
        <v>40000</v>
      </c>
      <c r="I351" s="48">
        <f t="shared" si="68"/>
        <v>108.45928167417749</v>
      </c>
      <c r="J351" s="48">
        <f t="shared" si="69"/>
        <v>62.5</v>
      </c>
      <c r="K351" s="48">
        <f t="shared" si="70"/>
        <v>120</v>
      </c>
      <c r="L351" s="48">
        <f t="shared" si="71"/>
        <v>133.33333333333331</v>
      </c>
    </row>
    <row r="352" spans="1:17" ht="13.5" customHeight="1" x14ac:dyDescent="0.2">
      <c r="B352" s="39">
        <v>372</v>
      </c>
      <c r="C352" s="66" t="s">
        <v>152</v>
      </c>
      <c r="D352" s="41">
        <v>36880.199999999997</v>
      </c>
      <c r="E352" s="223">
        <v>40000</v>
      </c>
      <c r="F352" s="285">
        <v>25000</v>
      </c>
      <c r="G352" s="224">
        <v>30000</v>
      </c>
      <c r="H352" s="224">
        <v>40000</v>
      </c>
      <c r="I352" s="48">
        <f t="shared" si="68"/>
        <v>108.45928167417749</v>
      </c>
      <c r="J352" s="48">
        <f t="shared" si="69"/>
        <v>62.5</v>
      </c>
      <c r="K352" s="48">
        <f t="shared" si="70"/>
        <v>120</v>
      </c>
      <c r="L352" s="48">
        <f t="shared" si="71"/>
        <v>133.33333333333331</v>
      </c>
    </row>
    <row r="353" spans="1:17" ht="27" customHeight="1" x14ac:dyDescent="0.2">
      <c r="A353" s="582" t="s">
        <v>153</v>
      </c>
      <c r="B353" s="582"/>
      <c r="C353" s="583"/>
      <c r="D353" s="318">
        <f t="shared" ref="D353:H357" si="79">D354</f>
        <v>38300</v>
      </c>
      <c r="E353" s="318">
        <f t="shared" si="79"/>
        <v>40000</v>
      </c>
      <c r="F353" s="280">
        <f t="shared" si="79"/>
        <v>40000</v>
      </c>
      <c r="G353" s="318">
        <f t="shared" si="79"/>
        <v>40000</v>
      </c>
      <c r="H353" s="318">
        <f t="shared" si="79"/>
        <v>40000</v>
      </c>
      <c r="I353" s="300">
        <f t="shared" si="68"/>
        <v>104.43864229765015</v>
      </c>
      <c r="J353" s="300">
        <f t="shared" si="69"/>
        <v>100</v>
      </c>
      <c r="K353" s="300">
        <f t="shared" si="70"/>
        <v>100</v>
      </c>
      <c r="L353" s="300">
        <f t="shared" si="71"/>
        <v>100</v>
      </c>
    </row>
    <row r="354" spans="1:17" ht="13.5" customHeight="1" x14ac:dyDescent="0.2">
      <c r="A354" s="572" t="s">
        <v>143</v>
      </c>
      <c r="B354" s="572"/>
      <c r="C354" s="573"/>
      <c r="D354" s="226">
        <f t="shared" si="79"/>
        <v>38300</v>
      </c>
      <c r="E354" s="226">
        <f t="shared" si="79"/>
        <v>40000</v>
      </c>
      <c r="F354" s="271">
        <f>F357</f>
        <v>40000</v>
      </c>
      <c r="G354" s="226">
        <f t="shared" si="79"/>
        <v>40000</v>
      </c>
      <c r="H354" s="226">
        <f t="shared" si="79"/>
        <v>40000</v>
      </c>
      <c r="I354" s="26">
        <v>0</v>
      </c>
      <c r="J354" s="26">
        <v>0</v>
      </c>
      <c r="K354" s="26">
        <f t="shared" si="70"/>
        <v>100</v>
      </c>
      <c r="L354" s="26">
        <f t="shared" si="71"/>
        <v>100</v>
      </c>
    </row>
    <row r="355" spans="1:17" ht="13.5" customHeight="1" x14ac:dyDescent="0.2">
      <c r="A355" s="533" t="s">
        <v>432</v>
      </c>
      <c r="B355" s="533"/>
      <c r="C355" s="534"/>
      <c r="D355" s="227">
        <f>D357</f>
        <v>38300</v>
      </c>
      <c r="E355" s="227">
        <f>E357</f>
        <v>40000</v>
      </c>
      <c r="F355" s="272">
        <v>22742</v>
      </c>
      <c r="G355" s="227">
        <f>G357</f>
        <v>40000</v>
      </c>
      <c r="H355" s="227">
        <f>H357</f>
        <v>40000</v>
      </c>
      <c r="I355" s="28">
        <v>0</v>
      </c>
      <c r="J355" s="28">
        <v>0</v>
      </c>
      <c r="K355" s="28">
        <f t="shared" si="70"/>
        <v>175.8860258552458</v>
      </c>
      <c r="L355" s="28">
        <f t="shared" si="71"/>
        <v>100</v>
      </c>
    </row>
    <row r="356" spans="1:17" s="382" customFormat="1" ht="13.5" customHeight="1" x14ac:dyDescent="0.2">
      <c r="A356" s="587" t="s">
        <v>563</v>
      </c>
      <c r="B356" s="587"/>
      <c r="C356" s="588"/>
      <c r="D356" s="227">
        <v>0</v>
      </c>
      <c r="E356" s="227">
        <v>0</v>
      </c>
      <c r="F356" s="272">
        <v>17258</v>
      </c>
      <c r="G356" s="227"/>
      <c r="H356" s="227"/>
      <c r="I356" s="28"/>
      <c r="J356" s="28"/>
      <c r="K356" s="28"/>
      <c r="L356" s="28"/>
    </row>
    <row r="357" spans="1:17" ht="13.5" customHeight="1" x14ac:dyDescent="0.2">
      <c r="B357" s="33">
        <v>3</v>
      </c>
      <c r="C357" s="59" t="s">
        <v>86</v>
      </c>
      <c r="D357" s="228">
        <f t="shared" si="79"/>
        <v>38300</v>
      </c>
      <c r="E357" s="228">
        <f t="shared" si="79"/>
        <v>40000</v>
      </c>
      <c r="F357" s="276">
        <f t="shared" si="79"/>
        <v>40000</v>
      </c>
      <c r="G357" s="228">
        <f t="shared" si="79"/>
        <v>40000</v>
      </c>
      <c r="H357" s="228">
        <f t="shared" si="79"/>
        <v>40000</v>
      </c>
      <c r="I357" s="48">
        <f t="shared" si="68"/>
        <v>104.43864229765015</v>
      </c>
      <c r="J357" s="48">
        <f t="shared" si="69"/>
        <v>100</v>
      </c>
      <c r="K357" s="48">
        <f t="shared" si="70"/>
        <v>100</v>
      </c>
      <c r="L357" s="48">
        <f t="shared" si="71"/>
        <v>100</v>
      </c>
    </row>
    <row r="358" spans="1:17" ht="13.5" customHeight="1" x14ac:dyDescent="0.2">
      <c r="B358" s="33">
        <v>37</v>
      </c>
      <c r="C358" s="59" t="s">
        <v>151</v>
      </c>
      <c r="D358" s="215">
        <f>SUM(D359:D359)</f>
        <v>38300</v>
      </c>
      <c r="E358" s="215">
        <f>SUM(E359:E359)</f>
        <v>40000</v>
      </c>
      <c r="F358" s="219">
        <f>SUM(F359:F359)</f>
        <v>40000</v>
      </c>
      <c r="G358" s="215">
        <f>SUM(G359:G359)</f>
        <v>40000</v>
      </c>
      <c r="H358" s="215">
        <f>SUM(H359:H359)</f>
        <v>40000</v>
      </c>
      <c r="I358" s="48">
        <f t="shared" si="68"/>
        <v>104.43864229765015</v>
      </c>
      <c r="J358" s="48">
        <f t="shared" si="69"/>
        <v>100</v>
      </c>
      <c r="K358" s="48">
        <f t="shared" si="70"/>
        <v>100</v>
      </c>
      <c r="L358" s="48">
        <f t="shared" si="71"/>
        <v>100</v>
      </c>
    </row>
    <row r="359" spans="1:17" ht="13.5" customHeight="1" x14ac:dyDescent="0.2">
      <c r="B359" s="34">
        <v>372</v>
      </c>
      <c r="C359" s="66" t="s">
        <v>154</v>
      </c>
      <c r="D359" s="40">
        <v>38300</v>
      </c>
      <c r="E359" s="40">
        <v>40000</v>
      </c>
      <c r="F359" s="273">
        <v>40000</v>
      </c>
      <c r="G359" s="30">
        <v>40000</v>
      </c>
      <c r="H359" s="30">
        <v>40000</v>
      </c>
      <c r="I359" s="48">
        <f t="shared" si="68"/>
        <v>104.43864229765015</v>
      </c>
      <c r="J359" s="48">
        <f t="shared" si="69"/>
        <v>100</v>
      </c>
      <c r="K359" s="48">
        <f t="shared" si="70"/>
        <v>100</v>
      </c>
      <c r="L359" s="48">
        <f t="shared" si="71"/>
        <v>100</v>
      </c>
    </row>
    <row r="360" spans="1:17" ht="27" customHeight="1" x14ac:dyDescent="0.2">
      <c r="A360" s="535" t="s">
        <v>155</v>
      </c>
      <c r="B360" s="535"/>
      <c r="C360" s="536"/>
      <c r="D360" s="319">
        <f t="shared" ref="D360:H364" si="80">D361</f>
        <v>0</v>
      </c>
      <c r="E360" s="319">
        <f t="shared" si="80"/>
        <v>0</v>
      </c>
      <c r="F360" s="280">
        <f t="shared" si="80"/>
        <v>4550000</v>
      </c>
      <c r="G360" s="319">
        <f t="shared" si="80"/>
        <v>50000</v>
      </c>
      <c r="H360" s="319">
        <f t="shared" si="80"/>
        <v>0</v>
      </c>
      <c r="I360" s="300">
        <v>0</v>
      </c>
      <c r="J360" s="300">
        <v>0</v>
      </c>
      <c r="K360" s="300">
        <f t="shared" si="70"/>
        <v>1.098901098901099</v>
      </c>
      <c r="L360" s="300">
        <f t="shared" si="71"/>
        <v>0</v>
      </c>
    </row>
    <row r="361" spans="1:17" ht="13.5" customHeight="1" x14ac:dyDescent="0.2">
      <c r="A361" s="548" t="s">
        <v>143</v>
      </c>
      <c r="B361" s="548"/>
      <c r="C361" s="549"/>
      <c r="D361" s="25">
        <f>SUM(D362,D363)</f>
        <v>0</v>
      </c>
      <c r="E361" s="25">
        <f>SUM(E362,E363)</f>
        <v>0</v>
      </c>
      <c r="F361" s="271">
        <f>SUM(F362,F363)</f>
        <v>4550000</v>
      </c>
      <c r="G361" s="25">
        <f>SUM(G363,G362)</f>
        <v>50000</v>
      </c>
      <c r="H361" s="25">
        <f>SUM(H362,H363)</f>
        <v>0</v>
      </c>
      <c r="I361" s="26">
        <v>0</v>
      </c>
      <c r="J361" s="26">
        <v>0</v>
      </c>
      <c r="K361" s="26">
        <f t="shared" si="70"/>
        <v>1.098901098901099</v>
      </c>
      <c r="L361" s="26">
        <f t="shared" si="71"/>
        <v>0</v>
      </c>
      <c r="N361" s="94" t="s">
        <v>525</v>
      </c>
    </row>
    <row r="362" spans="1:17" ht="13.5" customHeight="1" x14ac:dyDescent="0.2">
      <c r="A362" s="567" t="s">
        <v>578</v>
      </c>
      <c r="B362" s="565"/>
      <c r="C362" s="566"/>
      <c r="D362" s="60">
        <v>0</v>
      </c>
      <c r="E362" s="60">
        <v>0</v>
      </c>
      <c r="F362" s="272">
        <v>4500000</v>
      </c>
      <c r="G362" s="27">
        <v>0</v>
      </c>
      <c r="H362" s="27">
        <v>0</v>
      </c>
      <c r="I362" s="28">
        <v>0</v>
      </c>
      <c r="J362" s="28">
        <v>0</v>
      </c>
      <c r="K362" s="28">
        <f t="shared" si="70"/>
        <v>0</v>
      </c>
      <c r="L362" s="28">
        <v>0</v>
      </c>
      <c r="N362" s="372">
        <v>4500000</v>
      </c>
      <c r="P362">
        <v>1000000</v>
      </c>
      <c r="Q362">
        <v>1000000</v>
      </c>
    </row>
    <row r="363" spans="1:17" s="82" customFormat="1" ht="13.5" customHeight="1" x14ac:dyDescent="0.2">
      <c r="A363" s="560" t="s">
        <v>582</v>
      </c>
      <c r="B363" s="561"/>
      <c r="C363" s="562"/>
      <c r="D363" s="60">
        <v>0</v>
      </c>
      <c r="E363" s="60">
        <v>0</v>
      </c>
      <c r="F363" s="272">
        <v>50000</v>
      </c>
      <c r="G363" s="27">
        <v>50000</v>
      </c>
      <c r="H363" s="27">
        <v>0</v>
      </c>
      <c r="I363" s="28">
        <v>0</v>
      </c>
      <c r="J363" s="28">
        <v>0</v>
      </c>
      <c r="K363" s="28">
        <v>0</v>
      </c>
      <c r="L363" s="28">
        <f t="shared" si="71"/>
        <v>0</v>
      </c>
    </row>
    <row r="364" spans="1:17" ht="13.5" customHeight="1" x14ac:dyDescent="0.2">
      <c r="B364" s="33">
        <v>4</v>
      </c>
      <c r="C364" s="87" t="s">
        <v>147</v>
      </c>
      <c r="D364" s="29">
        <f t="shared" si="80"/>
        <v>0</v>
      </c>
      <c r="E364" s="29">
        <f t="shared" si="80"/>
        <v>0</v>
      </c>
      <c r="F364" s="276">
        <f t="shared" si="80"/>
        <v>4550000</v>
      </c>
      <c r="G364" s="29">
        <f>G365</f>
        <v>50000</v>
      </c>
      <c r="H364" s="29">
        <f t="shared" si="80"/>
        <v>0</v>
      </c>
      <c r="I364" s="48">
        <v>0</v>
      </c>
      <c r="J364" s="48">
        <v>0</v>
      </c>
      <c r="K364" s="48">
        <f t="shared" si="70"/>
        <v>1.098901098901099</v>
      </c>
      <c r="L364" s="48">
        <f t="shared" si="71"/>
        <v>0</v>
      </c>
    </row>
    <row r="365" spans="1:17" ht="13.5" customHeight="1" x14ac:dyDescent="0.2">
      <c r="B365" s="33">
        <v>42</v>
      </c>
      <c r="C365" s="87" t="s">
        <v>148</v>
      </c>
      <c r="D365" s="215">
        <f>SUM(D366:D366)</f>
        <v>0</v>
      </c>
      <c r="E365" s="215">
        <f>SUM(E366:E366)</f>
        <v>0</v>
      </c>
      <c r="F365" s="219">
        <f>SUM(F366:F366)</f>
        <v>4550000</v>
      </c>
      <c r="G365" s="215">
        <f>SUM(G366:G366)</f>
        <v>50000</v>
      </c>
      <c r="H365" s="215">
        <f>SUM(H366:H366)</f>
        <v>0</v>
      </c>
      <c r="I365" s="48">
        <v>0</v>
      </c>
      <c r="J365" s="48">
        <v>0</v>
      </c>
      <c r="K365" s="48">
        <f t="shared" si="70"/>
        <v>1.098901098901099</v>
      </c>
      <c r="L365" s="48">
        <f t="shared" si="71"/>
        <v>0</v>
      </c>
    </row>
    <row r="366" spans="1:17" ht="13.5" customHeight="1" x14ac:dyDescent="0.2">
      <c r="B366" s="34">
        <v>421</v>
      </c>
      <c r="C366" s="88" t="s">
        <v>120</v>
      </c>
      <c r="D366" s="57">
        <v>0</v>
      </c>
      <c r="E366" s="40">
        <v>0</v>
      </c>
      <c r="F366" s="273">
        <v>4550000</v>
      </c>
      <c r="G366" s="30">
        <v>50000</v>
      </c>
      <c r="H366" s="30">
        <v>0</v>
      </c>
      <c r="I366" s="48">
        <v>0</v>
      </c>
      <c r="J366" s="48">
        <v>0</v>
      </c>
      <c r="K366" s="48">
        <f t="shared" si="70"/>
        <v>1.098901098901099</v>
      </c>
      <c r="L366" s="48">
        <f t="shared" si="71"/>
        <v>0</v>
      </c>
    </row>
    <row r="367" spans="1:17" ht="21.6" customHeight="1" x14ac:dyDescent="0.2">
      <c r="A367" s="544" t="s">
        <v>156</v>
      </c>
      <c r="B367" s="544"/>
      <c r="C367" s="545"/>
      <c r="D367" s="220">
        <f t="shared" ref="D367:H371" si="81">D368</f>
        <v>16500</v>
      </c>
      <c r="E367" s="220">
        <f t="shared" si="81"/>
        <v>20000</v>
      </c>
      <c r="F367" s="269">
        <f t="shared" si="81"/>
        <v>20000</v>
      </c>
      <c r="G367" s="220">
        <f t="shared" si="81"/>
        <v>35000</v>
      </c>
      <c r="H367" s="220">
        <f t="shared" si="81"/>
        <v>40000</v>
      </c>
      <c r="I367" s="221">
        <f t="shared" si="68"/>
        <v>121.21212121212122</v>
      </c>
      <c r="J367" s="221">
        <f t="shared" si="69"/>
        <v>100</v>
      </c>
      <c r="K367" s="221">
        <f t="shared" si="70"/>
        <v>175</v>
      </c>
      <c r="L367" s="221">
        <f t="shared" si="71"/>
        <v>114.28571428571428</v>
      </c>
    </row>
    <row r="368" spans="1:17" ht="14.1" customHeight="1" x14ac:dyDescent="0.2">
      <c r="A368" s="535" t="s">
        <v>157</v>
      </c>
      <c r="B368" s="535"/>
      <c r="C368" s="536"/>
      <c r="D368" s="38">
        <f t="shared" si="81"/>
        <v>16500</v>
      </c>
      <c r="E368" s="38">
        <f t="shared" si="81"/>
        <v>20000</v>
      </c>
      <c r="F368" s="280">
        <f t="shared" si="81"/>
        <v>20000</v>
      </c>
      <c r="G368" s="38">
        <f t="shared" si="81"/>
        <v>35000</v>
      </c>
      <c r="H368" s="38">
        <f t="shared" si="81"/>
        <v>40000</v>
      </c>
      <c r="I368" s="24">
        <f t="shared" si="68"/>
        <v>121.21212121212122</v>
      </c>
      <c r="J368" s="24">
        <f t="shared" si="69"/>
        <v>100</v>
      </c>
      <c r="K368" s="24">
        <f t="shared" si="70"/>
        <v>175</v>
      </c>
      <c r="L368" s="24">
        <f t="shared" si="71"/>
        <v>114.28571428571428</v>
      </c>
    </row>
    <row r="369" spans="1:12" ht="13.5" customHeight="1" x14ac:dyDescent="0.2">
      <c r="A369" s="548" t="s">
        <v>146</v>
      </c>
      <c r="B369" s="548"/>
      <c r="C369" s="549"/>
      <c r="D369" s="25">
        <f t="shared" si="81"/>
        <v>16500</v>
      </c>
      <c r="E369" s="25">
        <f t="shared" si="81"/>
        <v>20000</v>
      </c>
      <c r="F369" s="271">
        <f t="shared" si="81"/>
        <v>20000</v>
      </c>
      <c r="G369" s="25">
        <f t="shared" si="81"/>
        <v>35000</v>
      </c>
      <c r="H369" s="25">
        <f t="shared" si="81"/>
        <v>40000</v>
      </c>
      <c r="I369" s="26">
        <v>0</v>
      </c>
      <c r="J369" s="26">
        <v>0</v>
      </c>
      <c r="K369" s="26">
        <f t="shared" si="70"/>
        <v>175</v>
      </c>
      <c r="L369" s="26">
        <f t="shared" si="71"/>
        <v>114.28571428571428</v>
      </c>
    </row>
    <row r="370" spans="1:12" ht="13.5" customHeight="1" x14ac:dyDescent="0.2">
      <c r="A370" s="533" t="s">
        <v>432</v>
      </c>
      <c r="B370" s="533"/>
      <c r="C370" s="534"/>
      <c r="D370" s="27">
        <f t="shared" si="81"/>
        <v>16500</v>
      </c>
      <c r="E370" s="27">
        <f t="shared" si="81"/>
        <v>20000</v>
      </c>
      <c r="F370" s="272">
        <f t="shared" si="81"/>
        <v>20000</v>
      </c>
      <c r="G370" s="27">
        <f t="shared" si="81"/>
        <v>35000</v>
      </c>
      <c r="H370" s="27">
        <f t="shared" si="81"/>
        <v>40000</v>
      </c>
      <c r="I370" s="28">
        <v>0</v>
      </c>
      <c r="J370" s="28">
        <v>0</v>
      </c>
      <c r="K370" s="28">
        <f t="shared" si="70"/>
        <v>175</v>
      </c>
      <c r="L370" s="28">
        <f t="shared" si="71"/>
        <v>114.28571428571428</v>
      </c>
    </row>
    <row r="371" spans="1:12" ht="13.5" customHeight="1" x14ac:dyDescent="0.2">
      <c r="B371" s="33">
        <v>3</v>
      </c>
      <c r="C371" s="59" t="s">
        <v>86</v>
      </c>
      <c r="D371" s="29">
        <f t="shared" si="81"/>
        <v>16500</v>
      </c>
      <c r="E371" s="29">
        <f t="shared" si="81"/>
        <v>20000</v>
      </c>
      <c r="F371" s="276">
        <f t="shared" si="81"/>
        <v>20000</v>
      </c>
      <c r="G371" s="29">
        <f t="shared" si="81"/>
        <v>35000</v>
      </c>
      <c r="H371" s="29">
        <f t="shared" si="81"/>
        <v>40000</v>
      </c>
      <c r="I371" s="48">
        <f t="shared" si="68"/>
        <v>121.21212121212122</v>
      </c>
      <c r="J371" s="48">
        <f t="shared" si="69"/>
        <v>100</v>
      </c>
      <c r="K371" s="48">
        <f t="shared" si="70"/>
        <v>175</v>
      </c>
      <c r="L371" s="48">
        <f t="shared" si="71"/>
        <v>114.28571428571428</v>
      </c>
    </row>
    <row r="372" spans="1:12" ht="13.5" customHeight="1" x14ac:dyDescent="0.2">
      <c r="B372" s="33">
        <v>37</v>
      </c>
      <c r="C372" s="59" t="s">
        <v>151</v>
      </c>
      <c r="D372" s="215">
        <f>SUM(D373:D373)</f>
        <v>16500</v>
      </c>
      <c r="E372" s="215">
        <f>SUM(E373:E373)</f>
        <v>20000</v>
      </c>
      <c r="F372" s="219">
        <f>SUM(F373:F373)</f>
        <v>20000</v>
      </c>
      <c r="G372" s="215">
        <f>SUM(G373:G373)</f>
        <v>35000</v>
      </c>
      <c r="H372" s="215">
        <f>SUM(H373:H373)</f>
        <v>40000</v>
      </c>
      <c r="I372" s="48">
        <f t="shared" si="68"/>
        <v>121.21212121212122</v>
      </c>
      <c r="J372" s="48">
        <f t="shared" si="69"/>
        <v>100</v>
      </c>
      <c r="K372" s="48">
        <f t="shared" si="70"/>
        <v>175</v>
      </c>
      <c r="L372" s="48">
        <f t="shared" si="71"/>
        <v>114.28571428571428</v>
      </c>
    </row>
    <row r="373" spans="1:12" ht="13.5" customHeight="1" x14ac:dyDescent="0.2">
      <c r="B373" s="34">
        <v>372</v>
      </c>
      <c r="C373" s="66" t="s">
        <v>154</v>
      </c>
      <c r="D373" s="40">
        <v>16500</v>
      </c>
      <c r="E373" s="40">
        <v>20000</v>
      </c>
      <c r="F373" s="273">
        <v>20000</v>
      </c>
      <c r="G373" s="30">
        <v>35000</v>
      </c>
      <c r="H373" s="30">
        <v>40000</v>
      </c>
      <c r="I373" s="48">
        <f t="shared" si="68"/>
        <v>121.21212121212122</v>
      </c>
      <c r="J373" s="48">
        <f t="shared" si="69"/>
        <v>100</v>
      </c>
      <c r="K373" s="48">
        <f t="shared" si="70"/>
        <v>175</v>
      </c>
      <c r="L373" s="48">
        <f t="shared" si="71"/>
        <v>114.28571428571428</v>
      </c>
    </row>
    <row r="374" spans="1:12" s="211" customFormat="1" ht="13.5" customHeight="1" x14ac:dyDescent="0.2">
      <c r="A374" s="603" t="s">
        <v>456</v>
      </c>
      <c r="B374" s="603"/>
      <c r="C374" s="604"/>
      <c r="D374" s="203">
        <f>D375</f>
        <v>107707.38</v>
      </c>
      <c r="E374" s="203">
        <f>E375</f>
        <v>205000</v>
      </c>
      <c r="F374" s="218">
        <f>F375</f>
        <v>140000</v>
      </c>
      <c r="G374" s="203">
        <f>G375</f>
        <v>115000</v>
      </c>
      <c r="H374" s="203">
        <f>H375</f>
        <v>95000</v>
      </c>
      <c r="I374" s="210">
        <v>0</v>
      </c>
      <c r="J374" s="210">
        <v>0</v>
      </c>
      <c r="K374" s="210">
        <v>0</v>
      </c>
      <c r="L374" s="210">
        <v>0</v>
      </c>
    </row>
    <row r="375" spans="1:12" ht="21.95" customHeight="1" x14ac:dyDescent="0.2">
      <c r="A375" s="568" t="s">
        <v>158</v>
      </c>
      <c r="B375" s="568"/>
      <c r="C375" s="569"/>
      <c r="D375" s="220">
        <f>SUM(D376,D382,D388,D394,D401)</f>
        <v>107707.38</v>
      </c>
      <c r="E375" s="220">
        <f>SUM(E376,E382,E388,E394,E401)</f>
        <v>205000</v>
      </c>
      <c r="F375" s="269">
        <f>SUM(F376,F382,F388,F394,F401)</f>
        <v>140000</v>
      </c>
      <c r="G375" s="220">
        <f>SUM(G376,G382,G388,G394,G401)</f>
        <v>115000</v>
      </c>
      <c r="H375" s="220">
        <f>SUM(H376,H382,H388,H394,H401)</f>
        <v>95000</v>
      </c>
      <c r="I375" s="221">
        <f t="shared" si="68"/>
        <v>190.3305047435004</v>
      </c>
      <c r="J375" s="221">
        <f t="shared" si="69"/>
        <v>68.292682926829272</v>
      </c>
      <c r="K375" s="221">
        <f t="shared" si="70"/>
        <v>82.142857142857139</v>
      </c>
      <c r="L375" s="221">
        <f t="shared" si="71"/>
        <v>82.608695652173907</v>
      </c>
    </row>
    <row r="376" spans="1:12" ht="13.5" customHeight="1" x14ac:dyDescent="0.2">
      <c r="A376" s="535" t="s">
        <v>159</v>
      </c>
      <c r="B376" s="535"/>
      <c r="C376" s="536"/>
      <c r="D376" s="38">
        <f t="shared" ref="D376:H379" si="82">D377</f>
        <v>37000</v>
      </c>
      <c r="E376" s="38">
        <f t="shared" si="82"/>
        <v>30000</v>
      </c>
      <c r="F376" s="280">
        <f t="shared" si="82"/>
        <v>15000</v>
      </c>
      <c r="G376" s="38">
        <f t="shared" si="82"/>
        <v>15000</v>
      </c>
      <c r="H376" s="38">
        <f t="shared" si="82"/>
        <v>15000</v>
      </c>
      <c r="I376" s="24">
        <f t="shared" si="68"/>
        <v>81.081081081081081</v>
      </c>
      <c r="J376" s="24">
        <f t="shared" si="69"/>
        <v>50</v>
      </c>
      <c r="K376" s="24">
        <f t="shared" si="70"/>
        <v>100</v>
      </c>
      <c r="L376" s="24">
        <f t="shared" si="71"/>
        <v>100</v>
      </c>
    </row>
    <row r="377" spans="1:12" ht="13.5" customHeight="1" x14ac:dyDescent="0.2">
      <c r="A377" s="548" t="s">
        <v>160</v>
      </c>
      <c r="B377" s="548"/>
      <c r="C377" s="549"/>
      <c r="D377" s="25">
        <f t="shared" si="82"/>
        <v>37000</v>
      </c>
      <c r="E377" s="25">
        <f t="shared" si="82"/>
        <v>30000</v>
      </c>
      <c r="F377" s="271">
        <f t="shared" si="82"/>
        <v>15000</v>
      </c>
      <c r="G377" s="25">
        <f t="shared" si="82"/>
        <v>15000</v>
      </c>
      <c r="H377" s="25">
        <f t="shared" si="82"/>
        <v>15000</v>
      </c>
      <c r="I377" s="26">
        <v>0</v>
      </c>
      <c r="J377" s="26">
        <v>0</v>
      </c>
      <c r="K377" s="26">
        <f t="shared" si="70"/>
        <v>100</v>
      </c>
      <c r="L377" s="26">
        <f t="shared" si="71"/>
        <v>100</v>
      </c>
    </row>
    <row r="378" spans="1:12" ht="13.5" customHeight="1" x14ac:dyDescent="0.2">
      <c r="A378" s="533" t="s">
        <v>432</v>
      </c>
      <c r="B378" s="533"/>
      <c r="C378" s="534"/>
      <c r="D378" s="27">
        <f t="shared" si="82"/>
        <v>37000</v>
      </c>
      <c r="E378" s="27">
        <f t="shared" si="82"/>
        <v>30000</v>
      </c>
      <c r="F378" s="272">
        <f t="shared" si="82"/>
        <v>15000</v>
      </c>
      <c r="G378" s="27">
        <f t="shared" si="82"/>
        <v>15000</v>
      </c>
      <c r="H378" s="27">
        <f t="shared" si="82"/>
        <v>15000</v>
      </c>
      <c r="I378" s="28">
        <v>0</v>
      </c>
      <c r="J378" s="28">
        <v>0</v>
      </c>
      <c r="K378" s="28">
        <f t="shared" si="70"/>
        <v>100</v>
      </c>
      <c r="L378" s="28">
        <f t="shared" si="71"/>
        <v>100</v>
      </c>
    </row>
    <row r="379" spans="1:12" ht="13.5" customHeight="1" x14ac:dyDescent="0.2">
      <c r="B379" s="33">
        <v>3</v>
      </c>
      <c r="C379" s="59" t="s">
        <v>86</v>
      </c>
      <c r="D379" s="29">
        <f t="shared" si="82"/>
        <v>37000</v>
      </c>
      <c r="E379" s="29">
        <f t="shared" si="82"/>
        <v>30000</v>
      </c>
      <c r="F379" s="276">
        <f t="shared" si="82"/>
        <v>15000</v>
      </c>
      <c r="G379" s="29">
        <f t="shared" si="82"/>
        <v>15000</v>
      </c>
      <c r="H379" s="29">
        <f t="shared" si="82"/>
        <v>15000</v>
      </c>
      <c r="I379" s="48">
        <f t="shared" si="68"/>
        <v>81.081081081081081</v>
      </c>
      <c r="J379" s="48">
        <f t="shared" si="69"/>
        <v>50</v>
      </c>
      <c r="K379" s="48">
        <f t="shared" si="70"/>
        <v>100</v>
      </c>
      <c r="L379" s="48">
        <f t="shared" si="71"/>
        <v>100</v>
      </c>
    </row>
    <row r="380" spans="1:12" ht="13.5" customHeight="1" x14ac:dyDescent="0.2">
      <c r="B380" s="33">
        <v>38</v>
      </c>
      <c r="C380" s="59" t="s">
        <v>90</v>
      </c>
      <c r="D380" s="215">
        <f>SUM(D381:D381)</f>
        <v>37000</v>
      </c>
      <c r="E380" s="215">
        <f>SUM(E381:E381)</f>
        <v>30000</v>
      </c>
      <c r="F380" s="219">
        <f>SUM(F381:F381)</f>
        <v>15000</v>
      </c>
      <c r="G380" s="215">
        <f>SUM(G381:G381)</f>
        <v>15000</v>
      </c>
      <c r="H380" s="215">
        <f>SUM(H381:H381)</f>
        <v>15000</v>
      </c>
      <c r="I380" s="48">
        <f t="shared" si="68"/>
        <v>81.081081081081081</v>
      </c>
      <c r="J380" s="48">
        <f t="shared" si="69"/>
        <v>50</v>
      </c>
      <c r="K380" s="48">
        <f t="shared" si="70"/>
        <v>100</v>
      </c>
      <c r="L380" s="48">
        <f t="shared" si="71"/>
        <v>100</v>
      </c>
    </row>
    <row r="381" spans="1:12" ht="13.5" customHeight="1" x14ac:dyDescent="0.2">
      <c r="B381" s="34">
        <v>381</v>
      </c>
      <c r="C381" s="66" t="s">
        <v>91</v>
      </c>
      <c r="D381" s="40">
        <v>37000</v>
      </c>
      <c r="E381" s="217">
        <v>30000</v>
      </c>
      <c r="F381" s="273">
        <v>15000</v>
      </c>
      <c r="G381" s="217">
        <v>15000</v>
      </c>
      <c r="H381" s="217">
        <v>15000</v>
      </c>
      <c r="I381" s="48">
        <f t="shared" ref="I381:I416" si="83">E381/D381*100</f>
        <v>81.081081081081081</v>
      </c>
      <c r="J381" s="48">
        <f t="shared" ref="J381:J416" si="84">F381/E381*100</f>
        <v>50</v>
      </c>
      <c r="K381" s="48">
        <f t="shared" ref="K381:K423" si="85">G381/F381*100</f>
        <v>100</v>
      </c>
      <c r="L381" s="48">
        <f t="shared" ref="L381:L423" si="86">H381/G381*100</f>
        <v>100</v>
      </c>
    </row>
    <row r="382" spans="1:12" ht="27" customHeight="1" x14ac:dyDescent="0.2">
      <c r="A382" s="535" t="s">
        <v>161</v>
      </c>
      <c r="B382" s="535"/>
      <c r="C382" s="536"/>
      <c r="D382" s="38">
        <f t="shared" ref="D382:H385" si="87">D383</f>
        <v>14399</v>
      </c>
      <c r="E382" s="38">
        <f t="shared" si="87"/>
        <v>25000</v>
      </c>
      <c r="F382" s="280">
        <f t="shared" si="87"/>
        <v>28000</v>
      </c>
      <c r="G382" s="38">
        <f t="shared" si="87"/>
        <v>25000</v>
      </c>
      <c r="H382" s="38">
        <f t="shared" si="87"/>
        <v>20000</v>
      </c>
      <c r="I382" s="24">
        <f t="shared" si="83"/>
        <v>173.6231682755747</v>
      </c>
      <c r="J382" s="24">
        <f t="shared" si="84"/>
        <v>112.00000000000001</v>
      </c>
      <c r="K382" s="24">
        <f t="shared" si="85"/>
        <v>89.285714285714292</v>
      </c>
      <c r="L382" s="24">
        <f t="shared" si="86"/>
        <v>80</v>
      </c>
    </row>
    <row r="383" spans="1:12" ht="13.5" customHeight="1" x14ac:dyDescent="0.2">
      <c r="A383" s="548" t="s">
        <v>160</v>
      </c>
      <c r="B383" s="548"/>
      <c r="C383" s="549"/>
      <c r="D383" s="25">
        <f t="shared" si="87"/>
        <v>14399</v>
      </c>
      <c r="E383" s="25">
        <f t="shared" si="87"/>
        <v>25000</v>
      </c>
      <c r="F383" s="271">
        <f t="shared" si="87"/>
        <v>28000</v>
      </c>
      <c r="G383" s="25">
        <f t="shared" si="87"/>
        <v>25000</v>
      </c>
      <c r="H383" s="25">
        <f t="shared" si="87"/>
        <v>20000</v>
      </c>
      <c r="I383" s="26">
        <v>0</v>
      </c>
      <c r="J383" s="26">
        <v>0</v>
      </c>
      <c r="K383" s="26">
        <f t="shared" si="85"/>
        <v>89.285714285714292</v>
      </c>
      <c r="L383" s="26">
        <f t="shared" si="86"/>
        <v>80</v>
      </c>
    </row>
    <row r="384" spans="1:12" ht="13.5" customHeight="1" x14ac:dyDescent="0.2">
      <c r="A384" s="533" t="s">
        <v>432</v>
      </c>
      <c r="B384" s="533"/>
      <c r="C384" s="534"/>
      <c r="D384" s="27">
        <f t="shared" si="87"/>
        <v>14399</v>
      </c>
      <c r="E384" s="27">
        <f t="shared" si="87"/>
        <v>25000</v>
      </c>
      <c r="F384" s="272">
        <f t="shared" si="87"/>
        <v>28000</v>
      </c>
      <c r="G384" s="27">
        <f t="shared" si="87"/>
        <v>25000</v>
      </c>
      <c r="H384" s="27">
        <f t="shared" si="87"/>
        <v>20000</v>
      </c>
      <c r="I384" s="28">
        <v>0</v>
      </c>
      <c r="J384" s="28">
        <v>0</v>
      </c>
      <c r="K384" s="28">
        <f t="shared" si="85"/>
        <v>89.285714285714292</v>
      </c>
      <c r="L384" s="28">
        <f t="shared" si="86"/>
        <v>80</v>
      </c>
    </row>
    <row r="385" spans="1:12" ht="13.5" customHeight="1" x14ac:dyDescent="0.2">
      <c r="B385" s="33">
        <v>3</v>
      </c>
      <c r="C385" s="59" t="s">
        <v>86</v>
      </c>
      <c r="D385" s="29">
        <f t="shared" si="87"/>
        <v>14399</v>
      </c>
      <c r="E385" s="29">
        <f t="shared" si="87"/>
        <v>25000</v>
      </c>
      <c r="F385" s="276">
        <f t="shared" si="87"/>
        <v>28000</v>
      </c>
      <c r="G385" s="29">
        <f t="shared" si="87"/>
        <v>25000</v>
      </c>
      <c r="H385" s="29">
        <f t="shared" si="87"/>
        <v>20000</v>
      </c>
      <c r="I385" s="48">
        <f t="shared" si="83"/>
        <v>173.6231682755747</v>
      </c>
      <c r="J385" s="48">
        <f t="shared" si="84"/>
        <v>112.00000000000001</v>
      </c>
      <c r="K385" s="48">
        <f t="shared" si="85"/>
        <v>89.285714285714292</v>
      </c>
      <c r="L385" s="48">
        <f t="shared" si="86"/>
        <v>80</v>
      </c>
    </row>
    <row r="386" spans="1:12" ht="13.5" customHeight="1" x14ac:dyDescent="0.2">
      <c r="B386" s="33">
        <v>38</v>
      </c>
      <c r="C386" s="59" t="s">
        <v>90</v>
      </c>
      <c r="D386" s="215">
        <f>SUM(D387:D387)</f>
        <v>14399</v>
      </c>
      <c r="E386" s="215">
        <f>SUM(E387:E387)</f>
        <v>25000</v>
      </c>
      <c r="F386" s="219">
        <f>SUM(F387:F387)</f>
        <v>28000</v>
      </c>
      <c r="G386" s="215">
        <f>SUM(G387:G387)</f>
        <v>25000</v>
      </c>
      <c r="H386" s="215">
        <f>SUM(H387:H387)</f>
        <v>20000</v>
      </c>
      <c r="I386" s="48">
        <f t="shared" si="83"/>
        <v>173.6231682755747</v>
      </c>
      <c r="J386" s="48">
        <f t="shared" si="84"/>
        <v>112.00000000000001</v>
      </c>
      <c r="K386" s="48">
        <f t="shared" si="85"/>
        <v>89.285714285714292</v>
      </c>
      <c r="L386" s="48">
        <f t="shared" si="86"/>
        <v>80</v>
      </c>
    </row>
    <row r="387" spans="1:12" ht="13.5" customHeight="1" x14ac:dyDescent="0.2">
      <c r="B387" s="39">
        <v>381</v>
      </c>
      <c r="C387" s="66" t="s">
        <v>91</v>
      </c>
      <c r="D387" s="41">
        <v>14399</v>
      </c>
      <c r="E387" s="223">
        <v>25000</v>
      </c>
      <c r="F387" s="285">
        <v>28000</v>
      </c>
      <c r="G387" s="224">
        <v>25000</v>
      </c>
      <c r="H387" s="224">
        <v>20000</v>
      </c>
      <c r="I387" s="48">
        <f t="shared" si="83"/>
        <v>173.6231682755747</v>
      </c>
      <c r="J387" s="48">
        <f t="shared" si="84"/>
        <v>112.00000000000001</v>
      </c>
      <c r="K387" s="48">
        <f t="shared" si="85"/>
        <v>89.285714285714292</v>
      </c>
      <c r="L387" s="48">
        <f t="shared" si="86"/>
        <v>80</v>
      </c>
    </row>
    <row r="388" spans="1:12" ht="27" customHeight="1" x14ac:dyDescent="0.2">
      <c r="A388" s="535" t="s">
        <v>162</v>
      </c>
      <c r="B388" s="535"/>
      <c r="C388" s="536"/>
      <c r="D388" s="318">
        <f t="shared" ref="D388:H391" si="88">D389</f>
        <v>0</v>
      </c>
      <c r="E388" s="318">
        <f t="shared" si="88"/>
        <v>25000</v>
      </c>
      <c r="F388" s="280">
        <f t="shared" si="88"/>
        <v>2000</v>
      </c>
      <c r="G388" s="318">
        <f t="shared" si="88"/>
        <v>10000</v>
      </c>
      <c r="H388" s="318">
        <f t="shared" si="88"/>
        <v>10000</v>
      </c>
      <c r="I388" s="300">
        <v>0</v>
      </c>
      <c r="J388" s="300">
        <f t="shared" si="84"/>
        <v>8</v>
      </c>
      <c r="K388" s="300">
        <v>0</v>
      </c>
      <c r="L388" s="300">
        <v>0</v>
      </c>
    </row>
    <row r="389" spans="1:12" ht="13.5" customHeight="1" x14ac:dyDescent="0.2">
      <c r="A389" s="548" t="s">
        <v>160</v>
      </c>
      <c r="B389" s="548"/>
      <c r="C389" s="549"/>
      <c r="D389" s="226">
        <f t="shared" si="88"/>
        <v>0</v>
      </c>
      <c r="E389" s="226">
        <f t="shared" si="88"/>
        <v>25000</v>
      </c>
      <c r="F389" s="271">
        <f t="shared" si="88"/>
        <v>2000</v>
      </c>
      <c r="G389" s="226">
        <f t="shared" si="88"/>
        <v>10000</v>
      </c>
      <c r="H389" s="226">
        <f t="shared" si="88"/>
        <v>10000</v>
      </c>
      <c r="I389" s="26">
        <v>0</v>
      </c>
      <c r="J389" s="26">
        <v>0</v>
      </c>
      <c r="K389" s="26">
        <v>0</v>
      </c>
      <c r="L389" s="26">
        <v>0</v>
      </c>
    </row>
    <row r="390" spans="1:12" ht="13.5" customHeight="1" x14ac:dyDescent="0.2">
      <c r="A390" s="533" t="s">
        <v>432</v>
      </c>
      <c r="B390" s="533"/>
      <c r="C390" s="534"/>
      <c r="D390" s="227">
        <f t="shared" si="88"/>
        <v>0</v>
      </c>
      <c r="E390" s="227">
        <f t="shared" si="88"/>
        <v>25000</v>
      </c>
      <c r="F390" s="272">
        <f t="shared" si="88"/>
        <v>2000</v>
      </c>
      <c r="G390" s="227">
        <f t="shared" si="88"/>
        <v>10000</v>
      </c>
      <c r="H390" s="227">
        <f t="shared" si="88"/>
        <v>10000</v>
      </c>
      <c r="I390" s="28">
        <v>0</v>
      </c>
      <c r="J390" s="28">
        <v>0</v>
      </c>
      <c r="K390" s="28">
        <v>0</v>
      </c>
      <c r="L390" s="28">
        <v>0</v>
      </c>
    </row>
    <row r="391" spans="1:12" ht="13.5" customHeight="1" x14ac:dyDescent="0.2">
      <c r="B391" s="236">
        <v>3</v>
      </c>
      <c r="C391" s="59" t="s">
        <v>86</v>
      </c>
      <c r="D391" s="228">
        <f t="shared" si="88"/>
        <v>0</v>
      </c>
      <c r="E391" s="228">
        <f t="shared" si="88"/>
        <v>25000</v>
      </c>
      <c r="F391" s="276">
        <f t="shared" si="88"/>
        <v>2000</v>
      </c>
      <c r="G391" s="228">
        <f t="shared" si="88"/>
        <v>10000</v>
      </c>
      <c r="H391" s="228">
        <f t="shared" si="88"/>
        <v>10000</v>
      </c>
      <c r="I391" s="48">
        <v>0</v>
      </c>
      <c r="J391" s="48">
        <f t="shared" si="84"/>
        <v>8</v>
      </c>
      <c r="K391" s="48">
        <v>0</v>
      </c>
      <c r="L391" s="48">
        <v>0</v>
      </c>
    </row>
    <row r="392" spans="1:12" ht="13.5" customHeight="1" x14ac:dyDescent="0.2">
      <c r="B392" s="236">
        <v>38</v>
      </c>
      <c r="C392" s="59" t="s">
        <v>90</v>
      </c>
      <c r="D392" s="215">
        <f>SUM(D393:D393)</f>
        <v>0</v>
      </c>
      <c r="E392" s="215">
        <f>SUM(E393:E393)</f>
        <v>25000</v>
      </c>
      <c r="F392" s="219">
        <f>SUM(F393:F393)</f>
        <v>2000</v>
      </c>
      <c r="G392" s="215">
        <f>SUM(G393:G393)</f>
        <v>10000</v>
      </c>
      <c r="H392" s="215">
        <f>SUM(H393:H393)</f>
        <v>10000</v>
      </c>
      <c r="I392" s="48">
        <v>0</v>
      </c>
      <c r="J392" s="48">
        <f t="shared" si="84"/>
        <v>8</v>
      </c>
      <c r="K392" s="48">
        <v>0</v>
      </c>
      <c r="L392" s="48">
        <v>0</v>
      </c>
    </row>
    <row r="393" spans="1:12" ht="13.5" customHeight="1" x14ac:dyDescent="0.2">
      <c r="B393" s="237">
        <v>381</v>
      </c>
      <c r="C393" s="66" t="s">
        <v>91</v>
      </c>
      <c r="D393" s="63">
        <v>0</v>
      </c>
      <c r="E393" s="40">
        <v>25000</v>
      </c>
      <c r="F393" s="273">
        <v>2000</v>
      </c>
      <c r="G393" s="30">
        <v>10000</v>
      </c>
      <c r="H393" s="30">
        <v>10000</v>
      </c>
      <c r="I393" s="48">
        <v>0</v>
      </c>
      <c r="J393" s="48">
        <f t="shared" si="84"/>
        <v>8</v>
      </c>
      <c r="K393" s="48">
        <v>0</v>
      </c>
      <c r="L393" s="48">
        <v>0</v>
      </c>
    </row>
    <row r="394" spans="1:12" ht="19.5" customHeight="1" x14ac:dyDescent="0.2">
      <c r="A394" s="582" t="s">
        <v>163</v>
      </c>
      <c r="B394" s="582"/>
      <c r="C394" s="583"/>
      <c r="D394" s="319">
        <f t="shared" ref="D394:H398" si="89">D395</f>
        <v>53808.38</v>
      </c>
      <c r="E394" s="319">
        <f t="shared" si="89"/>
        <v>65000</v>
      </c>
      <c r="F394" s="280">
        <f t="shared" si="89"/>
        <v>50000</v>
      </c>
      <c r="G394" s="319">
        <f t="shared" si="89"/>
        <v>30000</v>
      </c>
      <c r="H394" s="319">
        <f t="shared" si="89"/>
        <v>25000</v>
      </c>
      <c r="I394" s="300">
        <v>0</v>
      </c>
      <c r="J394" s="300">
        <f t="shared" si="84"/>
        <v>76.923076923076934</v>
      </c>
      <c r="K394" s="300">
        <f t="shared" si="85"/>
        <v>60</v>
      </c>
      <c r="L394" s="300">
        <f t="shared" si="86"/>
        <v>83.333333333333343</v>
      </c>
    </row>
    <row r="395" spans="1:12" ht="13.5" customHeight="1" x14ac:dyDescent="0.2">
      <c r="A395" s="548" t="s">
        <v>160</v>
      </c>
      <c r="B395" s="548"/>
      <c r="C395" s="549"/>
      <c r="D395" s="25">
        <f t="shared" si="89"/>
        <v>53808.38</v>
      </c>
      <c r="E395" s="25">
        <f>E398</f>
        <v>65000</v>
      </c>
      <c r="F395" s="271">
        <f>F398</f>
        <v>50000</v>
      </c>
      <c r="G395" s="25">
        <f>G398</f>
        <v>30000</v>
      </c>
      <c r="H395" s="25">
        <f>H398</f>
        <v>25000</v>
      </c>
      <c r="I395" s="26">
        <v>0</v>
      </c>
      <c r="J395" s="26">
        <v>0</v>
      </c>
      <c r="K395" s="26">
        <f t="shared" si="85"/>
        <v>60</v>
      </c>
      <c r="L395" s="26">
        <f t="shared" si="86"/>
        <v>83.333333333333343</v>
      </c>
    </row>
    <row r="396" spans="1:12" ht="13.5" customHeight="1" x14ac:dyDescent="0.2">
      <c r="A396" s="533" t="s">
        <v>432</v>
      </c>
      <c r="B396" s="533"/>
      <c r="C396" s="534"/>
      <c r="D396" s="27">
        <f>D398</f>
        <v>53808.38</v>
      </c>
      <c r="E396" s="27">
        <v>60000</v>
      </c>
      <c r="F396" s="272">
        <f>F398</f>
        <v>50000</v>
      </c>
      <c r="G396" s="27">
        <f>G398</f>
        <v>30000</v>
      </c>
      <c r="H396" s="27">
        <f>H398</f>
        <v>25000</v>
      </c>
      <c r="I396" s="28">
        <v>0</v>
      </c>
      <c r="J396" s="28">
        <v>0</v>
      </c>
      <c r="K396" s="28">
        <f t="shared" si="85"/>
        <v>60</v>
      </c>
      <c r="L396" s="28">
        <f t="shared" si="86"/>
        <v>83.333333333333343</v>
      </c>
    </row>
    <row r="397" spans="1:12" s="366" customFormat="1" ht="13.5" customHeight="1" x14ac:dyDescent="0.2">
      <c r="A397" s="560" t="s">
        <v>545</v>
      </c>
      <c r="B397" s="561"/>
      <c r="C397" s="562"/>
      <c r="D397" s="27">
        <v>0</v>
      </c>
      <c r="E397" s="27">
        <v>5000</v>
      </c>
      <c r="F397" s="272">
        <v>0</v>
      </c>
      <c r="G397" s="27">
        <v>0</v>
      </c>
      <c r="H397" s="27">
        <v>0</v>
      </c>
      <c r="I397" s="28">
        <v>0</v>
      </c>
      <c r="J397" s="28">
        <v>0</v>
      </c>
      <c r="K397" s="28">
        <v>0</v>
      </c>
      <c r="L397" s="28">
        <v>0</v>
      </c>
    </row>
    <row r="398" spans="1:12" ht="13.5" customHeight="1" x14ac:dyDescent="0.2">
      <c r="B398" s="236">
        <v>3</v>
      </c>
      <c r="C398" s="59" t="s">
        <v>86</v>
      </c>
      <c r="D398" s="29">
        <f t="shared" si="89"/>
        <v>53808.38</v>
      </c>
      <c r="E398" s="29">
        <f t="shared" si="89"/>
        <v>65000</v>
      </c>
      <c r="F398" s="276">
        <f t="shared" si="89"/>
        <v>50000</v>
      </c>
      <c r="G398" s="29">
        <f t="shared" si="89"/>
        <v>30000</v>
      </c>
      <c r="H398" s="29">
        <f t="shared" si="89"/>
        <v>25000</v>
      </c>
      <c r="I398" s="48">
        <v>0</v>
      </c>
      <c r="J398" s="48">
        <f t="shared" si="84"/>
        <v>76.923076923076934</v>
      </c>
      <c r="K398" s="48">
        <f t="shared" si="85"/>
        <v>60</v>
      </c>
      <c r="L398" s="48">
        <f t="shared" si="86"/>
        <v>83.333333333333343</v>
      </c>
    </row>
    <row r="399" spans="1:12" ht="13.5" customHeight="1" x14ac:dyDescent="0.2">
      <c r="B399" s="236">
        <v>38</v>
      </c>
      <c r="C399" s="59" t="s">
        <v>90</v>
      </c>
      <c r="D399" s="215">
        <f>SUM(D400:D400)</f>
        <v>53808.38</v>
      </c>
      <c r="E399" s="215">
        <f>SUM(E400:E400)</f>
        <v>65000</v>
      </c>
      <c r="F399" s="219">
        <f>SUM(F400:F400)</f>
        <v>50000</v>
      </c>
      <c r="G399" s="215">
        <f>SUM(G400:G400)</f>
        <v>30000</v>
      </c>
      <c r="H399" s="215">
        <f>SUM(H400:H400)</f>
        <v>25000</v>
      </c>
      <c r="I399" s="48">
        <v>0</v>
      </c>
      <c r="J399" s="48">
        <f t="shared" si="84"/>
        <v>76.923076923076934</v>
      </c>
      <c r="K399" s="48">
        <f t="shared" si="85"/>
        <v>60</v>
      </c>
      <c r="L399" s="48">
        <f t="shared" si="86"/>
        <v>83.333333333333343</v>
      </c>
    </row>
    <row r="400" spans="1:12" ht="13.5" customHeight="1" x14ac:dyDescent="0.2">
      <c r="B400" s="237">
        <v>382</v>
      </c>
      <c r="C400" s="66" t="s">
        <v>164</v>
      </c>
      <c r="D400" s="40">
        <v>53808.38</v>
      </c>
      <c r="E400" s="40">
        <v>65000</v>
      </c>
      <c r="F400" s="273">
        <v>50000</v>
      </c>
      <c r="G400" s="30">
        <v>30000</v>
      </c>
      <c r="H400" s="30">
        <v>25000</v>
      </c>
      <c r="I400" s="48">
        <v>0</v>
      </c>
      <c r="J400" s="48">
        <f t="shared" si="84"/>
        <v>76.923076923076934</v>
      </c>
      <c r="K400" s="48">
        <f t="shared" si="85"/>
        <v>60</v>
      </c>
      <c r="L400" s="48">
        <f t="shared" si="86"/>
        <v>83.333333333333343</v>
      </c>
    </row>
    <row r="401" spans="1:13" ht="13.5" customHeight="1" x14ac:dyDescent="0.2">
      <c r="A401" s="563" t="s">
        <v>223</v>
      </c>
      <c r="B401" s="563"/>
      <c r="C401" s="564"/>
      <c r="D401" s="299">
        <f t="shared" ref="D401:H403" si="90">D402</f>
        <v>2500</v>
      </c>
      <c r="E401" s="299">
        <f t="shared" si="90"/>
        <v>60000</v>
      </c>
      <c r="F401" s="270">
        <f t="shared" si="90"/>
        <v>45000</v>
      </c>
      <c r="G401" s="299">
        <f t="shared" si="90"/>
        <v>35000</v>
      </c>
      <c r="H401" s="299">
        <f t="shared" si="90"/>
        <v>25000</v>
      </c>
      <c r="I401" s="300">
        <f t="shared" si="83"/>
        <v>2400</v>
      </c>
      <c r="J401" s="300">
        <f t="shared" si="84"/>
        <v>75</v>
      </c>
      <c r="K401" s="300">
        <f t="shared" si="85"/>
        <v>77.777777777777786</v>
      </c>
      <c r="L401" s="300">
        <f t="shared" si="86"/>
        <v>71.428571428571431</v>
      </c>
      <c r="M401" s="49"/>
    </row>
    <row r="402" spans="1:13" ht="13.5" customHeight="1" x14ac:dyDescent="0.2">
      <c r="A402" s="548" t="s">
        <v>160</v>
      </c>
      <c r="B402" s="548"/>
      <c r="C402" s="549"/>
      <c r="D402" s="25">
        <f t="shared" si="90"/>
        <v>2500</v>
      </c>
      <c r="E402" s="25">
        <f t="shared" si="90"/>
        <v>60000</v>
      </c>
      <c r="F402" s="271">
        <f t="shared" si="90"/>
        <v>45000</v>
      </c>
      <c r="G402" s="25">
        <f t="shared" si="90"/>
        <v>35000</v>
      </c>
      <c r="H402" s="25">
        <f t="shared" si="90"/>
        <v>25000</v>
      </c>
      <c r="I402" s="26">
        <v>0</v>
      </c>
      <c r="J402" s="26">
        <v>0</v>
      </c>
      <c r="K402" s="26">
        <f t="shared" si="85"/>
        <v>77.777777777777786</v>
      </c>
      <c r="L402" s="26">
        <f t="shared" si="86"/>
        <v>71.428571428571431</v>
      </c>
      <c r="M402" s="49"/>
    </row>
    <row r="403" spans="1:13" ht="13.5" customHeight="1" x14ac:dyDescent="0.2">
      <c r="A403" s="533" t="s">
        <v>432</v>
      </c>
      <c r="B403" s="533"/>
      <c r="C403" s="534"/>
      <c r="D403" s="27">
        <f t="shared" si="90"/>
        <v>2500</v>
      </c>
      <c r="E403" s="27">
        <f t="shared" si="90"/>
        <v>60000</v>
      </c>
      <c r="F403" s="272">
        <f t="shared" si="90"/>
        <v>45000</v>
      </c>
      <c r="G403" s="27">
        <f t="shared" si="90"/>
        <v>35000</v>
      </c>
      <c r="H403" s="27">
        <f t="shared" si="90"/>
        <v>25000</v>
      </c>
      <c r="I403" s="28">
        <v>0</v>
      </c>
      <c r="J403" s="28">
        <v>0</v>
      </c>
      <c r="K403" s="28">
        <f t="shared" si="85"/>
        <v>77.777777777777786</v>
      </c>
      <c r="L403" s="28">
        <f t="shared" si="86"/>
        <v>71.428571428571431</v>
      </c>
      <c r="M403" s="49"/>
    </row>
    <row r="404" spans="1:13" ht="13.5" customHeight="1" x14ac:dyDescent="0.2">
      <c r="B404" s="236">
        <v>3</v>
      </c>
      <c r="C404" s="59" t="s">
        <v>86</v>
      </c>
      <c r="D404" s="29">
        <f>SUM(D407,D405)</f>
        <v>2500</v>
      </c>
      <c r="E404" s="29">
        <f>SUM(E407,E405)</f>
        <v>60000</v>
      </c>
      <c r="F404" s="276">
        <f>SUM(F407,F405)</f>
        <v>45000</v>
      </c>
      <c r="G404" s="29">
        <f>SUM(G407,G405)</f>
        <v>35000</v>
      </c>
      <c r="H404" s="29">
        <f>SUM(H407,H405)</f>
        <v>25000</v>
      </c>
      <c r="I404" s="48">
        <v>0</v>
      </c>
      <c r="J404" s="48">
        <f t="shared" si="84"/>
        <v>75</v>
      </c>
      <c r="K404" s="48">
        <f t="shared" si="85"/>
        <v>77.777777777777786</v>
      </c>
      <c r="L404" s="48">
        <f t="shared" si="86"/>
        <v>71.428571428571431</v>
      </c>
      <c r="M404" s="49"/>
    </row>
    <row r="405" spans="1:13" ht="13.5" customHeight="1" x14ac:dyDescent="0.2">
      <c r="B405" s="236">
        <v>35</v>
      </c>
      <c r="C405" s="73" t="s">
        <v>165</v>
      </c>
      <c r="D405" s="215">
        <f>SUM(D406:D406)</f>
        <v>2500</v>
      </c>
      <c r="E405" s="215">
        <f>SUM(E406:E406)</f>
        <v>30000</v>
      </c>
      <c r="F405" s="219">
        <f>SUM(F406:F406)</f>
        <v>30000</v>
      </c>
      <c r="G405" s="215">
        <f>SUM(G406:G406)</f>
        <v>20000</v>
      </c>
      <c r="H405" s="215">
        <f>SUM(H406:H406)</f>
        <v>10000</v>
      </c>
      <c r="I405" s="48">
        <v>0</v>
      </c>
      <c r="J405" s="48">
        <f t="shared" si="84"/>
        <v>100</v>
      </c>
      <c r="K405" s="48">
        <f t="shared" si="85"/>
        <v>66.666666666666657</v>
      </c>
      <c r="L405" s="48">
        <f t="shared" si="86"/>
        <v>50</v>
      </c>
      <c r="M405" s="49"/>
    </row>
    <row r="406" spans="1:13" ht="13.5" customHeight="1" x14ac:dyDescent="0.2">
      <c r="B406" s="237">
        <v>352</v>
      </c>
      <c r="C406" s="66" t="s">
        <v>166</v>
      </c>
      <c r="D406" s="40">
        <v>2500</v>
      </c>
      <c r="E406" s="40">
        <v>30000</v>
      </c>
      <c r="F406" s="273">
        <v>30000</v>
      </c>
      <c r="G406" s="30">
        <v>20000</v>
      </c>
      <c r="H406" s="30">
        <v>10000</v>
      </c>
      <c r="I406" s="48">
        <f t="shared" si="83"/>
        <v>1200</v>
      </c>
      <c r="J406" s="48">
        <f t="shared" si="84"/>
        <v>100</v>
      </c>
      <c r="K406" s="48">
        <f t="shared" si="85"/>
        <v>66.666666666666657</v>
      </c>
      <c r="L406" s="48">
        <f t="shared" si="86"/>
        <v>50</v>
      </c>
      <c r="M406" s="49"/>
    </row>
    <row r="407" spans="1:13" ht="13.5" customHeight="1" x14ac:dyDescent="0.2">
      <c r="B407" s="243">
        <v>38</v>
      </c>
      <c r="C407" s="68" t="s">
        <v>202</v>
      </c>
      <c r="D407" s="215">
        <f>SUM(D408:D408)</f>
        <v>0</v>
      </c>
      <c r="E407" s="215">
        <f>SUM(E408:E408)</f>
        <v>30000</v>
      </c>
      <c r="F407" s="219">
        <f>SUM(F408:F408)</f>
        <v>15000</v>
      </c>
      <c r="G407" s="215">
        <f>SUM(G408:G408)</f>
        <v>15000</v>
      </c>
      <c r="H407" s="215">
        <f>SUM(H408:H408)</f>
        <v>15000</v>
      </c>
      <c r="I407" s="48">
        <v>0</v>
      </c>
      <c r="J407" s="48">
        <v>0</v>
      </c>
      <c r="K407" s="48">
        <f t="shared" si="85"/>
        <v>100</v>
      </c>
      <c r="L407" s="48">
        <f t="shared" si="86"/>
        <v>100</v>
      </c>
      <c r="M407" s="49"/>
    </row>
    <row r="408" spans="1:13" ht="13.5" customHeight="1" x14ac:dyDescent="0.2">
      <c r="B408" s="244">
        <v>381</v>
      </c>
      <c r="C408" s="69" t="s">
        <v>201</v>
      </c>
      <c r="D408" s="40">
        <v>0</v>
      </c>
      <c r="E408" s="40">
        <v>30000</v>
      </c>
      <c r="F408" s="286">
        <v>15000</v>
      </c>
      <c r="G408" s="84">
        <v>15000</v>
      </c>
      <c r="H408" s="84">
        <v>15000</v>
      </c>
      <c r="I408" s="48">
        <v>0</v>
      </c>
      <c r="J408" s="48">
        <v>0</v>
      </c>
      <c r="K408" s="48">
        <f t="shared" si="85"/>
        <v>100</v>
      </c>
      <c r="L408" s="48">
        <f t="shared" si="86"/>
        <v>100</v>
      </c>
      <c r="M408" s="49"/>
    </row>
    <row r="409" spans="1:13" s="205" customFormat="1" ht="16.5" customHeight="1" x14ac:dyDescent="0.2">
      <c r="A409" s="605" t="s">
        <v>457</v>
      </c>
      <c r="B409" s="605"/>
      <c r="C409" s="606"/>
      <c r="D409" s="222">
        <f>D410</f>
        <v>20000</v>
      </c>
      <c r="E409" s="222">
        <f>E410</f>
        <v>35000</v>
      </c>
      <c r="F409" s="222">
        <f>F410</f>
        <v>70000</v>
      </c>
      <c r="G409" s="222">
        <f>G410</f>
        <v>40000</v>
      </c>
      <c r="H409" s="222">
        <f>H410</f>
        <v>40000</v>
      </c>
      <c r="I409" s="210"/>
      <c r="J409" s="210"/>
      <c r="K409" s="210"/>
      <c r="L409" s="210"/>
      <c r="M409" s="208"/>
    </row>
    <row r="410" spans="1:13" ht="21.6" customHeight="1" x14ac:dyDescent="0.2">
      <c r="A410" s="544" t="s">
        <v>167</v>
      </c>
      <c r="B410" s="544"/>
      <c r="C410" s="545"/>
      <c r="D410" s="220">
        <f>SUM(D411,D419)</f>
        <v>20000</v>
      </c>
      <c r="E410" s="220">
        <f>SUM(E411,E419)</f>
        <v>35000</v>
      </c>
      <c r="F410" s="269">
        <f>SUM(F411,F419)</f>
        <v>70000</v>
      </c>
      <c r="G410" s="220">
        <f>SUM(G419,G411)</f>
        <v>40000</v>
      </c>
      <c r="H410" s="220">
        <f>SUM(H419,H411)</f>
        <v>40000</v>
      </c>
      <c r="I410" s="221">
        <f t="shared" si="83"/>
        <v>175</v>
      </c>
      <c r="J410" s="221">
        <f t="shared" si="84"/>
        <v>200</v>
      </c>
      <c r="K410" s="221">
        <f t="shared" si="85"/>
        <v>57.142857142857139</v>
      </c>
      <c r="L410" s="221">
        <f t="shared" si="86"/>
        <v>100</v>
      </c>
    </row>
    <row r="411" spans="1:13" ht="13.5" customHeight="1" x14ac:dyDescent="0.2">
      <c r="A411" s="535" t="s">
        <v>168</v>
      </c>
      <c r="B411" s="535"/>
      <c r="C411" s="536"/>
      <c r="D411" s="38">
        <f t="shared" ref="D411:H414" si="91">D412</f>
        <v>20000</v>
      </c>
      <c r="E411" s="38">
        <f t="shared" si="91"/>
        <v>35000</v>
      </c>
      <c r="F411" s="280">
        <f t="shared" si="91"/>
        <v>40000</v>
      </c>
      <c r="G411" s="38">
        <f t="shared" si="91"/>
        <v>35000</v>
      </c>
      <c r="H411" s="38">
        <f t="shared" si="91"/>
        <v>35000</v>
      </c>
      <c r="I411" s="24">
        <f t="shared" si="83"/>
        <v>175</v>
      </c>
      <c r="J411" s="24">
        <f t="shared" si="84"/>
        <v>114.28571428571428</v>
      </c>
      <c r="K411" s="24">
        <f t="shared" si="85"/>
        <v>87.5</v>
      </c>
      <c r="L411" s="24">
        <f t="shared" si="86"/>
        <v>100</v>
      </c>
    </row>
    <row r="412" spans="1:13" ht="13.5" customHeight="1" x14ac:dyDescent="0.2">
      <c r="A412" s="548" t="s">
        <v>160</v>
      </c>
      <c r="B412" s="548"/>
      <c r="C412" s="549"/>
      <c r="D412" s="25">
        <f t="shared" si="91"/>
        <v>20000</v>
      </c>
      <c r="E412" s="25">
        <f t="shared" si="91"/>
        <v>35000</v>
      </c>
      <c r="F412" s="271">
        <f>F414</f>
        <v>40000</v>
      </c>
      <c r="G412" s="25">
        <f t="shared" si="91"/>
        <v>35000</v>
      </c>
      <c r="H412" s="25">
        <f>H414</f>
        <v>35000</v>
      </c>
      <c r="I412" s="26">
        <v>0</v>
      </c>
      <c r="J412" s="26">
        <v>0</v>
      </c>
      <c r="K412" s="26">
        <f t="shared" si="85"/>
        <v>87.5</v>
      </c>
      <c r="L412" s="26">
        <f t="shared" si="86"/>
        <v>100</v>
      </c>
    </row>
    <row r="413" spans="1:13" ht="13.5" customHeight="1" x14ac:dyDescent="0.2">
      <c r="A413" s="533" t="s">
        <v>432</v>
      </c>
      <c r="B413" s="533"/>
      <c r="C413" s="534"/>
      <c r="D413" s="27">
        <f t="shared" si="91"/>
        <v>20000</v>
      </c>
      <c r="E413" s="27">
        <f t="shared" si="91"/>
        <v>35000</v>
      </c>
      <c r="F413" s="272">
        <v>40000</v>
      </c>
      <c r="G413" s="27">
        <f t="shared" si="91"/>
        <v>35000</v>
      </c>
      <c r="H413" s="27">
        <f t="shared" si="91"/>
        <v>35000</v>
      </c>
      <c r="I413" s="28">
        <v>0</v>
      </c>
      <c r="J413" s="28">
        <v>0</v>
      </c>
      <c r="K413" s="28">
        <f t="shared" si="85"/>
        <v>87.5</v>
      </c>
      <c r="L413" s="28">
        <f t="shared" si="86"/>
        <v>100</v>
      </c>
    </row>
    <row r="414" spans="1:13" ht="13.5" customHeight="1" x14ac:dyDescent="0.2">
      <c r="B414" s="236">
        <v>3</v>
      </c>
      <c r="C414" s="59" t="s">
        <v>86</v>
      </c>
      <c r="D414" s="29">
        <f t="shared" si="91"/>
        <v>20000</v>
      </c>
      <c r="E414" s="29">
        <f t="shared" si="91"/>
        <v>35000</v>
      </c>
      <c r="F414" s="276">
        <f>SUM(F415,F417)</f>
        <v>40000</v>
      </c>
      <c r="G414" s="381">
        <f>SUM(G415,G417)</f>
        <v>35000</v>
      </c>
      <c r="H414" s="381">
        <f>SUM(H415,H417)</f>
        <v>35000</v>
      </c>
      <c r="I414" s="48">
        <f t="shared" si="83"/>
        <v>175</v>
      </c>
      <c r="J414" s="48">
        <f t="shared" si="84"/>
        <v>114.28571428571428</v>
      </c>
      <c r="K414" s="48">
        <f t="shared" si="85"/>
        <v>87.5</v>
      </c>
      <c r="L414" s="48">
        <f t="shared" si="86"/>
        <v>100</v>
      </c>
    </row>
    <row r="415" spans="1:13" ht="13.5" customHeight="1" x14ac:dyDescent="0.2">
      <c r="B415" s="236">
        <v>38</v>
      </c>
      <c r="C415" s="59" t="s">
        <v>90</v>
      </c>
      <c r="D415" s="215">
        <f>SUM(D416:D416)</f>
        <v>20000</v>
      </c>
      <c r="E415" s="215">
        <f>SUM(E416:E416)</f>
        <v>35000</v>
      </c>
      <c r="F415" s="219">
        <f>SUM(F416:F416)</f>
        <v>35000</v>
      </c>
      <c r="G415" s="215">
        <f>SUM(G416:G416)</f>
        <v>30000</v>
      </c>
      <c r="H415" s="215">
        <f>SUM(H416:H416)</f>
        <v>30000</v>
      </c>
      <c r="I415" s="48">
        <f t="shared" si="83"/>
        <v>175</v>
      </c>
      <c r="J415" s="48">
        <f t="shared" si="84"/>
        <v>100</v>
      </c>
      <c r="K415" s="48">
        <f t="shared" si="85"/>
        <v>85.714285714285708</v>
      </c>
      <c r="L415" s="48">
        <f t="shared" si="86"/>
        <v>100</v>
      </c>
    </row>
    <row r="416" spans="1:13" ht="13.5" customHeight="1" x14ac:dyDescent="0.2">
      <c r="B416" s="237">
        <v>381</v>
      </c>
      <c r="C416" s="66" t="s">
        <v>91</v>
      </c>
      <c r="D416" s="40">
        <v>20000</v>
      </c>
      <c r="E416" s="30">
        <v>35000</v>
      </c>
      <c r="F416" s="273">
        <v>35000</v>
      </c>
      <c r="G416" s="30">
        <v>30000</v>
      </c>
      <c r="H416" s="30">
        <v>30000</v>
      </c>
      <c r="I416" s="48">
        <f t="shared" si="83"/>
        <v>175</v>
      </c>
      <c r="J416" s="48">
        <f t="shared" si="84"/>
        <v>100</v>
      </c>
      <c r="K416" s="48">
        <f t="shared" si="85"/>
        <v>85.714285714285708</v>
      </c>
      <c r="L416" s="48">
        <f t="shared" si="86"/>
        <v>100</v>
      </c>
    </row>
    <row r="417" spans="1:13" s="374" customFormat="1" ht="13.5" customHeight="1" x14ac:dyDescent="0.2">
      <c r="B417" s="236">
        <v>32</v>
      </c>
      <c r="C417" s="373" t="s">
        <v>87</v>
      </c>
      <c r="D417" s="361">
        <v>0</v>
      </c>
      <c r="E417" s="362">
        <v>0</v>
      </c>
      <c r="F417" s="277">
        <f>F418</f>
        <v>5000</v>
      </c>
      <c r="G417" s="362">
        <f>G418</f>
        <v>5000</v>
      </c>
      <c r="H417" s="362">
        <f>H418</f>
        <v>5000</v>
      </c>
      <c r="I417" s="259"/>
      <c r="J417" s="259"/>
      <c r="K417" s="259"/>
      <c r="L417" s="259"/>
    </row>
    <row r="418" spans="1:13" s="374" customFormat="1" ht="13.5" customHeight="1" x14ac:dyDescent="0.2">
      <c r="B418" s="237">
        <v>322</v>
      </c>
      <c r="C418" s="368" t="s">
        <v>181</v>
      </c>
      <c r="D418" s="41">
        <v>0</v>
      </c>
      <c r="E418" s="342">
        <v>0</v>
      </c>
      <c r="F418" s="285">
        <v>5000</v>
      </c>
      <c r="G418" s="342">
        <v>5000</v>
      </c>
      <c r="H418" s="342">
        <v>5000</v>
      </c>
      <c r="I418" s="48"/>
      <c r="J418" s="48"/>
      <c r="K418" s="48"/>
      <c r="L418" s="48"/>
    </row>
    <row r="419" spans="1:13" ht="13.5" customHeight="1" x14ac:dyDescent="0.2">
      <c r="A419" s="535" t="s">
        <v>169</v>
      </c>
      <c r="B419" s="535"/>
      <c r="C419" s="536"/>
      <c r="D419" s="38">
        <f t="shared" ref="D419:H422" si="92">D420</f>
        <v>0</v>
      </c>
      <c r="E419" s="38">
        <f t="shared" si="92"/>
        <v>0</v>
      </c>
      <c r="F419" s="280">
        <f t="shared" si="92"/>
        <v>30000</v>
      </c>
      <c r="G419" s="38">
        <f t="shared" si="92"/>
        <v>5000</v>
      </c>
      <c r="H419" s="38">
        <f t="shared" si="92"/>
        <v>5000</v>
      </c>
      <c r="I419" s="24">
        <v>0</v>
      </c>
      <c r="J419" s="24">
        <v>0</v>
      </c>
      <c r="K419" s="24">
        <f t="shared" si="85"/>
        <v>16.666666666666664</v>
      </c>
      <c r="L419" s="24">
        <f t="shared" si="86"/>
        <v>100</v>
      </c>
    </row>
    <row r="420" spans="1:13" ht="13.5" customHeight="1" x14ac:dyDescent="0.2">
      <c r="A420" s="548" t="s">
        <v>160</v>
      </c>
      <c r="B420" s="548"/>
      <c r="C420" s="549"/>
      <c r="D420" s="25">
        <f t="shared" si="92"/>
        <v>0</v>
      </c>
      <c r="E420" s="25">
        <f t="shared" si="92"/>
        <v>0</v>
      </c>
      <c r="F420" s="271">
        <f t="shared" si="92"/>
        <v>30000</v>
      </c>
      <c r="G420" s="25">
        <f t="shared" si="92"/>
        <v>5000</v>
      </c>
      <c r="H420" s="25">
        <f t="shared" si="92"/>
        <v>5000</v>
      </c>
      <c r="I420" s="26">
        <v>0</v>
      </c>
      <c r="J420" s="26">
        <v>0</v>
      </c>
      <c r="K420" s="26">
        <f t="shared" si="85"/>
        <v>16.666666666666664</v>
      </c>
      <c r="L420" s="26">
        <f t="shared" si="86"/>
        <v>100</v>
      </c>
    </row>
    <row r="421" spans="1:13" ht="13.5" customHeight="1" x14ac:dyDescent="0.2">
      <c r="A421" s="533" t="s">
        <v>432</v>
      </c>
      <c r="B421" s="533"/>
      <c r="C421" s="534"/>
      <c r="D421" s="27">
        <f t="shared" si="92"/>
        <v>0</v>
      </c>
      <c r="E421" s="27">
        <f t="shared" si="92"/>
        <v>0</v>
      </c>
      <c r="F421" s="272">
        <f t="shared" si="92"/>
        <v>30000</v>
      </c>
      <c r="G421" s="27">
        <f t="shared" si="92"/>
        <v>5000</v>
      </c>
      <c r="H421" s="27">
        <f t="shared" si="92"/>
        <v>5000</v>
      </c>
      <c r="I421" s="28">
        <v>0</v>
      </c>
      <c r="J421" s="28">
        <v>0</v>
      </c>
      <c r="K421" s="28">
        <f t="shared" si="85"/>
        <v>16.666666666666664</v>
      </c>
      <c r="L421" s="28">
        <f t="shared" si="86"/>
        <v>100</v>
      </c>
    </row>
    <row r="422" spans="1:13" ht="13.5" customHeight="1" x14ac:dyDescent="0.2">
      <c r="B422" s="236">
        <v>4</v>
      </c>
      <c r="C422" s="59" t="s">
        <v>113</v>
      </c>
      <c r="D422" s="29">
        <f t="shared" si="92"/>
        <v>0</v>
      </c>
      <c r="E422" s="29">
        <f t="shared" si="92"/>
        <v>0</v>
      </c>
      <c r="F422" s="276">
        <f t="shared" si="92"/>
        <v>30000</v>
      </c>
      <c r="G422" s="29">
        <f t="shared" si="92"/>
        <v>5000</v>
      </c>
      <c r="H422" s="29">
        <f t="shared" si="92"/>
        <v>5000</v>
      </c>
      <c r="I422" s="48">
        <v>0</v>
      </c>
      <c r="J422" s="48">
        <v>0</v>
      </c>
      <c r="K422" s="48">
        <f t="shared" si="85"/>
        <v>16.666666666666664</v>
      </c>
      <c r="L422" s="48">
        <f t="shared" si="86"/>
        <v>100</v>
      </c>
    </row>
    <row r="423" spans="1:13" ht="13.5" customHeight="1" x14ac:dyDescent="0.2">
      <c r="B423" s="236">
        <v>42</v>
      </c>
      <c r="C423" s="59" t="s">
        <v>132</v>
      </c>
      <c r="D423" s="215">
        <f>SUM(D424:D424)</f>
        <v>0</v>
      </c>
      <c r="E423" s="215">
        <f>SUM(E424:E424)</f>
        <v>0</v>
      </c>
      <c r="F423" s="219">
        <f>SUM(F424:F424)</f>
        <v>30000</v>
      </c>
      <c r="G423" s="215">
        <f>SUM(G424:G424)</f>
        <v>5000</v>
      </c>
      <c r="H423" s="83">
        <f>SUM(H424:H424)</f>
        <v>5000</v>
      </c>
      <c r="I423" s="48">
        <v>0</v>
      </c>
      <c r="J423" s="48">
        <v>0</v>
      </c>
      <c r="K423" s="48">
        <f t="shared" si="85"/>
        <v>16.666666666666664</v>
      </c>
      <c r="L423" s="48">
        <f t="shared" si="86"/>
        <v>100</v>
      </c>
    </row>
    <row r="424" spans="1:13" ht="13.5" customHeight="1" x14ac:dyDescent="0.2">
      <c r="B424" s="237">
        <v>421</v>
      </c>
      <c r="C424" s="66" t="s">
        <v>120</v>
      </c>
      <c r="D424" s="63">
        <v>0</v>
      </c>
      <c r="E424" s="30">
        <v>0</v>
      </c>
      <c r="F424" s="273">
        <v>30000</v>
      </c>
      <c r="G424" s="30">
        <v>5000</v>
      </c>
      <c r="H424" s="30">
        <v>5000</v>
      </c>
      <c r="I424" s="48">
        <v>0</v>
      </c>
      <c r="J424" s="48">
        <v>0</v>
      </c>
      <c r="K424" s="48">
        <f t="shared" ref="K424:K489" si="93">G424/F424*100</f>
        <v>16.666666666666664</v>
      </c>
      <c r="L424" s="48">
        <f t="shared" ref="L424:L489" si="94">H424/G424*100</f>
        <v>100</v>
      </c>
    </row>
    <row r="425" spans="1:13" s="200" customFormat="1" ht="16.5" customHeight="1" x14ac:dyDescent="0.2">
      <c r="A425" s="605" t="s">
        <v>458</v>
      </c>
      <c r="B425" s="605"/>
      <c r="C425" s="606"/>
      <c r="D425" s="218">
        <f>D426</f>
        <v>157104.05000000002</v>
      </c>
      <c r="E425" s="218">
        <f>E426</f>
        <v>282500</v>
      </c>
      <c r="F425" s="218">
        <f>F426</f>
        <v>333250</v>
      </c>
      <c r="G425" s="218">
        <f>G426</f>
        <v>151000</v>
      </c>
      <c r="H425" s="218">
        <f>H426</f>
        <v>115000</v>
      </c>
      <c r="I425" s="213">
        <v>0</v>
      </c>
      <c r="J425" s="213">
        <v>0</v>
      </c>
      <c r="K425" s="213">
        <v>0</v>
      </c>
      <c r="L425" s="213">
        <v>0</v>
      </c>
    </row>
    <row r="426" spans="1:13" s="61" customFormat="1" ht="24" customHeight="1" x14ac:dyDescent="0.2">
      <c r="A426" s="544" t="s">
        <v>170</v>
      </c>
      <c r="B426" s="544"/>
      <c r="C426" s="545"/>
      <c r="D426" s="220">
        <f>SUM(D427,D435,D441,D447,D453)</f>
        <v>157104.05000000002</v>
      </c>
      <c r="E426" s="220">
        <f>SUM(E427,E435,E441,E447,E453)</f>
        <v>282500</v>
      </c>
      <c r="F426" s="269">
        <f>SUM(F427,F435,F441,F447,F453)</f>
        <v>333250</v>
      </c>
      <c r="G426" s="220">
        <f>SUM(G427,G435,G441,G447,G453)</f>
        <v>151000</v>
      </c>
      <c r="H426" s="220">
        <f>SUM(H427,H435,H441,H447,H453)</f>
        <v>115000</v>
      </c>
      <c r="I426" s="221">
        <f t="shared" ref="I426:I489" si="95">E426/D426*100</f>
        <v>179.81713393130218</v>
      </c>
      <c r="J426" s="221">
        <f t="shared" ref="J426:J489" si="96">F426/E426*100</f>
        <v>117.9646017699115</v>
      </c>
      <c r="K426" s="221">
        <f t="shared" si="93"/>
        <v>45.311327831957989</v>
      </c>
      <c r="L426" s="221">
        <f t="shared" si="94"/>
        <v>76.158940397350989</v>
      </c>
      <c r="M426" s="49"/>
    </row>
    <row r="427" spans="1:13" ht="16.5" customHeight="1" x14ac:dyDescent="0.2">
      <c r="A427" s="535" t="s">
        <v>171</v>
      </c>
      <c r="B427" s="535"/>
      <c r="C427" s="536"/>
      <c r="D427" s="38">
        <f t="shared" ref="D427:H430" si="97">D428</f>
        <v>20000</v>
      </c>
      <c r="E427" s="38">
        <f t="shared" si="97"/>
        <v>20000</v>
      </c>
      <c r="F427" s="280">
        <f t="shared" si="97"/>
        <v>52000</v>
      </c>
      <c r="G427" s="38">
        <f t="shared" si="97"/>
        <v>25000</v>
      </c>
      <c r="H427" s="38">
        <f t="shared" si="97"/>
        <v>25000</v>
      </c>
      <c r="I427" s="24">
        <f t="shared" si="95"/>
        <v>100</v>
      </c>
      <c r="J427" s="24">
        <f t="shared" si="96"/>
        <v>260</v>
      </c>
      <c r="K427" s="24">
        <f t="shared" si="93"/>
        <v>48.07692307692308</v>
      </c>
      <c r="L427" s="24">
        <f t="shared" si="94"/>
        <v>100</v>
      </c>
      <c r="M427" s="49"/>
    </row>
    <row r="428" spans="1:13" ht="13.5" customHeight="1" x14ac:dyDescent="0.2">
      <c r="A428" s="548" t="s">
        <v>172</v>
      </c>
      <c r="B428" s="548"/>
      <c r="C428" s="549"/>
      <c r="D428" s="25">
        <f t="shared" si="97"/>
        <v>20000</v>
      </c>
      <c r="E428" s="25">
        <f t="shared" si="97"/>
        <v>20000</v>
      </c>
      <c r="F428" s="271">
        <f>F430</f>
        <v>52000</v>
      </c>
      <c r="G428" s="25">
        <f t="shared" si="97"/>
        <v>25000</v>
      </c>
      <c r="H428" s="25">
        <f t="shared" si="97"/>
        <v>25000</v>
      </c>
      <c r="I428" s="26">
        <v>0</v>
      </c>
      <c r="J428" s="26">
        <f t="shared" si="96"/>
        <v>260</v>
      </c>
      <c r="K428" s="26">
        <f t="shared" si="93"/>
        <v>48.07692307692308</v>
      </c>
      <c r="L428" s="26">
        <f t="shared" si="94"/>
        <v>100</v>
      </c>
      <c r="M428" s="49"/>
    </row>
    <row r="429" spans="1:13" ht="13.5" customHeight="1" x14ac:dyDescent="0.2">
      <c r="A429" s="565" t="s">
        <v>144</v>
      </c>
      <c r="B429" s="565"/>
      <c r="C429" s="566"/>
      <c r="D429" s="27">
        <f t="shared" si="97"/>
        <v>20000</v>
      </c>
      <c r="E429" s="27">
        <f t="shared" si="97"/>
        <v>20000</v>
      </c>
      <c r="F429" s="272">
        <f t="shared" si="97"/>
        <v>52000</v>
      </c>
      <c r="G429" s="27">
        <f t="shared" si="97"/>
        <v>25000</v>
      </c>
      <c r="H429" s="27">
        <f t="shared" si="97"/>
        <v>25000</v>
      </c>
      <c r="I429" s="28">
        <v>0</v>
      </c>
      <c r="J429" s="28">
        <f t="shared" si="96"/>
        <v>260</v>
      </c>
      <c r="K429" s="28">
        <f t="shared" si="93"/>
        <v>48.07692307692308</v>
      </c>
      <c r="L429" s="28">
        <f t="shared" si="94"/>
        <v>100</v>
      </c>
      <c r="M429" s="49"/>
    </row>
    <row r="430" spans="1:13" ht="13.5" customHeight="1" x14ac:dyDescent="0.2">
      <c r="B430" s="236">
        <v>3</v>
      </c>
      <c r="C430" s="59" t="s">
        <v>86</v>
      </c>
      <c r="D430" s="29">
        <f t="shared" si="97"/>
        <v>20000</v>
      </c>
      <c r="E430" s="29">
        <f t="shared" si="97"/>
        <v>20000</v>
      </c>
      <c r="F430" s="276">
        <f>SUM(F431,F433)</f>
        <v>52000</v>
      </c>
      <c r="G430" s="276">
        <f>SUM(G431,G433)</f>
        <v>25000</v>
      </c>
      <c r="H430" s="276">
        <f>SUM(H431,H433)</f>
        <v>25000</v>
      </c>
      <c r="I430" s="48">
        <f t="shared" si="95"/>
        <v>100</v>
      </c>
      <c r="J430" s="48">
        <f t="shared" si="96"/>
        <v>260</v>
      </c>
      <c r="K430" s="48">
        <f t="shared" si="93"/>
        <v>48.07692307692308</v>
      </c>
      <c r="L430" s="48">
        <f t="shared" si="94"/>
        <v>100</v>
      </c>
      <c r="M430" s="49"/>
    </row>
    <row r="431" spans="1:13" ht="13.5" customHeight="1" x14ac:dyDescent="0.2">
      <c r="B431" s="236">
        <v>38</v>
      </c>
      <c r="C431" s="59" t="s">
        <v>90</v>
      </c>
      <c r="D431" s="215">
        <f>SUM(D432:D432)</f>
        <v>20000</v>
      </c>
      <c r="E431" s="215">
        <f>SUM(E432:E432)</f>
        <v>20000</v>
      </c>
      <c r="F431" s="219">
        <f>SUM(F432)</f>
        <v>50000</v>
      </c>
      <c r="G431" s="215">
        <f>SUM(G432:G432)</f>
        <v>20000</v>
      </c>
      <c r="H431" s="215">
        <f>SUM(H432:H432)</f>
        <v>20000</v>
      </c>
      <c r="I431" s="48">
        <f t="shared" si="95"/>
        <v>100</v>
      </c>
      <c r="J431" s="48">
        <f t="shared" si="96"/>
        <v>250</v>
      </c>
      <c r="K431" s="48">
        <f t="shared" si="93"/>
        <v>40</v>
      </c>
      <c r="L431" s="48">
        <f t="shared" si="94"/>
        <v>100</v>
      </c>
      <c r="M431" s="49"/>
    </row>
    <row r="432" spans="1:13" ht="13.5" customHeight="1" x14ac:dyDescent="0.2">
      <c r="B432" s="237">
        <v>381</v>
      </c>
      <c r="C432" s="66" t="s">
        <v>91</v>
      </c>
      <c r="D432" s="40">
        <v>20000</v>
      </c>
      <c r="E432" s="40">
        <v>20000</v>
      </c>
      <c r="F432" s="273">
        <v>50000</v>
      </c>
      <c r="G432" s="30">
        <v>20000</v>
      </c>
      <c r="H432" s="30">
        <v>20000</v>
      </c>
      <c r="I432" s="48">
        <f t="shared" si="95"/>
        <v>100</v>
      </c>
      <c r="J432" s="48">
        <f t="shared" si="96"/>
        <v>250</v>
      </c>
      <c r="K432" s="48">
        <f t="shared" si="93"/>
        <v>40</v>
      </c>
      <c r="L432" s="48">
        <f t="shared" si="94"/>
        <v>100</v>
      </c>
      <c r="M432" s="49"/>
    </row>
    <row r="433" spans="1:14" s="374" customFormat="1" ht="13.5" customHeight="1" x14ac:dyDescent="0.2">
      <c r="B433" s="236">
        <v>32</v>
      </c>
      <c r="C433" s="373" t="s">
        <v>87</v>
      </c>
      <c r="D433" s="361">
        <v>0</v>
      </c>
      <c r="E433" s="361">
        <v>0</v>
      </c>
      <c r="F433" s="277">
        <f>F434</f>
        <v>2000</v>
      </c>
      <c r="G433" s="362">
        <f>G434</f>
        <v>5000</v>
      </c>
      <c r="H433" s="362">
        <f>H434</f>
        <v>5000</v>
      </c>
      <c r="I433" s="259">
        <v>0</v>
      </c>
      <c r="J433" s="259">
        <v>0</v>
      </c>
      <c r="K433" s="259">
        <v>0</v>
      </c>
      <c r="L433" s="259">
        <v>0</v>
      </c>
      <c r="M433" s="49"/>
    </row>
    <row r="434" spans="1:14" s="374" customFormat="1" ht="13.5" customHeight="1" x14ac:dyDescent="0.2">
      <c r="B434" s="237">
        <v>322</v>
      </c>
      <c r="C434" s="368" t="s">
        <v>181</v>
      </c>
      <c r="D434" s="41">
        <v>0</v>
      </c>
      <c r="E434" s="41">
        <v>0</v>
      </c>
      <c r="F434" s="285">
        <v>2000</v>
      </c>
      <c r="G434" s="342">
        <v>5000</v>
      </c>
      <c r="H434" s="342">
        <v>5000</v>
      </c>
      <c r="I434" s="48">
        <v>0</v>
      </c>
      <c r="J434" s="48">
        <v>0</v>
      </c>
      <c r="K434" s="48">
        <v>0</v>
      </c>
      <c r="L434" s="48">
        <v>0</v>
      </c>
      <c r="M434" s="49"/>
    </row>
    <row r="435" spans="1:14" ht="16.5" customHeight="1" x14ac:dyDescent="0.2">
      <c r="A435" s="535" t="s">
        <v>173</v>
      </c>
      <c r="B435" s="535"/>
      <c r="C435" s="536"/>
      <c r="D435" s="38">
        <f t="shared" ref="D435:H438" si="98">D436</f>
        <v>100000</v>
      </c>
      <c r="E435" s="38">
        <f t="shared" si="98"/>
        <v>100000</v>
      </c>
      <c r="F435" s="280">
        <f t="shared" si="98"/>
        <v>90000</v>
      </c>
      <c r="G435" s="38">
        <f t="shared" si="98"/>
        <v>55000</v>
      </c>
      <c r="H435" s="38">
        <f t="shared" si="98"/>
        <v>55000</v>
      </c>
      <c r="I435" s="24">
        <f t="shared" si="95"/>
        <v>100</v>
      </c>
      <c r="J435" s="24">
        <f t="shared" si="96"/>
        <v>90</v>
      </c>
      <c r="K435" s="24">
        <f t="shared" si="93"/>
        <v>61.111111111111114</v>
      </c>
      <c r="L435" s="24">
        <f t="shared" si="94"/>
        <v>100</v>
      </c>
      <c r="M435" s="49"/>
    </row>
    <row r="436" spans="1:14" ht="13.5" customHeight="1" x14ac:dyDescent="0.2">
      <c r="A436" s="548" t="s">
        <v>174</v>
      </c>
      <c r="B436" s="548"/>
      <c r="C436" s="549"/>
      <c r="D436" s="25">
        <f t="shared" si="98"/>
        <v>100000</v>
      </c>
      <c r="E436" s="25">
        <f t="shared" si="98"/>
        <v>100000</v>
      </c>
      <c r="F436" s="271">
        <f t="shared" si="98"/>
        <v>90000</v>
      </c>
      <c r="G436" s="25">
        <f t="shared" si="98"/>
        <v>55000</v>
      </c>
      <c r="H436" s="25">
        <f t="shared" si="98"/>
        <v>55000</v>
      </c>
      <c r="I436" s="26">
        <v>0</v>
      </c>
      <c r="J436" s="26">
        <v>0</v>
      </c>
      <c r="K436" s="26">
        <f t="shared" si="93"/>
        <v>61.111111111111114</v>
      </c>
      <c r="L436" s="26">
        <f t="shared" si="94"/>
        <v>100</v>
      </c>
      <c r="M436" s="49"/>
    </row>
    <row r="437" spans="1:14" ht="13.5" customHeight="1" x14ac:dyDescent="0.2">
      <c r="A437" s="560" t="s">
        <v>582</v>
      </c>
      <c r="B437" s="561"/>
      <c r="C437" s="562"/>
      <c r="D437" s="27">
        <f t="shared" si="98"/>
        <v>100000</v>
      </c>
      <c r="E437" s="27">
        <f t="shared" si="98"/>
        <v>100000</v>
      </c>
      <c r="F437" s="272">
        <f t="shared" si="98"/>
        <v>90000</v>
      </c>
      <c r="G437" s="27">
        <f t="shared" si="98"/>
        <v>55000</v>
      </c>
      <c r="H437" s="27">
        <f t="shared" si="98"/>
        <v>55000</v>
      </c>
      <c r="I437" s="28">
        <v>0</v>
      </c>
      <c r="J437" s="28">
        <v>0</v>
      </c>
      <c r="K437" s="28">
        <f t="shared" si="93"/>
        <v>61.111111111111114</v>
      </c>
      <c r="L437" s="28">
        <f t="shared" si="94"/>
        <v>100</v>
      </c>
      <c r="M437" s="49"/>
    </row>
    <row r="438" spans="1:14" ht="13.5" customHeight="1" x14ac:dyDescent="0.2">
      <c r="B438" s="236">
        <v>3</v>
      </c>
      <c r="C438" s="59" t="s">
        <v>86</v>
      </c>
      <c r="D438" s="29">
        <f t="shared" si="98"/>
        <v>100000</v>
      </c>
      <c r="E438" s="29">
        <f t="shared" si="98"/>
        <v>100000</v>
      </c>
      <c r="F438" s="276">
        <f t="shared" si="98"/>
        <v>90000</v>
      </c>
      <c r="G438" s="29">
        <f t="shared" si="98"/>
        <v>55000</v>
      </c>
      <c r="H438" s="29">
        <f t="shared" si="98"/>
        <v>55000</v>
      </c>
      <c r="I438" s="48">
        <f t="shared" si="95"/>
        <v>100</v>
      </c>
      <c r="J438" s="48">
        <f t="shared" si="96"/>
        <v>90</v>
      </c>
      <c r="K438" s="48">
        <f t="shared" si="93"/>
        <v>61.111111111111114</v>
      </c>
      <c r="L438" s="48">
        <f t="shared" si="94"/>
        <v>100</v>
      </c>
      <c r="M438" s="49"/>
    </row>
    <row r="439" spans="1:14" ht="13.5" customHeight="1" x14ac:dyDescent="0.2">
      <c r="B439" s="236">
        <v>38</v>
      </c>
      <c r="C439" s="59" t="s">
        <v>90</v>
      </c>
      <c r="D439" s="215">
        <f>SUM(D440:D440)</f>
        <v>100000</v>
      </c>
      <c r="E439" s="215">
        <f>SUM(E440:E440)</f>
        <v>100000</v>
      </c>
      <c r="F439" s="219">
        <f>SUM(F440:F440)</f>
        <v>90000</v>
      </c>
      <c r="G439" s="215">
        <f>SUM(G440:G440)</f>
        <v>55000</v>
      </c>
      <c r="H439" s="215">
        <f>SUM(H440:H440)</f>
        <v>55000</v>
      </c>
      <c r="I439" s="48">
        <f t="shared" si="95"/>
        <v>100</v>
      </c>
      <c r="J439" s="48">
        <f t="shared" si="96"/>
        <v>90</v>
      </c>
      <c r="K439" s="48">
        <f t="shared" si="93"/>
        <v>61.111111111111114</v>
      </c>
      <c r="L439" s="48">
        <f t="shared" si="94"/>
        <v>100</v>
      </c>
      <c r="M439" s="49"/>
    </row>
    <row r="440" spans="1:14" ht="13.5" customHeight="1" x14ac:dyDescent="0.2">
      <c r="B440" s="237">
        <v>382</v>
      </c>
      <c r="C440" s="66" t="s">
        <v>164</v>
      </c>
      <c r="D440" s="40">
        <v>100000</v>
      </c>
      <c r="E440" s="30">
        <v>100000</v>
      </c>
      <c r="F440" s="273">
        <v>90000</v>
      </c>
      <c r="G440" s="30">
        <v>55000</v>
      </c>
      <c r="H440" s="30">
        <v>55000</v>
      </c>
      <c r="I440" s="48">
        <f t="shared" si="95"/>
        <v>100</v>
      </c>
      <c r="J440" s="48">
        <f t="shared" si="96"/>
        <v>90</v>
      </c>
      <c r="K440" s="48">
        <f t="shared" si="93"/>
        <v>61.111111111111114</v>
      </c>
      <c r="L440" s="48">
        <f t="shared" si="94"/>
        <v>100</v>
      </c>
      <c r="M440" s="49"/>
    </row>
    <row r="441" spans="1:14" ht="14.25" customHeight="1" x14ac:dyDescent="0.2">
      <c r="A441" s="535" t="s">
        <v>175</v>
      </c>
      <c r="B441" s="535"/>
      <c r="C441" s="536"/>
      <c r="D441" s="38">
        <f t="shared" ref="D441:H444" si="99">D442</f>
        <v>27395.7</v>
      </c>
      <c r="E441" s="38">
        <f t="shared" si="99"/>
        <v>155000</v>
      </c>
      <c r="F441" s="280">
        <f t="shared" si="99"/>
        <v>140000</v>
      </c>
      <c r="G441" s="38">
        <f t="shared" si="99"/>
        <v>50000</v>
      </c>
      <c r="H441" s="38">
        <f t="shared" si="99"/>
        <v>20000</v>
      </c>
      <c r="I441" s="24">
        <f t="shared" si="95"/>
        <v>565.78222129750293</v>
      </c>
      <c r="J441" s="24">
        <f t="shared" si="96"/>
        <v>90.322580645161281</v>
      </c>
      <c r="K441" s="24">
        <f t="shared" si="93"/>
        <v>35.714285714285715</v>
      </c>
      <c r="L441" s="24">
        <f t="shared" si="94"/>
        <v>40</v>
      </c>
      <c r="M441" s="49"/>
    </row>
    <row r="442" spans="1:14" ht="13.5" customHeight="1" x14ac:dyDescent="0.2">
      <c r="A442" s="548" t="s">
        <v>174</v>
      </c>
      <c r="B442" s="548"/>
      <c r="C442" s="549"/>
      <c r="D442" s="25">
        <f t="shared" si="99"/>
        <v>27395.7</v>
      </c>
      <c r="E442" s="25">
        <f t="shared" si="99"/>
        <v>155000</v>
      </c>
      <c r="F442" s="271">
        <f t="shared" si="99"/>
        <v>140000</v>
      </c>
      <c r="G442" s="25">
        <f t="shared" si="99"/>
        <v>50000</v>
      </c>
      <c r="H442" s="25">
        <f t="shared" si="99"/>
        <v>20000</v>
      </c>
      <c r="I442" s="26">
        <v>0</v>
      </c>
      <c r="J442" s="26">
        <v>0</v>
      </c>
      <c r="K442" s="26">
        <f t="shared" si="93"/>
        <v>35.714285714285715</v>
      </c>
      <c r="L442" s="26">
        <f t="shared" si="94"/>
        <v>40</v>
      </c>
      <c r="M442" s="49"/>
    </row>
    <row r="443" spans="1:14" ht="13.5" customHeight="1" x14ac:dyDescent="0.2">
      <c r="A443" s="560" t="s">
        <v>582</v>
      </c>
      <c r="B443" s="561"/>
      <c r="C443" s="562"/>
      <c r="D443" s="27">
        <f t="shared" si="99"/>
        <v>27395.7</v>
      </c>
      <c r="E443" s="27">
        <f t="shared" si="99"/>
        <v>155000</v>
      </c>
      <c r="F443" s="272">
        <f t="shared" si="99"/>
        <v>140000</v>
      </c>
      <c r="G443" s="27">
        <f t="shared" si="99"/>
        <v>50000</v>
      </c>
      <c r="H443" s="27">
        <f t="shared" si="99"/>
        <v>20000</v>
      </c>
      <c r="I443" s="28">
        <v>0</v>
      </c>
      <c r="J443" s="28">
        <v>0</v>
      </c>
      <c r="K443" s="28">
        <f t="shared" si="93"/>
        <v>35.714285714285715</v>
      </c>
      <c r="L443" s="28">
        <f t="shared" si="94"/>
        <v>40</v>
      </c>
      <c r="M443" s="49"/>
    </row>
    <row r="444" spans="1:14" ht="13.5" customHeight="1" x14ac:dyDescent="0.2">
      <c r="B444" s="236">
        <v>4</v>
      </c>
      <c r="C444" s="59" t="s">
        <v>113</v>
      </c>
      <c r="D444" s="29">
        <f t="shared" si="99"/>
        <v>27395.7</v>
      </c>
      <c r="E444" s="29">
        <f t="shared" si="99"/>
        <v>155000</v>
      </c>
      <c r="F444" s="276">
        <f t="shared" si="99"/>
        <v>140000</v>
      </c>
      <c r="G444" s="29">
        <f t="shared" si="99"/>
        <v>50000</v>
      </c>
      <c r="H444" s="29">
        <f t="shared" si="99"/>
        <v>20000</v>
      </c>
      <c r="I444" s="48">
        <f t="shared" si="95"/>
        <v>565.78222129750293</v>
      </c>
      <c r="J444" s="48">
        <f t="shared" si="96"/>
        <v>90.322580645161281</v>
      </c>
      <c r="K444" s="48">
        <f t="shared" si="93"/>
        <v>35.714285714285715</v>
      </c>
      <c r="L444" s="48">
        <f t="shared" si="94"/>
        <v>40</v>
      </c>
      <c r="M444" s="49"/>
    </row>
    <row r="445" spans="1:14" ht="13.5" customHeight="1" x14ac:dyDescent="0.2">
      <c r="B445" s="236">
        <v>42</v>
      </c>
      <c r="C445" s="59" t="s">
        <v>176</v>
      </c>
      <c r="D445" s="215">
        <f>SUM(D446:D446)</f>
        <v>27395.7</v>
      </c>
      <c r="E445" s="215">
        <f>SUM(E446:E446)</f>
        <v>155000</v>
      </c>
      <c r="F445" s="219">
        <f>SUM(F446:F446)</f>
        <v>140000</v>
      </c>
      <c r="G445" s="215">
        <f>SUM(G446:G446)</f>
        <v>50000</v>
      </c>
      <c r="H445" s="215">
        <f>SUM(H446:H446)</f>
        <v>20000</v>
      </c>
      <c r="I445" s="48">
        <f t="shared" si="95"/>
        <v>565.78222129750293</v>
      </c>
      <c r="J445" s="48">
        <f t="shared" si="96"/>
        <v>90.322580645161281</v>
      </c>
      <c r="K445" s="48">
        <f t="shared" si="93"/>
        <v>35.714285714285715</v>
      </c>
      <c r="L445" s="48">
        <f t="shared" si="94"/>
        <v>40</v>
      </c>
      <c r="M445" s="49"/>
    </row>
    <row r="446" spans="1:14" ht="13.5" customHeight="1" x14ac:dyDescent="0.2">
      <c r="B446" s="237">
        <v>421</v>
      </c>
      <c r="C446" s="66" t="s">
        <v>177</v>
      </c>
      <c r="D446" s="40">
        <v>27395.7</v>
      </c>
      <c r="E446" s="30">
        <v>155000</v>
      </c>
      <c r="F446" s="273">
        <v>140000</v>
      </c>
      <c r="G446" s="30">
        <v>50000</v>
      </c>
      <c r="H446" s="30">
        <v>20000</v>
      </c>
      <c r="I446" s="48">
        <f t="shared" si="95"/>
        <v>565.78222129750293</v>
      </c>
      <c r="J446" s="48">
        <f t="shared" si="96"/>
        <v>90.322580645161281</v>
      </c>
      <c r="K446" s="48">
        <f t="shared" si="93"/>
        <v>35.714285714285715</v>
      </c>
      <c r="L446" s="48">
        <f t="shared" si="94"/>
        <v>40</v>
      </c>
      <c r="M446" s="49"/>
      <c r="N446" s="94" t="s">
        <v>467</v>
      </c>
    </row>
    <row r="447" spans="1:14" ht="17.25" customHeight="1" x14ac:dyDescent="0.2">
      <c r="A447" s="592" t="s">
        <v>459</v>
      </c>
      <c r="B447" s="592"/>
      <c r="C447" s="607"/>
      <c r="D447" s="38">
        <f t="shared" ref="D447:H450" si="100">D448</f>
        <v>1500</v>
      </c>
      <c r="E447" s="38">
        <f>E450</f>
        <v>1500</v>
      </c>
      <c r="F447" s="280">
        <f t="shared" si="100"/>
        <v>28250</v>
      </c>
      <c r="G447" s="38">
        <f t="shared" si="100"/>
        <v>5000</v>
      </c>
      <c r="H447" s="38">
        <f t="shared" si="100"/>
        <v>5000</v>
      </c>
      <c r="I447" s="24">
        <f t="shared" si="95"/>
        <v>100</v>
      </c>
      <c r="J447" s="24">
        <f t="shared" si="96"/>
        <v>1883.3333333333333</v>
      </c>
      <c r="K447" s="24">
        <f t="shared" si="93"/>
        <v>17.699115044247787</v>
      </c>
      <c r="L447" s="24">
        <f t="shared" si="94"/>
        <v>100</v>
      </c>
    </row>
    <row r="448" spans="1:14" ht="13.5" customHeight="1" x14ac:dyDescent="0.2">
      <c r="A448" s="574" t="s">
        <v>172</v>
      </c>
      <c r="B448" s="574"/>
      <c r="C448" s="608"/>
      <c r="D448" s="25">
        <f t="shared" si="100"/>
        <v>1500</v>
      </c>
      <c r="E448" s="25">
        <f t="shared" si="100"/>
        <v>1500</v>
      </c>
      <c r="F448" s="271">
        <f t="shared" si="100"/>
        <v>28250</v>
      </c>
      <c r="G448" s="25">
        <f t="shared" si="100"/>
        <v>5000</v>
      </c>
      <c r="H448" s="25">
        <f t="shared" si="100"/>
        <v>5000</v>
      </c>
      <c r="I448" s="26">
        <v>0</v>
      </c>
      <c r="J448" s="26">
        <v>0</v>
      </c>
      <c r="K448" s="26">
        <f t="shared" si="93"/>
        <v>17.699115044247787</v>
      </c>
      <c r="L448" s="26">
        <f t="shared" si="94"/>
        <v>100</v>
      </c>
    </row>
    <row r="449" spans="1:14" ht="13.5" customHeight="1" x14ac:dyDescent="0.2">
      <c r="A449" s="533" t="s">
        <v>432</v>
      </c>
      <c r="B449" s="533"/>
      <c r="C449" s="534"/>
      <c r="D449" s="27">
        <f t="shared" si="100"/>
        <v>1500</v>
      </c>
      <c r="E449" s="27">
        <f t="shared" si="100"/>
        <v>1500</v>
      </c>
      <c r="F449" s="272">
        <f t="shared" si="100"/>
        <v>28250</v>
      </c>
      <c r="G449" s="27">
        <f t="shared" si="100"/>
        <v>5000</v>
      </c>
      <c r="H449" s="27">
        <f t="shared" si="100"/>
        <v>5000</v>
      </c>
      <c r="I449" s="28">
        <v>0</v>
      </c>
      <c r="J449" s="28">
        <v>0</v>
      </c>
      <c r="K449" s="28">
        <f t="shared" si="93"/>
        <v>17.699115044247787</v>
      </c>
      <c r="L449" s="28">
        <f t="shared" si="94"/>
        <v>100</v>
      </c>
    </row>
    <row r="450" spans="1:14" ht="13.5" customHeight="1" x14ac:dyDescent="0.2">
      <c r="B450" s="236">
        <v>4</v>
      </c>
      <c r="C450" s="71" t="s">
        <v>178</v>
      </c>
      <c r="D450" s="29">
        <f t="shared" si="100"/>
        <v>1500</v>
      </c>
      <c r="E450" s="29">
        <f t="shared" si="100"/>
        <v>1500</v>
      </c>
      <c r="F450" s="276">
        <f t="shared" si="100"/>
        <v>28250</v>
      </c>
      <c r="G450" s="29">
        <f t="shared" si="100"/>
        <v>5000</v>
      </c>
      <c r="H450" s="29">
        <f t="shared" si="100"/>
        <v>5000</v>
      </c>
      <c r="I450" s="48">
        <f t="shared" si="95"/>
        <v>100</v>
      </c>
      <c r="J450" s="48">
        <f t="shared" si="96"/>
        <v>1883.3333333333333</v>
      </c>
      <c r="K450" s="48">
        <f t="shared" si="93"/>
        <v>17.699115044247787</v>
      </c>
      <c r="L450" s="48">
        <f t="shared" si="94"/>
        <v>100</v>
      </c>
    </row>
    <row r="451" spans="1:14" ht="13.5" customHeight="1" x14ac:dyDescent="0.2">
      <c r="B451" s="236">
        <v>42</v>
      </c>
      <c r="C451" s="59" t="s">
        <v>179</v>
      </c>
      <c r="D451" s="215">
        <f>SUM(D452:D452)</f>
        <v>1500</v>
      </c>
      <c r="E451" s="215">
        <f>SUM(E452:E452)</f>
        <v>1500</v>
      </c>
      <c r="F451" s="219">
        <f>SUM(F452:F452)</f>
        <v>28250</v>
      </c>
      <c r="G451" s="215">
        <f>SUM(G452:G452)</f>
        <v>5000</v>
      </c>
      <c r="H451" s="215">
        <f>SUM(H452:H452)</f>
        <v>5000</v>
      </c>
      <c r="I451" s="48">
        <f t="shared" si="95"/>
        <v>100</v>
      </c>
      <c r="J451" s="48">
        <f t="shared" si="96"/>
        <v>1883.3333333333333</v>
      </c>
      <c r="K451" s="48">
        <f t="shared" si="93"/>
        <v>17.699115044247787</v>
      </c>
      <c r="L451" s="48">
        <f t="shared" si="94"/>
        <v>100</v>
      </c>
    </row>
    <row r="452" spans="1:14" ht="13.5" customHeight="1" x14ac:dyDescent="0.2">
      <c r="B452" s="237">
        <v>426</v>
      </c>
      <c r="C452" s="71" t="s">
        <v>211</v>
      </c>
      <c r="D452" s="57">
        <v>1500</v>
      </c>
      <c r="E452" s="217">
        <v>1500</v>
      </c>
      <c r="F452" s="273">
        <v>28250</v>
      </c>
      <c r="G452" s="217">
        <v>5000</v>
      </c>
      <c r="H452" s="217">
        <v>5000</v>
      </c>
      <c r="I452" s="48">
        <f t="shared" si="95"/>
        <v>100</v>
      </c>
      <c r="J452" s="48">
        <f t="shared" si="96"/>
        <v>1883.3333333333333</v>
      </c>
      <c r="K452" s="48">
        <f t="shared" si="93"/>
        <v>17.699115044247787</v>
      </c>
      <c r="L452" s="48">
        <f t="shared" si="94"/>
        <v>100</v>
      </c>
    </row>
    <row r="453" spans="1:14" ht="13.5" customHeight="1" x14ac:dyDescent="0.2">
      <c r="A453" s="535" t="s">
        <v>180</v>
      </c>
      <c r="B453" s="535"/>
      <c r="C453" s="536"/>
      <c r="D453" s="23">
        <f>D454</f>
        <v>8208.35</v>
      </c>
      <c r="E453" s="23">
        <f>E454</f>
        <v>6000</v>
      </c>
      <c r="F453" s="270">
        <f>F454</f>
        <v>23000</v>
      </c>
      <c r="G453" s="23">
        <f t="shared" ref="D453:H455" si="101">G454</f>
        <v>16000</v>
      </c>
      <c r="H453" s="23">
        <f t="shared" si="101"/>
        <v>10000</v>
      </c>
      <c r="I453" s="24">
        <f t="shared" si="95"/>
        <v>73.096298281627853</v>
      </c>
      <c r="J453" s="24">
        <f t="shared" si="96"/>
        <v>383.33333333333337</v>
      </c>
      <c r="K453" s="24">
        <f t="shared" si="93"/>
        <v>69.565217391304344</v>
      </c>
      <c r="L453" s="24">
        <f t="shared" si="94"/>
        <v>62.5</v>
      </c>
    </row>
    <row r="454" spans="1:14" ht="13.5" customHeight="1" x14ac:dyDescent="0.2">
      <c r="A454" s="548" t="s">
        <v>174</v>
      </c>
      <c r="B454" s="548"/>
      <c r="C454" s="549"/>
      <c r="D454" s="25">
        <f t="shared" si="101"/>
        <v>8208.35</v>
      </c>
      <c r="E454" s="25">
        <f t="shared" si="101"/>
        <v>6000</v>
      </c>
      <c r="F454" s="271">
        <f>F456</f>
        <v>23000</v>
      </c>
      <c r="G454" s="25">
        <f t="shared" si="101"/>
        <v>16000</v>
      </c>
      <c r="H454" s="25">
        <f t="shared" si="101"/>
        <v>10000</v>
      </c>
      <c r="I454" s="26">
        <v>0</v>
      </c>
      <c r="J454" s="26">
        <v>0</v>
      </c>
      <c r="K454" s="26">
        <f t="shared" si="93"/>
        <v>69.565217391304344</v>
      </c>
      <c r="L454" s="26">
        <f t="shared" si="94"/>
        <v>62.5</v>
      </c>
    </row>
    <row r="455" spans="1:14" ht="13.5" customHeight="1" x14ac:dyDescent="0.2">
      <c r="A455" s="533" t="s">
        <v>432</v>
      </c>
      <c r="B455" s="533"/>
      <c r="C455" s="534"/>
      <c r="D455" s="27">
        <f t="shared" si="101"/>
        <v>8208.35</v>
      </c>
      <c r="E455" s="27">
        <f t="shared" si="101"/>
        <v>6000</v>
      </c>
      <c r="F455" s="272">
        <v>23000</v>
      </c>
      <c r="G455" s="27">
        <f t="shared" si="101"/>
        <v>16000</v>
      </c>
      <c r="H455" s="27">
        <f t="shared" si="101"/>
        <v>10000</v>
      </c>
      <c r="I455" s="28">
        <v>0</v>
      </c>
      <c r="J455" s="28">
        <v>0</v>
      </c>
      <c r="K455" s="28">
        <f t="shared" si="93"/>
        <v>69.565217391304344</v>
      </c>
      <c r="L455" s="28">
        <f t="shared" si="94"/>
        <v>62.5</v>
      </c>
    </row>
    <row r="456" spans="1:14" ht="13.5" customHeight="1" x14ac:dyDescent="0.2">
      <c r="B456" s="236">
        <v>3</v>
      </c>
      <c r="C456" s="59" t="s">
        <v>86</v>
      </c>
      <c r="D456" s="29">
        <f>SUM(D459,D457)</f>
        <v>8208.35</v>
      </c>
      <c r="E456" s="29">
        <f>SUM(E459,E457)</f>
        <v>6000</v>
      </c>
      <c r="F456" s="276">
        <f>SUM(F459,F457)</f>
        <v>23000</v>
      </c>
      <c r="G456" s="29">
        <f>SUM(G459,G457)</f>
        <v>16000</v>
      </c>
      <c r="H456" s="29">
        <f>SUM(H459,H457)</f>
        <v>10000</v>
      </c>
      <c r="I456" s="48">
        <f t="shared" si="95"/>
        <v>73.096298281627853</v>
      </c>
      <c r="J456" s="48">
        <f t="shared" si="96"/>
        <v>383.33333333333337</v>
      </c>
      <c r="K456" s="48">
        <f t="shared" si="93"/>
        <v>69.565217391304344</v>
      </c>
      <c r="L456" s="48">
        <f t="shared" si="94"/>
        <v>62.5</v>
      </c>
    </row>
    <row r="457" spans="1:14" ht="13.5" customHeight="1" x14ac:dyDescent="0.2">
      <c r="B457" s="236">
        <v>32</v>
      </c>
      <c r="C457" s="59" t="s">
        <v>87</v>
      </c>
      <c r="D457" s="215">
        <f>SUM(D458:D458)</f>
        <v>2208.35</v>
      </c>
      <c r="E457" s="215">
        <f>SUM(E458:E458)</f>
        <v>0</v>
      </c>
      <c r="F457" s="219">
        <f>SUM(F458:F458)</f>
        <v>15000</v>
      </c>
      <c r="G457" s="215">
        <f>SUM(G458:G458)</f>
        <v>10000</v>
      </c>
      <c r="H457" s="83">
        <f>SUM(H458:H458)</f>
        <v>4000</v>
      </c>
      <c r="I457" s="48">
        <v>0</v>
      </c>
      <c r="J457" s="48" t="e">
        <f t="shared" si="96"/>
        <v>#DIV/0!</v>
      </c>
      <c r="K457" s="48">
        <f t="shared" si="93"/>
        <v>66.666666666666657</v>
      </c>
      <c r="L457" s="48">
        <f t="shared" si="94"/>
        <v>40</v>
      </c>
    </row>
    <row r="458" spans="1:14" ht="13.5" customHeight="1" x14ac:dyDescent="0.2">
      <c r="B458" s="237">
        <v>322</v>
      </c>
      <c r="C458" s="66" t="s">
        <v>181</v>
      </c>
      <c r="D458" s="40">
        <v>2208.35</v>
      </c>
      <c r="E458" s="40">
        <v>0</v>
      </c>
      <c r="F458" s="273">
        <v>15000</v>
      </c>
      <c r="G458" s="30">
        <v>10000</v>
      </c>
      <c r="H458" s="30">
        <v>4000</v>
      </c>
      <c r="I458" s="48">
        <v>0</v>
      </c>
      <c r="J458" s="48" t="e">
        <f t="shared" si="96"/>
        <v>#DIV/0!</v>
      </c>
      <c r="K458" s="48">
        <f t="shared" si="93"/>
        <v>66.666666666666657</v>
      </c>
      <c r="L458" s="48">
        <f t="shared" si="94"/>
        <v>40</v>
      </c>
    </row>
    <row r="459" spans="1:14" ht="13.5" customHeight="1" x14ac:dyDescent="0.2">
      <c r="B459" s="245">
        <v>38</v>
      </c>
      <c r="C459" s="59" t="s">
        <v>90</v>
      </c>
      <c r="D459" s="215">
        <f>SUM(D460:D460)</f>
        <v>6000</v>
      </c>
      <c r="E459" s="215">
        <f>SUM(E460:E460)</f>
        <v>6000</v>
      </c>
      <c r="F459" s="219">
        <f>SUM(F460:F460)</f>
        <v>8000</v>
      </c>
      <c r="G459" s="215">
        <f>SUM(G460:G460)</f>
        <v>6000</v>
      </c>
      <c r="H459" s="215">
        <f>SUM(H460:H460)</f>
        <v>6000</v>
      </c>
      <c r="I459" s="48">
        <f t="shared" si="95"/>
        <v>100</v>
      </c>
      <c r="J459" s="48">
        <f t="shared" si="96"/>
        <v>133.33333333333331</v>
      </c>
      <c r="K459" s="48">
        <f t="shared" si="93"/>
        <v>75</v>
      </c>
      <c r="L459" s="48">
        <f t="shared" si="94"/>
        <v>100</v>
      </c>
    </row>
    <row r="460" spans="1:14" ht="13.5" customHeight="1" x14ac:dyDescent="0.2">
      <c r="B460" s="237">
        <v>381</v>
      </c>
      <c r="C460" s="66" t="s">
        <v>91</v>
      </c>
      <c r="D460" s="40">
        <v>6000</v>
      </c>
      <c r="E460" s="40">
        <v>6000</v>
      </c>
      <c r="F460" s="273">
        <v>8000</v>
      </c>
      <c r="G460" s="30">
        <v>6000</v>
      </c>
      <c r="H460" s="30">
        <v>6000</v>
      </c>
      <c r="I460" s="48">
        <f t="shared" si="95"/>
        <v>100</v>
      </c>
      <c r="J460" s="48">
        <f t="shared" si="96"/>
        <v>133.33333333333331</v>
      </c>
      <c r="K460" s="48">
        <f t="shared" si="93"/>
        <v>75</v>
      </c>
      <c r="L460" s="48">
        <f t="shared" si="94"/>
        <v>100</v>
      </c>
    </row>
    <row r="461" spans="1:14" s="211" customFormat="1" ht="17.25" customHeight="1" x14ac:dyDescent="0.2">
      <c r="A461" s="603" t="s">
        <v>460</v>
      </c>
      <c r="B461" s="603"/>
      <c r="C461" s="604"/>
      <c r="D461" s="218">
        <v>107098.05</v>
      </c>
      <c r="E461" s="218">
        <f>E462</f>
        <v>200350</v>
      </c>
      <c r="F461" s="218">
        <f>F462</f>
        <v>215000</v>
      </c>
      <c r="G461" s="218">
        <f>G462</f>
        <v>196000</v>
      </c>
      <c r="H461" s="218">
        <f>H462</f>
        <v>207000</v>
      </c>
      <c r="I461" s="210">
        <v>0</v>
      </c>
      <c r="J461" s="210">
        <v>0</v>
      </c>
      <c r="K461" s="210">
        <v>0</v>
      </c>
      <c r="L461" s="210">
        <v>0</v>
      </c>
    </row>
    <row r="462" spans="1:14" ht="21.95" customHeight="1" x14ac:dyDescent="0.2">
      <c r="A462" s="544" t="s">
        <v>182</v>
      </c>
      <c r="B462" s="544"/>
      <c r="C462" s="545"/>
      <c r="D462" s="220">
        <f>SUM(D463,D473,D479,D485)</f>
        <v>98278.889999999985</v>
      </c>
      <c r="E462" s="220">
        <f>SUM(E463,E473,E479,E485)</f>
        <v>200350</v>
      </c>
      <c r="F462" s="269">
        <f>SUM(F463,F473,F479,F485)</f>
        <v>215000</v>
      </c>
      <c r="G462" s="220">
        <f>SUM(G463,G473,G479,G485)</f>
        <v>196000</v>
      </c>
      <c r="H462" s="220">
        <f>SUM(H463,H473,H479,H485)</f>
        <v>207000</v>
      </c>
      <c r="I462" s="221">
        <f t="shared" si="95"/>
        <v>203.85863128897776</v>
      </c>
      <c r="J462" s="221">
        <f t="shared" si="96"/>
        <v>107.31220364362366</v>
      </c>
      <c r="K462" s="221">
        <f t="shared" si="93"/>
        <v>91.162790697674424</v>
      </c>
      <c r="L462" s="221">
        <f t="shared" si="94"/>
        <v>105.61224489795917</v>
      </c>
      <c r="M462" s="49"/>
      <c r="N462" s="49"/>
    </row>
    <row r="463" spans="1:14" ht="27" customHeight="1" x14ac:dyDescent="0.2">
      <c r="A463" s="535" t="s">
        <v>183</v>
      </c>
      <c r="B463" s="535"/>
      <c r="C463" s="536"/>
      <c r="D463" s="319">
        <f t="shared" ref="D463:H468" si="102">D464</f>
        <v>57022.84</v>
      </c>
      <c r="E463" s="319">
        <f t="shared" si="102"/>
        <v>135000</v>
      </c>
      <c r="F463" s="280">
        <f t="shared" si="102"/>
        <v>160000</v>
      </c>
      <c r="G463" s="319">
        <f t="shared" si="102"/>
        <v>145000</v>
      </c>
      <c r="H463" s="319">
        <f t="shared" si="102"/>
        <v>145000</v>
      </c>
      <c r="I463" s="300">
        <f t="shared" si="95"/>
        <v>236.74724022865226</v>
      </c>
      <c r="J463" s="300">
        <f t="shared" si="96"/>
        <v>118.5185185185185</v>
      </c>
      <c r="K463" s="300">
        <f t="shared" si="93"/>
        <v>90.625</v>
      </c>
      <c r="L463" s="300">
        <f t="shared" si="94"/>
        <v>100</v>
      </c>
      <c r="M463" s="49"/>
      <c r="N463" s="49"/>
    </row>
    <row r="464" spans="1:14" ht="13.5" customHeight="1" x14ac:dyDescent="0.2">
      <c r="A464" s="548" t="s">
        <v>184</v>
      </c>
      <c r="B464" s="548"/>
      <c r="C464" s="549"/>
      <c r="D464" s="25">
        <f>D468</f>
        <v>57022.84</v>
      </c>
      <c r="E464" s="25">
        <f>E468</f>
        <v>135000</v>
      </c>
      <c r="F464" s="271">
        <f>F468</f>
        <v>160000</v>
      </c>
      <c r="G464" s="25">
        <f>G468</f>
        <v>145000</v>
      </c>
      <c r="H464" s="25">
        <f>H468</f>
        <v>145000</v>
      </c>
      <c r="I464" s="26">
        <v>0</v>
      </c>
      <c r="J464" s="26">
        <v>0</v>
      </c>
      <c r="K464" s="26">
        <f t="shared" si="93"/>
        <v>90.625</v>
      </c>
      <c r="L464" s="26">
        <f t="shared" si="94"/>
        <v>100</v>
      </c>
      <c r="M464" s="49"/>
      <c r="N464" s="49"/>
    </row>
    <row r="465" spans="1:14" ht="13.5" customHeight="1" x14ac:dyDescent="0.2">
      <c r="A465" s="533" t="s">
        <v>432</v>
      </c>
      <c r="B465" s="533"/>
      <c r="C465" s="534"/>
      <c r="D465" s="60">
        <v>27622.84</v>
      </c>
      <c r="E465" s="27">
        <v>110000</v>
      </c>
      <c r="F465" s="272">
        <v>105000</v>
      </c>
      <c r="G465" s="27">
        <v>65000</v>
      </c>
      <c r="H465" s="27">
        <v>65000</v>
      </c>
      <c r="I465" s="28">
        <v>0</v>
      </c>
      <c r="J465" s="28">
        <v>0</v>
      </c>
      <c r="K465" s="28">
        <f t="shared" si="93"/>
        <v>61.904761904761905</v>
      </c>
      <c r="L465" s="28">
        <f t="shared" si="94"/>
        <v>100</v>
      </c>
      <c r="M465" s="49"/>
      <c r="N465" s="49"/>
    </row>
    <row r="466" spans="1:14" s="200" customFormat="1" ht="13.5" customHeight="1" x14ac:dyDescent="0.2">
      <c r="A466" s="561" t="s">
        <v>579</v>
      </c>
      <c r="B466" s="561"/>
      <c r="C466" s="562"/>
      <c r="D466" s="60">
        <v>29400</v>
      </c>
      <c r="E466" s="27">
        <v>25000</v>
      </c>
      <c r="F466" s="272">
        <v>35000</v>
      </c>
      <c r="G466" s="27">
        <v>35000</v>
      </c>
      <c r="H466" s="27">
        <v>35000</v>
      </c>
      <c r="I466" s="28">
        <v>0</v>
      </c>
      <c r="J466" s="28">
        <v>0</v>
      </c>
      <c r="K466" s="28">
        <f t="shared" ref="K466" si="103">G466/F466*100</f>
        <v>100</v>
      </c>
      <c r="L466" s="28">
        <f t="shared" ref="L466:L467" si="104">H466/G466*100</f>
        <v>100</v>
      </c>
      <c r="M466" s="49"/>
      <c r="N466" s="49"/>
    </row>
    <row r="467" spans="1:14" s="336" customFormat="1" ht="13.5" customHeight="1" x14ac:dyDescent="0.2">
      <c r="A467" s="560" t="s">
        <v>582</v>
      </c>
      <c r="B467" s="561"/>
      <c r="C467" s="562"/>
      <c r="D467" s="60">
        <v>0</v>
      </c>
      <c r="E467" s="27">
        <v>0</v>
      </c>
      <c r="F467" s="272">
        <v>0</v>
      </c>
      <c r="G467" s="27">
        <v>45000</v>
      </c>
      <c r="H467" s="27">
        <v>45000</v>
      </c>
      <c r="I467" s="28">
        <v>0</v>
      </c>
      <c r="J467" s="28">
        <v>0</v>
      </c>
      <c r="K467" s="28">
        <v>0</v>
      </c>
      <c r="L467" s="28">
        <f t="shared" si="104"/>
        <v>100</v>
      </c>
      <c r="M467" s="49"/>
      <c r="N467" s="49"/>
    </row>
    <row r="468" spans="1:14" ht="13.5" customHeight="1" x14ac:dyDescent="0.2">
      <c r="B468" s="236">
        <v>3</v>
      </c>
      <c r="C468" s="59" t="s">
        <v>86</v>
      </c>
      <c r="D468" s="29">
        <f t="shared" si="102"/>
        <v>57022.84</v>
      </c>
      <c r="E468" s="29">
        <f>SUM(E469,E471)</f>
        <v>135000</v>
      </c>
      <c r="F468" s="276">
        <f>SUM(F469,F471)</f>
        <v>160000</v>
      </c>
      <c r="G468" s="29">
        <f>SUM(G469,G471)</f>
        <v>145000</v>
      </c>
      <c r="H468" s="29">
        <f>SUM(H469,H471)</f>
        <v>145000</v>
      </c>
      <c r="I468" s="48">
        <f t="shared" si="95"/>
        <v>236.74724022865226</v>
      </c>
      <c r="J468" s="48">
        <f t="shared" si="96"/>
        <v>118.5185185185185</v>
      </c>
      <c r="K468" s="48">
        <f t="shared" si="93"/>
        <v>90.625</v>
      </c>
      <c r="L468" s="48">
        <f t="shared" si="94"/>
        <v>100</v>
      </c>
      <c r="M468" s="49"/>
      <c r="N468" s="49"/>
    </row>
    <row r="469" spans="1:14" ht="13.5" customHeight="1" x14ac:dyDescent="0.2">
      <c r="B469" s="236">
        <v>37</v>
      </c>
      <c r="C469" s="59" t="s">
        <v>151</v>
      </c>
      <c r="D469" s="215">
        <f>SUM(D470:D470)</f>
        <v>57022.84</v>
      </c>
      <c r="E469" s="215">
        <f>SUM(E470:E470)</f>
        <v>125000</v>
      </c>
      <c r="F469" s="219">
        <f>SUM(F470:F470)</f>
        <v>160000</v>
      </c>
      <c r="G469" s="215">
        <f>SUM(G470:G470)</f>
        <v>125000</v>
      </c>
      <c r="H469" s="215">
        <f>SUM(H470:H470)</f>
        <v>125000</v>
      </c>
      <c r="I469" s="48">
        <f t="shared" si="95"/>
        <v>219.21040761912246</v>
      </c>
      <c r="J469" s="48">
        <f t="shared" si="96"/>
        <v>128</v>
      </c>
      <c r="K469" s="48">
        <f t="shared" si="93"/>
        <v>78.125</v>
      </c>
      <c r="L469" s="48">
        <f t="shared" si="94"/>
        <v>100</v>
      </c>
      <c r="M469" s="49"/>
      <c r="N469" s="49"/>
    </row>
    <row r="470" spans="1:14" ht="13.5" customHeight="1" x14ac:dyDescent="0.2">
      <c r="B470" s="237">
        <v>372</v>
      </c>
      <c r="C470" s="66" t="s">
        <v>185</v>
      </c>
      <c r="D470" s="40">
        <v>57022.84</v>
      </c>
      <c r="E470" s="40">
        <v>125000</v>
      </c>
      <c r="F470" s="273">
        <v>160000</v>
      </c>
      <c r="G470" s="30">
        <v>125000</v>
      </c>
      <c r="H470" s="30">
        <v>125000</v>
      </c>
      <c r="I470" s="48">
        <f t="shared" si="95"/>
        <v>219.21040761912246</v>
      </c>
      <c r="J470" s="48">
        <f t="shared" si="96"/>
        <v>128</v>
      </c>
      <c r="K470" s="48">
        <f t="shared" si="93"/>
        <v>78.125</v>
      </c>
      <c r="L470" s="48">
        <f t="shared" si="94"/>
        <v>100</v>
      </c>
      <c r="M470" s="85"/>
      <c r="N470" s="49"/>
    </row>
    <row r="471" spans="1:14" s="336" customFormat="1" ht="13.5" customHeight="1" x14ac:dyDescent="0.2">
      <c r="A471" s="345"/>
      <c r="B471" s="243">
        <v>38</v>
      </c>
      <c r="C471" s="335" t="s">
        <v>90</v>
      </c>
      <c r="D471" s="45">
        <v>0</v>
      </c>
      <c r="E471" s="361">
        <f>E472</f>
        <v>10000</v>
      </c>
      <c r="F471" s="277">
        <f>F472</f>
        <v>0</v>
      </c>
      <c r="G471" s="362">
        <f>G472</f>
        <v>20000</v>
      </c>
      <c r="H471" s="362">
        <f>H472</f>
        <v>20000</v>
      </c>
      <c r="I471" s="48">
        <v>0</v>
      </c>
      <c r="J471" s="48">
        <f t="shared" ref="J471:J472" si="105">F471/E471*100</f>
        <v>0</v>
      </c>
      <c r="K471" s="48">
        <v>0</v>
      </c>
      <c r="L471" s="48">
        <f t="shared" ref="L471:L472" si="106">H471/G471*100</f>
        <v>100</v>
      </c>
      <c r="M471" s="49"/>
      <c r="N471" s="49"/>
    </row>
    <row r="472" spans="1:14" s="336" customFormat="1" ht="13.5" customHeight="1" x14ac:dyDescent="0.2">
      <c r="A472" s="345"/>
      <c r="B472" s="244">
        <v>381</v>
      </c>
      <c r="C472" s="337" t="s">
        <v>91</v>
      </c>
      <c r="D472" s="40">
        <v>0</v>
      </c>
      <c r="E472" s="41">
        <v>10000</v>
      </c>
      <c r="F472" s="285">
        <v>0</v>
      </c>
      <c r="G472" s="342">
        <v>20000</v>
      </c>
      <c r="H472" s="342">
        <v>20000</v>
      </c>
      <c r="I472" s="48">
        <v>0</v>
      </c>
      <c r="J472" s="48">
        <f t="shared" si="105"/>
        <v>0</v>
      </c>
      <c r="K472" s="48">
        <v>0</v>
      </c>
      <c r="L472" s="48">
        <f t="shared" si="106"/>
        <v>100</v>
      </c>
      <c r="M472" s="49"/>
      <c r="N472" s="49"/>
    </row>
    <row r="473" spans="1:14" ht="14.85" customHeight="1" x14ac:dyDescent="0.2">
      <c r="A473" s="535" t="s">
        <v>186</v>
      </c>
      <c r="B473" s="535"/>
      <c r="C473" s="536"/>
      <c r="D473" s="319">
        <f t="shared" ref="D473:H476" si="107">D474</f>
        <v>15000</v>
      </c>
      <c r="E473" s="319">
        <f t="shared" si="107"/>
        <v>24000</v>
      </c>
      <c r="F473" s="280">
        <f t="shared" si="107"/>
        <v>24000</v>
      </c>
      <c r="G473" s="319">
        <f t="shared" si="107"/>
        <v>30000</v>
      </c>
      <c r="H473" s="319">
        <f t="shared" si="107"/>
        <v>40000</v>
      </c>
      <c r="I473" s="300">
        <f t="shared" si="95"/>
        <v>160</v>
      </c>
      <c r="J473" s="300">
        <f t="shared" si="96"/>
        <v>100</v>
      </c>
      <c r="K473" s="300">
        <f t="shared" si="93"/>
        <v>125</v>
      </c>
      <c r="L473" s="300">
        <f t="shared" si="94"/>
        <v>133.33333333333331</v>
      </c>
    </row>
    <row r="474" spans="1:14" ht="13.5" customHeight="1" x14ac:dyDescent="0.2">
      <c r="A474" s="548" t="s">
        <v>187</v>
      </c>
      <c r="B474" s="548"/>
      <c r="C474" s="549"/>
      <c r="D474" s="25">
        <f t="shared" si="107"/>
        <v>15000</v>
      </c>
      <c r="E474" s="25">
        <f t="shared" si="107"/>
        <v>24000</v>
      </c>
      <c r="F474" s="271">
        <f t="shared" si="107"/>
        <v>24000</v>
      </c>
      <c r="G474" s="25">
        <f t="shared" si="107"/>
        <v>30000</v>
      </c>
      <c r="H474" s="25">
        <f t="shared" si="107"/>
        <v>40000</v>
      </c>
      <c r="I474" s="26">
        <v>0</v>
      </c>
      <c r="J474" s="26">
        <v>0</v>
      </c>
      <c r="K474" s="26">
        <f t="shared" si="93"/>
        <v>125</v>
      </c>
      <c r="L474" s="26">
        <f t="shared" si="94"/>
        <v>133.33333333333331</v>
      </c>
    </row>
    <row r="475" spans="1:14" ht="13.5" customHeight="1" x14ac:dyDescent="0.2">
      <c r="A475" s="533" t="s">
        <v>432</v>
      </c>
      <c r="B475" s="533"/>
      <c r="C475" s="534"/>
      <c r="D475" s="27">
        <f>D476</f>
        <v>15000</v>
      </c>
      <c r="E475" s="27">
        <f>E476</f>
        <v>24000</v>
      </c>
      <c r="F475" s="272">
        <f>F476</f>
        <v>24000</v>
      </c>
      <c r="G475" s="27">
        <f>G476</f>
        <v>30000</v>
      </c>
      <c r="H475" s="27">
        <f>H476</f>
        <v>40000</v>
      </c>
      <c r="I475" s="28">
        <v>0</v>
      </c>
      <c r="J475" s="28">
        <v>0</v>
      </c>
      <c r="K475" s="28">
        <f t="shared" si="93"/>
        <v>125</v>
      </c>
      <c r="L475" s="28">
        <f t="shared" si="94"/>
        <v>133.33333333333331</v>
      </c>
    </row>
    <row r="476" spans="1:14" ht="13.5" customHeight="1" x14ac:dyDescent="0.2">
      <c r="B476" s="236">
        <v>3</v>
      </c>
      <c r="C476" s="59" t="s">
        <v>86</v>
      </c>
      <c r="D476" s="29">
        <f t="shared" si="107"/>
        <v>15000</v>
      </c>
      <c r="E476" s="29">
        <f t="shared" si="107"/>
        <v>24000</v>
      </c>
      <c r="F476" s="276">
        <f t="shared" si="107"/>
        <v>24000</v>
      </c>
      <c r="G476" s="29">
        <f t="shared" si="107"/>
        <v>30000</v>
      </c>
      <c r="H476" s="29">
        <f t="shared" si="107"/>
        <v>40000</v>
      </c>
      <c r="I476" s="48">
        <f t="shared" si="95"/>
        <v>160</v>
      </c>
      <c r="J476" s="48">
        <f t="shared" si="96"/>
        <v>100</v>
      </c>
      <c r="K476" s="48">
        <f t="shared" si="93"/>
        <v>125</v>
      </c>
      <c r="L476" s="48">
        <f t="shared" si="94"/>
        <v>133.33333333333331</v>
      </c>
    </row>
    <row r="477" spans="1:14" ht="13.5" customHeight="1" x14ac:dyDescent="0.2">
      <c r="B477" s="236">
        <v>37</v>
      </c>
      <c r="C477" s="59" t="s">
        <v>151</v>
      </c>
      <c r="D477" s="215">
        <f>SUM(D478:D478)</f>
        <v>15000</v>
      </c>
      <c r="E477" s="215">
        <f>SUM(E478:E478)</f>
        <v>24000</v>
      </c>
      <c r="F477" s="219">
        <f>SUM(F478:F478)</f>
        <v>24000</v>
      </c>
      <c r="G477" s="215">
        <f>SUM(G478:G478)</f>
        <v>30000</v>
      </c>
      <c r="H477" s="215">
        <f>SUM(H478:H478)</f>
        <v>40000</v>
      </c>
      <c r="I477" s="48">
        <f t="shared" si="95"/>
        <v>160</v>
      </c>
      <c r="J477" s="48">
        <f t="shared" si="96"/>
        <v>100</v>
      </c>
      <c r="K477" s="48">
        <f t="shared" si="93"/>
        <v>125</v>
      </c>
      <c r="L477" s="48">
        <f t="shared" si="94"/>
        <v>133.33333333333331</v>
      </c>
    </row>
    <row r="478" spans="1:14" ht="13.5" customHeight="1" x14ac:dyDescent="0.2">
      <c r="B478" s="237">
        <v>372</v>
      </c>
      <c r="C478" s="66" t="s">
        <v>154</v>
      </c>
      <c r="D478" s="40">
        <v>15000</v>
      </c>
      <c r="E478" s="40">
        <v>24000</v>
      </c>
      <c r="F478" s="273">
        <v>24000</v>
      </c>
      <c r="G478" s="30">
        <v>30000</v>
      </c>
      <c r="H478" s="30">
        <v>40000</v>
      </c>
      <c r="I478" s="48">
        <f t="shared" si="95"/>
        <v>160</v>
      </c>
      <c r="J478" s="48">
        <f t="shared" si="96"/>
        <v>100</v>
      </c>
      <c r="K478" s="48">
        <f t="shared" si="93"/>
        <v>125</v>
      </c>
      <c r="L478" s="48">
        <f t="shared" si="94"/>
        <v>133.33333333333331</v>
      </c>
    </row>
    <row r="479" spans="1:14" ht="14.1" customHeight="1" x14ac:dyDescent="0.2">
      <c r="A479" s="535" t="s">
        <v>188</v>
      </c>
      <c r="B479" s="535"/>
      <c r="C479" s="536"/>
      <c r="D479" s="319">
        <f t="shared" ref="D479:H482" si="108">D480</f>
        <v>20140.650000000001</v>
      </c>
      <c r="E479" s="319">
        <f t="shared" si="108"/>
        <v>33350</v>
      </c>
      <c r="F479" s="280">
        <f t="shared" si="108"/>
        <v>21000</v>
      </c>
      <c r="G479" s="319">
        <f t="shared" si="108"/>
        <v>10000</v>
      </c>
      <c r="H479" s="319">
        <f t="shared" si="108"/>
        <v>10000</v>
      </c>
      <c r="I479" s="300">
        <f t="shared" si="95"/>
        <v>165.58551983178299</v>
      </c>
      <c r="J479" s="300">
        <f t="shared" si="96"/>
        <v>62.968515742128936</v>
      </c>
      <c r="K479" s="300">
        <f t="shared" si="93"/>
        <v>47.619047619047613</v>
      </c>
      <c r="L479" s="300">
        <f t="shared" si="94"/>
        <v>100</v>
      </c>
      <c r="M479" s="49"/>
    </row>
    <row r="480" spans="1:14" ht="13.5" customHeight="1" x14ac:dyDescent="0.2">
      <c r="A480" s="548" t="s">
        <v>184</v>
      </c>
      <c r="B480" s="548"/>
      <c r="C480" s="549"/>
      <c r="D480" s="25">
        <f t="shared" si="108"/>
        <v>20140.650000000001</v>
      </c>
      <c r="E480" s="25">
        <f t="shared" si="108"/>
        <v>33350</v>
      </c>
      <c r="F480" s="271">
        <f t="shared" si="108"/>
        <v>21000</v>
      </c>
      <c r="G480" s="25">
        <f t="shared" si="108"/>
        <v>10000</v>
      </c>
      <c r="H480" s="25">
        <f t="shared" si="108"/>
        <v>10000</v>
      </c>
      <c r="I480" s="26">
        <v>0</v>
      </c>
      <c r="J480" s="26">
        <v>0</v>
      </c>
      <c r="K480" s="26">
        <f t="shared" si="93"/>
        <v>47.619047619047613</v>
      </c>
      <c r="L480" s="26">
        <f t="shared" si="94"/>
        <v>100</v>
      </c>
      <c r="M480" s="49"/>
    </row>
    <row r="481" spans="1:13" ht="13.5" customHeight="1" x14ac:dyDescent="0.2">
      <c r="A481" s="533" t="s">
        <v>432</v>
      </c>
      <c r="B481" s="533"/>
      <c r="C481" s="534"/>
      <c r="D481" s="27">
        <f t="shared" si="108"/>
        <v>20140.650000000001</v>
      </c>
      <c r="E481" s="27">
        <f t="shared" si="108"/>
        <v>33350</v>
      </c>
      <c r="F481" s="272">
        <f t="shared" si="108"/>
        <v>21000</v>
      </c>
      <c r="G481" s="27">
        <f t="shared" si="108"/>
        <v>10000</v>
      </c>
      <c r="H481" s="27">
        <f t="shared" si="108"/>
        <v>10000</v>
      </c>
      <c r="I481" s="28">
        <v>0</v>
      </c>
      <c r="J481" s="28">
        <v>0</v>
      </c>
      <c r="K481" s="28">
        <f t="shared" si="93"/>
        <v>47.619047619047613</v>
      </c>
      <c r="L481" s="28">
        <f t="shared" si="94"/>
        <v>100</v>
      </c>
      <c r="M481" s="49"/>
    </row>
    <row r="482" spans="1:13" ht="13.5" customHeight="1" x14ac:dyDescent="0.2">
      <c r="B482" s="236">
        <v>3</v>
      </c>
      <c r="C482" s="59" t="s">
        <v>86</v>
      </c>
      <c r="D482" s="29">
        <f t="shared" si="108"/>
        <v>20140.650000000001</v>
      </c>
      <c r="E482" s="29">
        <f t="shared" si="108"/>
        <v>33350</v>
      </c>
      <c r="F482" s="276">
        <f t="shared" si="108"/>
        <v>21000</v>
      </c>
      <c r="G482" s="29">
        <f t="shared" si="108"/>
        <v>10000</v>
      </c>
      <c r="H482" s="29">
        <f t="shared" si="108"/>
        <v>10000</v>
      </c>
      <c r="I482" s="48">
        <f t="shared" si="95"/>
        <v>165.58551983178299</v>
      </c>
      <c r="J482" s="48">
        <f t="shared" si="96"/>
        <v>62.968515742128936</v>
      </c>
      <c r="K482" s="48">
        <f t="shared" si="93"/>
        <v>47.619047619047613</v>
      </c>
      <c r="L482" s="48">
        <f t="shared" si="94"/>
        <v>100</v>
      </c>
      <c r="M482" s="49"/>
    </row>
    <row r="483" spans="1:13" ht="13.5" customHeight="1" x14ac:dyDescent="0.2">
      <c r="B483" s="236">
        <v>38</v>
      </c>
      <c r="C483" s="59" t="s">
        <v>90</v>
      </c>
      <c r="D483" s="215">
        <f>SUM(D484:D484)</f>
        <v>20140.650000000001</v>
      </c>
      <c r="E483" s="215">
        <f>SUM(E484:E484)</f>
        <v>33350</v>
      </c>
      <c r="F483" s="219">
        <f>SUM(F484:F484)</f>
        <v>21000</v>
      </c>
      <c r="G483" s="215">
        <f>SUM(G484:G484)</f>
        <v>10000</v>
      </c>
      <c r="H483" s="215">
        <f>SUM(H484:H484)</f>
        <v>10000</v>
      </c>
      <c r="I483" s="48">
        <f t="shared" si="95"/>
        <v>165.58551983178299</v>
      </c>
      <c r="J483" s="48">
        <f t="shared" si="96"/>
        <v>62.968515742128936</v>
      </c>
      <c r="K483" s="48">
        <f t="shared" si="93"/>
        <v>47.619047619047613</v>
      </c>
      <c r="L483" s="48">
        <f t="shared" si="94"/>
        <v>100</v>
      </c>
      <c r="M483" s="49"/>
    </row>
    <row r="484" spans="1:13" ht="13.5" customHeight="1" x14ac:dyDescent="0.2">
      <c r="B484" s="237">
        <v>381</v>
      </c>
      <c r="C484" s="66" t="s">
        <v>91</v>
      </c>
      <c r="D484" s="40">
        <v>20140.650000000001</v>
      </c>
      <c r="E484" s="40">
        <v>33350</v>
      </c>
      <c r="F484" s="273">
        <v>21000</v>
      </c>
      <c r="G484" s="30">
        <v>10000</v>
      </c>
      <c r="H484" s="30">
        <v>10000</v>
      </c>
      <c r="I484" s="48">
        <f t="shared" si="95"/>
        <v>165.58551983178299</v>
      </c>
      <c r="J484" s="48">
        <f t="shared" si="96"/>
        <v>62.968515742128936</v>
      </c>
      <c r="K484" s="48">
        <f t="shared" si="93"/>
        <v>47.619047619047613</v>
      </c>
      <c r="L484" s="48">
        <f t="shared" si="94"/>
        <v>100</v>
      </c>
      <c r="M484" s="49"/>
    </row>
    <row r="485" spans="1:13" ht="13.5" customHeight="1" x14ac:dyDescent="0.2">
      <c r="A485" s="563" t="s">
        <v>231</v>
      </c>
      <c r="B485" s="563"/>
      <c r="C485" s="564"/>
      <c r="D485" s="38">
        <f t="shared" ref="D485:H488" si="109">D486</f>
        <v>6115.4</v>
      </c>
      <c r="E485" s="38">
        <f t="shared" si="109"/>
        <v>8000</v>
      </c>
      <c r="F485" s="280">
        <f t="shared" si="109"/>
        <v>10000</v>
      </c>
      <c r="G485" s="38">
        <f t="shared" si="109"/>
        <v>11000</v>
      </c>
      <c r="H485" s="38">
        <f t="shared" si="109"/>
        <v>12000</v>
      </c>
      <c r="I485" s="24">
        <f t="shared" si="95"/>
        <v>130.8172809628152</v>
      </c>
      <c r="J485" s="24">
        <f t="shared" si="96"/>
        <v>125</v>
      </c>
      <c r="K485" s="24">
        <f t="shared" si="93"/>
        <v>110.00000000000001</v>
      </c>
      <c r="L485" s="24">
        <f t="shared" si="94"/>
        <v>109.09090909090908</v>
      </c>
    </row>
    <row r="486" spans="1:13" ht="13.5" customHeight="1" x14ac:dyDescent="0.2">
      <c r="A486" s="548" t="s">
        <v>187</v>
      </c>
      <c r="B486" s="548"/>
      <c r="C486" s="549"/>
      <c r="D486" s="25">
        <f t="shared" si="109"/>
        <v>6115.4</v>
      </c>
      <c r="E486" s="25">
        <f t="shared" si="109"/>
        <v>8000</v>
      </c>
      <c r="F486" s="271">
        <f t="shared" si="109"/>
        <v>10000</v>
      </c>
      <c r="G486" s="25">
        <f t="shared" si="109"/>
        <v>11000</v>
      </c>
      <c r="H486" s="25">
        <f t="shared" si="109"/>
        <v>12000</v>
      </c>
      <c r="I486" s="26">
        <v>0</v>
      </c>
      <c r="J486" s="26">
        <v>0</v>
      </c>
      <c r="K486" s="26">
        <f t="shared" si="93"/>
        <v>110.00000000000001</v>
      </c>
      <c r="L486" s="26">
        <f t="shared" si="94"/>
        <v>109.09090909090908</v>
      </c>
    </row>
    <row r="487" spans="1:13" ht="13.5" customHeight="1" x14ac:dyDescent="0.2">
      <c r="A487" s="533" t="s">
        <v>432</v>
      </c>
      <c r="B487" s="533"/>
      <c r="C487" s="534"/>
      <c r="D487" s="27">
        <f t="shared" si="109"/>
        <v>6115.4</v>
      </c>
      <c r="E487" s="27">
        <f t="shared" si="109"/>
        <v>8000</v>
      </c>
      <c r="F487" s="272">
        <f t="shared" si="109"/>
        <v>10000</v>
      </c>
      <c r="G487" s="27">
        <f t="shared" si="109"/>
        <v>11000</v>
      </c>
      <c r="H487" s="27">
        <f t="shared" si="109"/>
        <v>12000</v>
      </c>
      <c r="I487" s="28">
        <v>0</v>
      </c>
      <c r="J487" s="28">
        <v>0</v>
      </c>
      <c r="K487" s="28">
        <f t="shared" si="93"/>
        <v>110.00000000000001</v>
      </c>
      <c r="L487" s="28">
        <f t="shared" si="94"/>
        <v>109.09090909090908</v>
      </c>
    </row>
    <row r="488" spans="1:13" ht="13.5" customHeight="1" x14ac:dyDescent="0.2">
      <c r="B488" s="236">
        <v>3</v>
      </c>
      <c r="C488" s="367" t="s">
        <v>86</v>
      </c>
      <c r="D488" s="29">
        <f t="shared" si="109"/>
        <v>6115.4</v>
      </c>
      <c r="E488" s="29">
        <f t="shared" si="109"/>
        <v>8000</v>
      </c>
      <c r="F488" s="276">
        <f t="shared" si="109"/>
        <v>10000</v>
      </c>
      <c r="G488" s="29">
        <f t="shared" si="109"/>
        <v>11000</v>
      </c>
      <c r="H488" s="29">
        <f t="shared" si="109"/>
        <v>12000</v>
      </c>
      <c r="I488" s="48">
        <f t="shared" si="95"/>
        <v>130.8172809628152</v>
      </c>
      <c r="J488" s="48">
        <f t="shared" si="96"/>
        <v>125</v>
      </c>
      <c r="K488" s="48">
        <f t="shared" si="93"/>
        <v>110.00000000000001</v>
      </c>
      <c r="L488" s="48">
        <f t="shared" si="94"/>
        <v>109.09090909090908</v>
      </c>
    </row>
    <row r="489" spans="1:13" ht="13.5" customHeight="1" x14ac:dyDescent="0.2">
      <c r="B489" s="236">
        <v>37</v>
      </c>
      <c r="C489" s="367" t="s">
        <v>151</v>
      </c>
      <c r="D489" s="83">
        <f>SUM(D490:D490)</f>
        <v>6115.4</v>
      </c>
      <c r="E489" s="378">
        <f>SUM(E490:E490)</f>
        <v>8000</v>
      </c>
      <c r="F489" s="219">
        <f>SUM(F490:F490)</f>
        <v>10000</v>
      </c>
      <c r="G489" s="83">
        <f>SUM(G490:G490)</f>
        <v>11000</v>
      </c>
      <c r="H489" s="83">
        <f>SUM(H490:H490)</f>
        <v>12000</v>
      </c>
      <c r="I489" s="48">
        <f t="shared" si="95"/>
        <v>130.8172809628152</v>
      </c>
      <c r="J489" s="48">
        <f t="shared" si="96"/>
        <v>125</v>
      </c>
      <c r="K489" s="48">
        <f t="shared" si="93"/>
        <v>110.00000000000001</v>
      </c>
      <c r="L489" s="48">
        <f t="shared" si="94"/>
        <v>109.09090909090908</v>
      </c>
    </row>
    <row r="490" spans="1:13" ht="13.5" customHeight="1" x14ac:dyDescent="0.2">
      <c r="B490" s="237">
        <v>372</v>
      </c>
      <c r="C490" s="368" t="s">
        <v>154</v>
      </c>
      <c r="D490" s="40">
        <v>6115.4</v>
      </c>
      <c r="E490" s="30">
        <v>8000</v>
      </c>
      <c r="F490" s="273">
        <v>10000</v>
      </c>
      <c r="G490" s="30">
        <v>11000</v>
      </c>
      <c r="H490" s="30">
        <v>12000</v>
      </c>
      <c r="I490" s="48">
        <f t="shared" ref="I490:I498" si="110">E490/D490*100</f>
        <v>130.8172809628152</v>
      </c>
      <c r="J490" s="48">
        <f t="shared" ref="J490:J525" si="111">F490/E490*100</f>
        <v>125</v>
      </c>
      <c r="K490" s="48">
        <f t="shared" ref="K490:K510" si="112">G490/F490*100</f>
        <v>110.00000000000001</v>
      </c>
      <c r="L490" s="48">
        <f t="shared" ref="L490:L510" si="113">H490/G490*100</f>
        <v>109.09090909090908</v>
      </c>
    </row>
    <row r="491" spans="1:13" ht="16.5" customHeight="1" x14ac:dyDescent="0.2">
      <c r="A491" s="609" t="s">
        <v>461</v>
      </c>
      <c r="B491" s="609"/>
      <c r="C491" s="610"/>
      <c r="D491" s="203">
        <f>SUM(D492)</f>
        <v>11915</v>
      </c>
      <c r="E491" s="203">
        <f>SUM(E492)</f>
        <v>60000</v>
      </c>
      <c r="F491" s="218">
        <f>F492</f>
        <v>269900</v>
      </c>
      <c r="G491" s="203">
        <f>SUM(G519,G492)</f>
        <v>250000</v>
      </c>
      <c r="H491" s="203">
        <f>SUM(H519,H492)</f>
        <v>50000</v>
      </c>
      <c r="I491" s="210"/>
      <c r="J491" s="210"/>
      <c r="K491" s="210"/>
      <c r="L491" s="210"/>
    </row>
    <row r="492" spans="1:13" ht="21.75" customHeight="1" x14ac:dyDescent="0.2">
      <c r="A492" s="544" t="s">
        <v>189</v>
      </c>
      <c r="B492" s="544"/>
      <c r="C492" s="545"/>
      <c r="D492" s="220">
        <f>SUM(D493,D499,D505,D512)</f>
        <v>11915</v>
      </c>
      <c r="E492" s="220">
        <f>SUM(E493,E499,E505,E512)</f>
        <v>60000</v>
      </c>
      <c r="F492" s="269">
        <f>SUM(F493,F499,F505,F512)</f>
        <v>269900</v>
      </c>
      <c r="G492" s="220">
        <f>SUM(G493,G499,G505,G512)</f>
        <v>250000</v>
      </c>
      <c r="H492" s="220">
        <f>SUM(H493,H499,H505,H512)</f>
        <v>50000</v>
      </c>
      <c r="I492" s="221">
        <f t="shared" si="110"/>
        <v>503.56693243810327</v>
      </c>
      <c r="J492" s="221">
        <f t="shared" si="111"/>
        <v>449.83333333333331</v>
      </c>
      <c r="K492" s="221">
        <f t="shared" si="112"/>
        <v>92.626898851426461</v>
      </c>
      <c r="L492" s="221">
        <f t="shared" si="113"/>
        <v>20</v>
      </c>
    </row>
    <row r="493" spans="1:13" ht="13.5" customHeight="1" x14ac:dyDescent="0.2">
      <c r="A493" s="535" t="s">
        <v>190</v>
      </c>
      <c r="B493" s="535"/>
      <c r="C493" s="536"/>
      <c r="D493" s="38">
        <f t="shared" ref="D493:H496" si="114">D494</f>
        <v>7415</v>
      </c>
      <c r="E493" s="38">
        <f t="shared" si="114"/>
        <v>0</v>
      </c>
      <c r="F493" s="280">
        <f t="shared" si="114"/>
        <v>0</v>
      </c>
      <c r="G493" s="38">
        <f t="shared" si="114"/>
        <v>0</v>
      </c>
      <c r="H493" s="38">
        <f t="shared" si="114"/>
        <v>0</v>
      </c>
      <c r="I493" s="24">
        <f t="shared" si="110"/>
        <v>0</v>
      </c>
      <c r="J493" s="24">
        <v>0</v>
      </c>
      <c r="K493" s="24">
        <v>0</v>
      </c>
      <c r="L493" s="24">
        <v>0</v>
      </c>
    </row>
    <row r="494" spans="1:13" ht="13.5" customHeight="1" x14ac:dyDescent="0.2">
      <c r="A494" s="548" t="s">
        <v>191</v>
      </c>
      <c r="B494" s="548"/>
      <c r="C494" s="549"/>
      <c r="D494" s="25">
        <f t="shared" si="114"/>
        <v>7415</v>
      </c>
      <c r="E494" s="25">
        <f t="shared" si="114"/>
        <v>0</v>
      </c>
      <c r="F494" s="271">
        <f t="shared" si="114"/>
        <v>0</v>
      </c>
      <c r="G494" s="25">
        <f t="shared" si="114"/>
        <v>0</v>
      </c>
      <c r="H494" s="25">
        <f t="shared" si="114"/>
        <v>0</v>
      </c>
      <c r="I494" s="26">
        <v>0</v>
      </c>
      <c r="J494" s="26">
        <v>0</v>
      </c>
      <c r="K494" s="26">
        <v>0</v>
      </c>
      <c r="L494" s="26">
        <v>0</v>
      </c>
    </row>
    <row r="495" spans="1:13" ht="13.5" customHeight="1" x14ac:dyDescent="0.2">
      <c r="A495" s="533" t="s">
        <v>432</v>
      </c>
      <c r="B495" s="533"/>
      <c r="C495" s="534"/>
      <c r="D495" s="27">
        <f t="shared" si="114"/>
        <v>7415</v>
      </c>
      <c r="E495" s="27">
        <f t="shared" si="114"/>
        <v>0</v>
      </c>
      <c r="F495" s="272">
        <f t="shared" si="114"/>
        <v>0</v>
      </c>
      <c r="G495" s="27">
        <f t="shared" si="114"/>
        <v>0</v>
      </c>
      <c r="H495" s="27">
        <f t="shared" si="114"/>
        <v>0</v>
      </c>
      <c r="I495" s="28">
        <v>0</v>
      </c>
      <c r="J495" s="28">
        <v>0</v>
      </c>
      <c r="K495" s="28">
        <v>0</v>
      </c>
      <c r="L495" s="28">
        <v>0</v>
      </c>
    </row>
    <row r="496" spans="1:13" ht="13.5" customHeight="1" x14ac:dyDescent="0.2">
      <c r="B496" s="33">
        <v>3</v>
      </c>
      <c r="C496" s="59" t="s">
        <v>86</v>
      </c>
      <c r="D496" s="29">
        <f t="shared" si="114"/>
        <v>7415</v>
      </c>
      <c r="E496" s="29">
        <f t="shared" si="114"/>
        <v>0</v>
      </c>
      <c r="F496" s="276">
        <f t="shared" si="114"/>
        <v>0</v>
      </c>
      <c r="G496" s="29">
        <f t="shared" si="114"/>
        <v>0</v>
      </c>
      <c r="H496" s="29">
        <f t="shared" si="114"/>
        <v>0</v>
      </c>
      <c r="I496" s="48">
        <f t="shared" si="110"/>
        <v>0</v>
      </c>
      <c r="J496" s="48">
        <v>0</v>
      </c>
      <c r="K496" s="48">
        <v>0</v>
      </c>
      <c r="L496" s="48">
        <v>0</v>
      </c>
    </row>
    <row r="497" spans="1:12" ht="13.5" customHeight="1" x14ac:dyDescent="0.2">
      <c r="B497" s="33">
        <v>32</v>
      </c>
      <c r="C497" s="59" t="s">
        <v>87</v>
      </c>
      <c r="D497" s="215">
        <f>SUM(D498:D498)</f>
        <v>7415</v>
      </c>
      <c r="E497" s="215">
        <f>SUM(E498:E498)</f>
        <v>0</v>
      </c>
      <c r="F497" s="219">
        <f>SUM(F498:F498)</f>
        <v>0</v>
      </c>
      <c r="G497" s="83">
        <f>SUM(G498:G498)</f>
        <v>0</v>
      </c>
      <c r="H497" s="83">
        <f>SUM(H498:H498)</f>
        <v>0</v>
      </c>
      <c r="I497" s="48">
        <f t="shared" si="110"/>
        <v>0</v>
      </c>
      <c r="J497" s="48">
        <v>0</v>
      </c>
      <c r="K497" s="48">
        <v>0</v>
      </c>
      <c r="L497" s="48">
        <v>0</v>
      </c>
    </row>
    <row r="498" spans="1:12" ht="13.5" customHeight="1" x14ac:dyDescent="0.2">
      <c r="B498" s="34">
        <v>323</v>
      </c>
      <c r="C498" s="66" t="s">
        <v>192</v>
      </c>
      <c r="D498" s="40">
        <v>7415</v>
      </c>
      <c r="E498" s="40">
        <v>0</v>
      </c>
      <c r="F498" s="273">
        <v>0</v>
      </c>
      <c r="G498" s="30">
        <v>0</v>
      </c>
      <c r="H498" s="30">
        <v>0</v>
      </c>
      <c r="I498" s="48">
        <f t="shared" si="110"/>
        <v>0</v>
      </c>
      <c r="J498" s="48">
        <v>0</v>
      </c>
      <c r="K498" s="48">
        <v>0</v>
      </c>
      <c r="L498" s="48">
        <v>0</v>
      </c>
    </row>
    <row r="499" spans="1:12" ht="13.5" customHeight="1" x14ac:dyDescent="0.2">
      <c r="A499" s="535" t="s">
        <v>193</v>
      </c>
      <c r="B499" s="535"/>
      <c r="C499" s="536"/>
      <c r="D499" s="38">
        <f t="shared" ref="D499:H502" si="115">D500</f>
        <v>4500</v>
      </c>
      <c r="E499" s="38">
        <f t="shared" si="115"/>
        <v>0</v>
      </c>
      <c r="F499" s="280">
        <f t="shared" si="115"/>
        <v>0</v>
      </c>
      <c r="G499" s="38">
        <f t="shared" si="115"/>
        <v>0</v>
      </c>
      <c r="H499" s="38">
        <f t="shared" si="115"/>
        <v>0</v>
      </c>
      <c r="I499" s="24">
        <v>0</v>
      </c>
      <c r="J499" s="24">
        <v>0</v>
      </c>
      <c r="K499" s="24">
        <v>0</v>
      </c>
      <c r="L499" s="24">
        <v>0</v>
      </c>
    </row>
    <row r="500" spans="1:12" ht="13.5" customHeight="1" x14ac:dyDescent="0.2">
      <c r="A500" s="548" t="s">
        <v>191</v>
      </c>
      <c r="B500" s="548"/>
      <c r="C500" s="549"/>
      <c r="D500" s="25">
        <f t="shared" si="115"/>
        <v>4500</v>
      </c>
      <c r="E500" s="25">
        <f t="shared" si="115"/>
        <v>0</v>
      </c>
      <c r="F500" s="271">
        <f t="shared" si="115"/>
        <v>0</v>
      </c>
      <c r="G500" s="25">
        <f t="shared" si="115"/>
        <v>0</v>
      </c>
      <c r="H500" s="25">
        <f t="shared" si="115"/>
        <v>0</v>
      </c>
      <c r="I500" s="26">
        <v>0</v>
      </c>
      <c r="J500" s="26">
        <v>0</v>
      </c>
      <c r="K500" s="26">
        <v>0</v>
      </c>
      <c r="L500" s="26">
        <v>0</v>
      </c>
    </row>
    <row r="501" spans="1:12" ht="13.5" customHeight="1" x14ac:dyDescent="0.2">
      <c r="A501" s="533" t="s">
        <v>432</v>
      </c>
      <c r="B501" s="533"/>
      <c r="C501" s="534"/>
      <c r="D501" s="27">
        <f t="shared" si="115"/>
        <v>4500</v>
      </c>
      <c r="E501" s="27">
        <f t="shared" si="115"/>
        <v>0</v>
      </c>
      <c r="F501" s="272">
        <f t="shared" si="115"/>
        <v>0</v>
      </c>
      <c r="G501" s="27">
        <f t="shared" si="115"/>
        <v>0</v>
      </c>
      <c r="H501" s="27">
        <f t="shared" si="115"/>
        <v>0</v>
      </c>
      <c r="I501" s="28">
        <v>0</v>
      </c>
      <c r="J501" s="28">
        <v>0</v>
      </c>
      <c r="K501" s="28">
        <v>0</v>
      </c>
      <c r="L501" s="28">
        <v>0</v>
      </c>
    </row>
    <row r="502" spans="1:12" ht="13.5" customHeight="1" x14ac:dyDescent="0.2">
      <c r="B502" s="33">
        <v>3</v>
      </c>
      <c r="C502" s="59" t="s">
        <v>86</v>
      </c>
      <c r="D502" s="29">
        <f t="shared" si="115"/>
        <v>4500</v>
      </c>
      <c r="E502" s="29">
        <f t="shared" si="115"/>
        <v>0</v>
      </c>
      <c r="F502" s="276">
        <f t="shared" si="115"/>
        <v>0</v>
      </c>
      <c r="G502" s="29">
        <f t="shared" si="115"/>
        <v>0</v>
      </c>
      <c r="H502" s="29">
        <f t="shared" si="115"/>
        <v>0</v>
      </c>
      <c r="I502" s="48">
        <v>0</v>
      </c>
      <c r="J502" s="48">
        <v>0</v>
      </c>
      <c r="K502" s="48">
        <v>0</v>
      </c>
      <c r="L502" s="48">
        <v>0</v>
      </c>
    </row>
    <row r="503" spans="1:12" ht="13.5" customHeight="1" x14ac:dyDescent="0.2">
      <c r="B503" s="33">
        <v>32</v>
      </c>
      <c r="C503" s="59" t="s">
        <v>87</v>
      </c>
      <c r="D503" s="215">
        <f>SUM(D504:D504)</f>
        <v>4500</v>
      </c>
      <c r="E503" s="215">
        <f>SUM(E504:E504)</f>
        <v>0</v>
      </c>
      <c r="F503" s="219">
        <f>SUM(F504:F504)</f>
        <v>0</v>
      </c>
      <c r="G503" s="215">
        <f>SUM(G504:G504)</f>
        <v>0</v>
      </c>
      <c r="H503" s="215">
        <f>SUM(H504:H504)</f>
        <v>0</v>
      </c>
      <c r="I503" s="216">
        <v>0</v>
      </c>
      <c r="J503" s="216">
        <v>0</v>
      </c>
      <c r="K503" s="216">
        <v>0</v>
      </c>
      <c r="L503" s="216">
        <v>0</v>
      </c>
    </row>
    <row r="504" spans="1:12" ht="13.5" customHeight="1" x14ac:dyDescent="0.2">
      <c r="B504" s="34">
        <v>323</v>
      </c>
      <c r="C504" s="66" t="s">
        <v>192</v>
      </c>
      <c r="D504" s="40">
        <v>4500</v>
      </c>
      <c r="E504" s="40">
        <v>0</v>
      </c>
      <c r="F504" s="273">
        <v>0</v>
      </c>
      <c r="G504" s="30">
        <v>0</v>
      </c>
      <c r="H504" s="30">
        <v>0</v>
      </c>
      <c r="I504" s="48">
        <v>0</v>
      </c>
      <c r="J504" s="48">
        <v>0</v>
      </c>
      <c r="K504" s="48">
        <v>0</v>
      </c>
      <c r="L504" s="48">
        <v>0</v>
      </c>
    </row>
    <row r="505" spans="1:12" ht="13.5" customHeight="1" x14ac:dyDescent="0.2">
      <c r="A505" s="563" t="s">
        <v>194</v>
      </c>
      <c r="B505" s="563"/>
      <c r="C505" s="564"/>
      <c r="D505" s="23">
        <f t="shared" ref="D505:H508" si="116">D506</f>
        <v>0</v>
      </c>
      <c r="E505" s="23">
        <f t="shared" si="116"/>
        <v>20000</v>
      </c>
      <c r="F505" s="270">
        <f t="shared" si="116"/>
        <v>269900</v>
      </c>
      <c r="G505" s="23">
        <f t="shared" si="116"/>
        <v>250000</v>
      </c>
      <c r="H505" s="23">
        <f t="shared" si="116"/>
        <v>50000</v>
      </c>
      <c r="I505" s="24">
        <v>0</v>
      </c>
      <c r="J505" s="24">
        <f t="shared" si="111"/>
        <v>1349.5</v>
      </c>
      <c r="K505" s="24">
        <f t="shared" si="112"/>
        <v>92.626898851426461</v>
      </c>
      <c r="L505" s="24">
        <f t="shared" si="113"/>
        <v>20</v>
      </c>
    </row>
    <row r="506" spans="1:12" ht="13.5" customHeight="1" x14ac:dyDescent="0.2">
      <c r="A506" s="548" t="s">
        <v>191</v>
      </c>
      <c r="B506" s="548"/>
      <c r="C506" s="549"/>
      <c r="D506" s="25">
        <f t="shared" si="116"/>
        <v>0</v>
      </c>
      <c r="E506" s="25">
        <f t="shared" si="116"/>
        <v>20000</v>
      </c>
      <c r="F506" s="271">
        <f>F508</f>
        <v>269900</v>
      </c>
      <c r="G506" s="25">
        <f t="shared" si="116"/>
        <v>250000</v>
      </c>
      <c r="H506" s="25">
        <f t="shared" si="116"/>
        <v>50000</v>
      </c>
      <c r="I506" s="26">
        <v>0</v>
      </c>
      <c r="J506" s="26">
        <f t="shared" si="111"/>
        <v>1349.5</v>
      </c>
      <c r="K506" s="26">
        <f t="shared" si="112"/>
        <v>92.626898851426461</v>
      </c>
      <c r="L506" s="26">
        <f t="shared" si="113"/>
        <v>20</v>
      </c>
    </row>
    <row r="507" spans="1:12" ht="13.5" customHeight="1" x14ac:dyDescent="0.2">
      <c r="A507" s="560" t="s">
        <v>582</v>
      </c>
      <c r="B507" s="561"/>
      <c r="C507" s="562"/>
      <c r="D507" s="27">
        <f t="shared" si="116"/>
        <v>0</v>
      </c>
      <c r="E507" s="27">
        <f t="shared" si="116"/>
        <v>20000</v>
      </c>
      <c r="F507" s="272">
        <f>F508</f>
        <v>269900</v>
      </c>
      <c r="G507" s="27">
        <f t="shared" si="116"/>
        <v>250000</v>
      </c>
      <c r="H507" s="27">
        <f t="shared" si="116"/>
        <v>50000</v>
      </c>
      <c r="I507" s="28">
        <v>0</v>
      </c>
      <c r="J507" s="28">
        <f t="shared" si="111"/>
        <v>1349.5</v>
      </c>
      <c r="K507" s="28">
        <f t="shared" si="112"/>
        <v>92.626898851426461</v>
      </c>
      <c r="L507" s="28">
        <f t="shared" si="113"/>
        <v>20</v>
      </c>
    </row>
    <row r="508" spans="1:12" ht="13.5" customHeight="1" x14ac:dyDescent="0.2">
      <c r="B508" s="33">
        <v>4</v>
      </c>
      <c r="C508" s="59" t="s">
        <v>178</v>
      </c>
      <c r="D508" s="29">
        <f t="shared" si="116"/>
        <v>0</v>
      </c>
      <c r="E508" s="29">
        <f>SUM(E509:E509)</f>
        <v>20000</v>
      </c>
      <c r="F508" s="276">
        <f>F509</f>
        <v>269900</v>
      </c>
      <c r="G508" s="29">
        <f t="shared" si="116"/>
        <v>250000</v>
      </c>
      <c r="H508" s="29">
        <f t="shared" si="116"/>
        <v>50000</v>
      </c>
      <c r="I508" s="48">
        <v>0</v>
      </c>
      <c r="J508" s="48">
        <f t="shared" si="111"/>
        <v>1349.5</v>
      </c>
      <c r="K508" s="48">
        <f t="shared" si="112"/>
        <v>92.626898851426461</v>
      </c>
      <c r="L508" s="48">
        <f t="shared" si="113"/>
        <v>20</v>
      </c>
    </row>
    <row r="509" spans="1:12" ht="13.5" customHeight="1" x14ac:dyDescent="0.2">
      <c r="B509" s="33">
        <v>42</v>
      </c>
      <c r="C509" s="59" t="s">
        <v>179</v>
      </c>
      <c r="D509" s="215">
        <f>SUM(D510:D511)</f>
        <v>0</v>
      </c>
      <c r="E509" s="215">
        <f>SUM(E510,E511)</f>
        <v>20000</v>
      </c>
      <c r="F509" s="219">
        <f>SUM(F510,F511)</f>
        <v>269900</v>
      </c>
      <c r="G509" s="215">
        <f>SUM(G510:G510)</f>
        <v>250000</v>
      </c>
      <c r="H509" s="215">
        <f>SUM(H510:H510)</f>
        <v>50000</v>
      </c>
      <c r="I509" s="48">
        <v>0</v>
      </c>
      <c r="J509" s="48">
        <f t="shared" si="111"/>
        <v>1349.5</v>
      </c>
      <c r="K509" s="48">
        <f t="shared" si="112"/>
        <v>92.626898851426461</v>
      </c>
      <c r="L509" s="48">
        <f t="shared" si="113"/>
        <v>20</v>
      </c>
    </row>
    <row r="510" spans="1:12" ht="13.5" customHeight="1" x14ac:dyDescent="0.2">
      <c r="B510" s="34">
        <v>421</v>
      </c>
      <c r="C510" s="66" t="s">
        <v>120</v>
      </c>
      <c r="D510" s="63">
        <v>0</v>
      </c>
      <c r="E510" s="30">
        <v>0</v>
      </c>
      <c r="F510" s="273">
        <v>249900</v>
      </c>
      <c r="G510" s="30">
        <v>250000</v>
      </c>
      <c r="H510" s="30">
        <v>50000</v>
      </c>
      <c r="I510" s="48">
        <v>0</v>
      </c>
      <c r="J510" s="48">
        <v>0</v>
      </c>
      <c r="K510" s="48">
        <f t="shared" si="112"/>
        <v>100.04001600640255</v>
      </c>
      <c r="L510" s="48">
        <f t="shared" si="113"/>
        <v>20</v>
      </c>
    </row>
    <row r="511" spans="1:12" s="249" customFormat="1" ht="13.5" customHeight="1" x14ac:dyDescent="0.2">
      <c r="A511" s="345"/>
      <c r="B511" s="202">
        <v>426</v>
      </c>
      <c r="C511" s="250" t="s">
        <v>466</v>
      </c>
      <c r="D511" s="63">
        <v>0</v>
      </c>
      <c r="E511" s="30">
        <v>20000</v>
      </c>
      <c r="F511" s="273">
        <v>20000</v>
      </c>
      <c r="G511" s="81">
        <v>0</v>
      </c>
      <c r="H511" s="81">
        <v>0</v>
      </c>
      <c r="I511" s="259">
        <v>0</v>
      </c>
      <c r="J511" s="259">
        <v>0</v>
      </c>
      <c r="K511" s="259">
        <v>0</v>
      </c>
      <c r="L511" s="48">
        <v>0</v>
      </c>
    </row>
    <row r="512" spans="1:12" ht="27" customHeight="1" x14ac:dyDescent="0.2">
      <c r="A512" s="563" t="s">
        <v>195</v>
      </c>
      <c r="B512" s="563"/>
      <c r="C512" s="564"/>
      <c r="D512" s="299">
        <f t="shared" ref="D512:H515" si="117">D513</f>
        <v>0</v>
      </c>
      <c r="E512" s="299">
        <f t="shared" si="117"/>
        <v>40000</v>
      </c>
      <c r="F512" s="270">
        <f t="shared" si="117"/>
        <v>0</v>
      </c>
      <c r="G512" s="299">
        <f t="shared" si="117"/>
        <v>0</v>
      </c>
      <c r="H512" s="299">
        <f t="shared" si="117"/>
        <v>0</v>
      </c>
      <c r="I512" s="24">
        <v>0</v>
      </c>
      <c r="J512" s="24">
        <v>0</v>
      </c>
      <c r="K512" s="24">
        <v>0</v>
      </c>
      <c r="L512" s="24">
        <v>0</v>
      </c>
    </row>
    <row r="513" spans="1:12" ht="13.5" customHeight="1" x14ac:dyDescent="0.2">
      <c r="A513" s="548" t="s">
        <v>191</v>
      </c>
      <c r="B513" s="548"/>
      <c r="C513" s="549"/>
      <c r="D513" s="25">
        <f t="shared" si="117"/>
        <v>0</v>
      </c>
      <c r="E513" s="25">
        <f t="shared" si="117"/>
        <v>40000</v>
      </c>
      <c r="F513" s="271">
        <f t="shared" si="117"/>
        <v>0</v>
      </c>
      <c r="G513" s="25">
        <f t="shared" si="117"/>
        <v>0</v>
      </c>
      <c r="H513" s="25">
        <f t="shared" si="117"/>
        <v>0</v>
      </c>
      <c r="I513" s="26">
        <v>0</v>
      </c>
      <c r="J513" s="26">
        <v>0</v>
      </c>
      <c r="K513" s="26">
        <v>0</v>
      </c>
      <c r="L513" s="26">
        <v>0</v>
      </c>
    </row>
    <row r="514" spans="1:12" ht="13.5" customHeight="1" x14ac:dyDescent="0.2">
      <c r="A514" s="533" t="s">
        <v>432</v>
      </c>
      <c r="B514" s="533"/>
      <c r="C514" s="534"/>
      <c r="D514" s="27">
        <f t="shared" si="117"/>
        <v>0</v>
      </c>
      <c r="E514" s="27">
        <f t="shared" si="117"/>
        <v>40000</v>
      </c>
      <c r="F514" s="272">
        <f t="shared" si="117"/>
        <v>0</v>
      </c>
      <c r="G514" s="27">
        <f t="shared" si="117"/>
        <v>0</v>
      </c>
      <c r="H514" s="27">
        <f t="shared" si="117"/>
        <v>0</v>
      </c>
      <c r="I514" s="28">
        <v>0</v>
      </c>
      <c r="J514" s="28">
        <v>0</v>
      </c>
      <c r="K514" s="28">
        <v>0</v>
      </c>
      <c r="L514" s="28">
        <v>0</v>
      </c>
    </row>
    <row r="515" spans="1:12" ht="13.5" customHeight="1" x14ac:dyDescent="0.2">
      <c r="B515" s="236">
        <v>3</v>
      </c>
      <c r="C515" s="59" t="s">
        <v>86</v>
      </c>
      <c r="D515" s="29">
        <f t="shared" si="117"/>
        <v>0</v>
      </c>
      <c r="E515" s="29">
        <f t="shared" si="117"/>
        <v>40000</v>
      </c>
      <c r="F515" s="276">
        <f t="shared" si="117"/>
        <v>0</v>
      </c>
      <c r="G515" s="29">
        <f t="shared" si="117"/>
        <v>0</v>
      </c>
      <c r="H515" s="29">
        <f t="shared" si="117"/>
        <v>0</v>
      </c>
      <c r="I515" s="48">
        <v>0</v>
      </c>
      <c r="J515" s="48">
        <f t="shared" si="111"/>
        <v>0</v>
      </c>
      <c r="K515" s="48">
        <v>0</v>
      </c>
      <c r="L515" s="48">
        <v>0</v>
      </c>
    </row>
    <row r="516" spans="1:12" ht="13.5" customHeight="1" x14ac:dyDescent="0.2">
      <c r="B516" s="236">
        <v>36</v>
      </c>
      <c r="C516" s="59" t="s">
        <v>130</v>
      </c>
      <c r="D516" s="83">
        <f>SUM(D517:D517)</f>
        <v>0</v>
      </c>
      <c r="E516" s="378">
        <f>SUM(E517:E517)</f>
        <v>40000</v>
      </c>
      <c r="F516" s="219">
        <f>SUM(F517:F517)</f>
        <v>0</v>
      </c>
      <c r="G516" s="83">
        <f>SUM(G517:G517)</f>
        <v>0</v>
      </c>
      <c r="H516" s="83">
        <f>SUM(H517:H517)</f>
        <v>0</v>
      </c>
      <c r="I516" s="48">
        <v>0</v>
      </c>
      <c r="J516" s="48">
        <f t="shared" si="111"/>
        <v>0</v>
      </c>
      <c r="K516" s="48">
        <v>0</v>
      </c>
      <c r="L516" s="48">
        <v>0</v>
      </c>
    </row>
    <row r="517" spans="1:12" ht="13.5" customHeight="1" x14ac:dyDescent="0.2">
      <c r="B517" s="237">
        <v>366</v>
      </c>
      <c r="C517" s="66" t="s">
        <v>196</v>
      </c>
      <c r="D517" s="30">
        <v>0</v>
      </c>
      <c r="E517" s="30">
        <v>40000</v>
      </c>
      <c r="F517" s="273">
        <v>0</v>
      </c>
      <c r="G517" s="30">
        <v>0</v>
      </c>
      <c r="H517" s="30">
        <v>0</v>
      </c>
      <c r="I517" s="48">
        <v>0</v>
      </c>
      <c r="J517" s="48">
        <f t="shared" si="111"/>
        <v>0</v>
      </c>
      <c r="K517" s="48">
        <v>0</v>
      </c>
      <c r="L517" s="48">
        <v>0</v>
      </c>
    </row>
    <row r="518" spans="1:12" s="211" customFormat="1" ht="13.5" customHeight="1" x14ac:dyDescent="0.2">
      <c r="A518" s="614" t="s">
        <v>462</v>
      </c>
      <c r="B518" s="614"/>
      <c r="C518" s="615"/>
      <c r="D518" s="214">
        <v>0</v>
      </c>
      <c r="E518" s="203">
        <v>40000</v>
      </c>
      <c r="F518" s="276">
        <v>0</v>
      </c>
      <c r="G518" s="209">
        <v>0</v>
      </c>
      <c r="H518" s="209">
        <v>0</v>
      </c>
      <c r="I518" s="210">
        <v>0</v>
      </c>
      <c r="J518" s="210">
        <v>0</v>
      </c>
      <c r="K518" s="210">
        <v>0</v>
      </c>
      <c r="L518" s="210">
        <v>0</v>
      </c>
    </row>
    <row r="519" spans="1:12" s="56" customFormat="1" ht="18" customHeight="1" x14ac:dyDescent="0.2">
      <c r="A519" s="616" t="s">
        <v>230</v>
      </c>
      <c r="B519" s="616"/>
      <c r="C519" s="617"/>
      <c r="D519" s="220">
        <f t="shared" ref="D519:H523" si="118">D520</f>
        <v>20000</v>
      </c>
      <c r="E519" s="220">
        <f t="shared" si="118"/>
        <v>40000</v>
      </c>
      <c r="F519" s="269">
        <f t="shared" si="118"/>
        <v>0</v>
      </c>
      <c r="G519" s="220">
        <f t="shared" si="118"/>
        <v>0</v>
      </c>
      <c r="H519" s="220">
        <f t="shared" si="118"/>
        <v>0</v>
      </c>
      <c r="I519" s="221">
        <v>0</v>
      </c>
      <c r="J519" s="221">
        <f t="shared" si="111"/>
        <v>0</v>
      </c>
      <c r="K519" s="221">
        <v>0</v>
      </c>
      <c r="L519" s="221">
        <v>0</v>
      </c>
    </row>
    <row r="520" spans="1:12" ht="13.5" customHeight="1" x14ac:dyDescent="0.2">
      <c r="A520" s="592" t="s">
        <v>213</v>
      </c>
      <c r="B520" s="592"/>
      <c r="C520" s="607"/>
      <c r="D520" s="23">
        <f t="shared" si="118"/>
        <v>20000</v>
      </c>
      <c r="E520" s="23">
        <f t="shared" si="118"/>
        <v>40000</v>
      </c>
      <c r="F520" s="270">
        <f t="shared" si="118"/>
        <v>0</v>
      </c>
      <c r="G520" s="23">
        <f t="shared" si="118"/>
        <v>0</v>
      </c>
      <c r="H520" s="23">
        <f t="shared" si="118"/>
        <v>0</v>
      </c>
      <c r="I520" s="24">
        <v>0</v>
      </c>
      <c r="J520" s="24">
        <f t="shared" si="111"/>
        <v>0</v>
      </c>
      <c r="K520" s="24">
        <v>0</v>
      </c>
      <c r="L520" s="24">
        <v>0</v>
      </c>
    </row>
    <row r="521" spans="1:12" ht="13.5" customHeight="1" x14ac:dyDescent="0.2">
      <c r="A521" s="618" t="s">
        <v>212</v>
      </c>
      <c r="B521" s="618"/>
      <c r="C521" s="619"/>
      <c r="D521" s="25">
        <f t="shared" si="118"/>
        <v>20000</v>
      </c>
      <c r="E521" s="25">
        <f t="shared" si="118"/>
        <v>40000</v>
      </c>
      <c r="F521" s="271">
        <f t="shared" si="118"/>
        <v>0</v>
      </c>
      <c r="G521" s="25">
        <f t="shared" si="118"/>
        <v>0</v>
      </c>
      <c r="H521" s="25">
        <f t="shared" si="118"/>
        <v>0</v>
      </c>
      <c r="I521" s="26">
        <v>0</v>
      </c>
      <c r="J521" s="26">
        <v>0</v>
      </c>
      <c r="K521" s="26">
        <v>0</v>
      </c>
      <c r="L521" s="26">
        <v>0</v>
      </c>
    </row>
    <row r="522" spans="1:12" ht="13.5" customHeight="1" x14ac:dyDescent="0.2">
      <c r="A522" s="533" t="s">
        <v>432</v>
      </c>
      <c r="B522" s="533"/>
      <c r="C522" s="534"/>
      <c r="D522" s="27">
        <f t="shared" si="118"/>
        <v>20000</v>
      </c>
      <c r="E522" s="27">
        <f t="shared" si="118"/>
        <v>40000</v>
      </c>
      <c r="F522" s="272">
        <f t="shared" si="118"/>
        <v>0</v>
      </c>
      <c r="G522" s="27">
        <f t="shared" si="118"/>
        <v>0</v>
      </c>
      <c r="H522" s="27">
        <f t="shared" si="118"/>
        <v>0</v>
      </c>
      <c r="I522" s="28">
        <v>0</v>
      </c>
      <c r="J522" s="28">
        <v>0</v>
      </c>
      <c r="K522" s="28">
        <v>0</v>
      </c>
      <c r="L522" s="28">
        <v>0</v>
      </c>
    </row>
    <row r="523" spans="1:12" ht="13.5" customHeight="1" x14ac:dyDescent="0.2">
      <c r="B523" s="236">
        <v>4</v>
      </c>
      <c r="C523" s="59" t="s">
        <v>178</v>
      </c>
      <c r="D523" s="29">
        <f t="shared" si="118"/>
        <v>20000</v>
      </c>
      <c r="E523" s="29">
        <f t="shared" si="118"/>
        <v>40000</v>
      </c>
      <c r="F523" s="276">
        <f t="shared" si="118"/>
        <v>0</v>
      </c>
      <c r="G523" s="29">
        <f t="shared" si="118"/>
        <v>0</v>
      </c>
      <c r="H523" s="29">
        <f t="shared" si="118"/>
        <v>0</v>
      </c>
      <c r="I523" s="48">
        <v>0</v>
      </c>
      <c r="J523" s="48">
        <f t="shared" si="111"/>
        <v>0</v>
      </c>
      <c r="K523" s="48">
        <v>0</v>
      </c>
      <c r="L523" s="48">
        <v>0</v>
      </c>
    </row>
    <row r="524" spans="1:12" s="49" customFormat="1" ht="13.5" customHeight="1" x14ac:dyDescent="0.2">
      <c r="B524" s="246">
        <v>42</v>
      </c>
      <c r="C524" s="72" t="s">
        <v>179</v>
      </c>
      <c r="D524" s="215">
        <f>SUM(D525:D525)</f>
        <v>20000</v>
      </c>
      <c r="E524" s="215">
        <f>SUM(E525:E525)</f>
        <v>40000</v>
      </c>
      <c r="F524" s="219">
        <f>SUM(F525:F525)</f>
        <v>0</v>
      </c>
      <c r="G524" s="215">
        <f>SUM(G525:G525)</f>
        <v>0</v>
      </c>
      <c r="H524" s="215">
        <f>SUM(H525:H525)</f>
        <v>0</v>
      </c>
      <c r="I524" s="48">
        <v>0</v>
      </c>
      <c r="J524" s="48">
        <f t="shared" si="111"/>
        <v>0</v>
      </c>
      <c r="K524" s="48">
        <v>0</v>
      </c>
      <c r="L524" s="48">
        <v>0</v>
      </c>
    </row>
    <row r="525" spans="1:12" ht="13.5" customHeight="1" x14ac:dyDescent="0.2">
      <c r="B525" s="237">
        <v>426</v>
      </c>
      <c r="C525" s="71" t="s">
        <v>211</v>
      </c>
      <c r="D525" s="63">
        <v>20000</v>
      </c>
      <c r="E525" s="40">
        <v>40000</v>
      </c>
      <c r="F525" s="273">
        <v>0</v>
      </c>
      <c r="G525" s="30">
        <v>0</v>
      </c>
      <c r="H525" s="30">
        <v>0</v>
      </c>
      <c r="I525" s="48">
        <v>0</v>
      </c>
      <c r="J525" s="48">
        <f t="shared" si="111"/>
        <v>0</v>
      </c>
      <c r="K525" s="48">
        <v>0</v>
      </c>
      <c r="L525" s="48">
        <v>0</v>
      </c>
    </row>
    <row r="526" spans="1:12" s="406" customFormat="1" ht="13.5" customHeight="1" x14ac:dyDescent="0.2">
      <c r="B526" s="350"/>
      <c r="C526" s="351"/>
      <c r="D526" s="352"/>
      <c r="E526" s="353"/>
      <c r="F526" s="287"/>
      <c r="G526" s="353"/>
      <c r="H526" s="353"/>
      <c r="I526" s="354"/>
      <c r="J526" s="354"/>
      <c r="K526" s="354"/>
      <c r="L526" s="354"/>
    </row>
    <row r="527" spans="1:12" s="406" customFormat="1" ht="13.5" customHeight="1" x14ac:dyDescent="0.2">
      <c r="B527" s="350"/>
      <c r="C527" s="351"/>
      <c r="D527" s="352"/>
      <c r="E527" s="353"/>
      <c r="F527" s="287"/>
      <c r="G527" s="353"/>
      <c r="H527" s="353"/>
      <c r="I527" s="354"/>
      <c r="J527" s="354"/>
      <c r="K527" s="354"/>
      <c r="L527" s="354"/>
    </row>
    <row r="528" spans="1:12" s="406" customFormat="1" ht="13.5" customHeight="1" x14ac:dyDescent="0.2">
      <c r="B528" s="350"/>
      <c r="C528" s="351"/>
      <c r="D528" s="352"/>
      <c r="E528" s="353"/>
      <c r="F528" s="287"/>
      <c r="G528" s="353"/>
      <c r="H528" s="353"/>
      <c r="I528" s="354"/>
      <c r="J528" s="354"/>
      <c r="K528" s="354"/>
      <c r="L528" s="354"/>
    </row>
    <row r="529" spans="1:12" s="402" customFormat="1" ht="15.75" customHeight="1" x14ac:dyDescent="0.2">
      <c r="A529" s="623" t="s">
        <v>429</v>
      </c>
      <c r="B529" s="623"/>
      <c r="C529" s="623"/>
      <c r="D529" s="623"/>
      <c r="E529" s="623"/>
      <c r="F529" s="623"/>
      <c r="G529" s="623"/>
      <c r="H529" s="623"/>
      <c r="I529" s="623"/>
      <c r="J529" s="623"/>
      <c r="K529" s="623"/>
      <c r="L529" s="623"/>
    </row>
    <row r="530" spans="1:12" s="402" customFormat="1" ht="13.5" customHeight="1" x14ac:dyDescent="0.2">
      <c r="A530" s="403"/>
      <c r="B530" s="403"/>
      <c r="C530" s="403"/>
      <c r="D530" s="403"/>
      <c r="E530" s="288"/>
      <c r="F530" s="403"/>
      <c r="G530" s="403"/>
      <c r="H530" s="403"/>
      <c r="I530" s="403"/>
      <c r="J530" s="403"/>
      <c r="K530" s="403"/>
      <c r="L530" s="354"/>
    </row>
    <row r="531" spans="1:12" s="406" customFormat="1" ht="13.5" customHeight="1" x14ac:dyDescent="0.2">
      <c r="A531" s="409"/>
      <c r="B531" s="409"/>
      <c r="C531" s="409"/>
      <c r="D531" s="409"/>
      <c r="E531" s="288"/>
      <c r="F531" s="409"/>
      <c r="G531" s="409"/>
      <c r="H531" s="409"/>
      <c r="I531" s="409"/>
      <c r="J531" s="409"/>
      <c r="K531" s="409"/>
      <c r="L531" s="354"/>
    </row>
    <row r="532" spans="1:12" s="402" customFormat="1" ht="13.5" customHeight="1" x14ac:dyDescent="0.2">
      <c r="A532" s="620" t="s">
        <v>566</v>
      </c>
      <c r="B532" s="620"/>
      <c r="C532" s="620"/>
      <c r="D532" s="620"/>
      <c r="E532" s="620"/>
      <c r="F532" s="620"/>
      <c r="G532" s="620"/>
      <c r="H532" s="620"/>
      <c r="I532" s="620"/>
      <c r="J532" s="620"/>
      <c r="K532" s="620"/>
      <c r="L532" s="354"/>
    </row>
    <row r="533" spans="1:12" s="402" customFormat="1" ht="13.5" customHeight="1" x14ac:dyDescent="0.2">
      <c r="A533" s="620" t="s">
        <v>564</v>
      </c>
      <c r="B533" s="620"/>
      <c r="C533" s="620"/>
      <c r="D533" s="620"/>
      <c r="E533" s="620"/>
      <c r="F533" s="620"/>
      <c r="G533" s="620"/>
      <c r="H533" s="620"/>
      <c r="I533" s="620"/>
      <c r="J533" s="620"/>
      <c r="L533" s="354"/>
    </row>
    <row r="534" spans="1:12" s="402" customFormat="1" ht="13.5" customHeight="1" x14ac:dyDescent="0.2">
      <c r="A534" s="621"/>
      <c r="B534" s="621"/>
      <c r="C534" s="621"/>
      <c r="E534" s="266"/>
      <c r="L534" s="354"/>
    </row>
    <row r="535" spans="1:12" s="406" customFormat="1" ht="13.5" customHeight="1" x14ac:dyDescent="0.2">
      <c r="A535" s="407"/>
      <c r="B535" s="407"/>
      <c r="C535" s="407"/>
      <c r="E535" s="266"/>
      <c r="L535" s="354"/>
    </row>
    <row r="536" spans="1:12" s="406" customFormat="1" ht="13.5" customHeight="1" x14ac:dyDescent="0.2">
      <c r="A536" s="407"/>
      <c r="B536" s="407"/>
      <c r="C536" s="407"/>
      <c r="E536" s="266"/>
      <c r="L536" s="354"/>
    </row>
    <row r="537" spans="1:12" s="406" customFormat="1" ht="13.5" customHeight="1" x14ac:dyDescent="0.2">
      <c r="A537" s="407"/>
      <c r="B537" s="407"/>
      <c r="C537" s="407"/>
      <c r="E537" s="266"/>
      <c r="L537" s="354"/>
    </row>
    <row r="538" spans="1:12" s="402" customFormat="1" ht="13.5" customHeight="1" x14ac:dyDescent="0.2">
      <c r="A538" s="630" t="s">
        <v>572</v>
      </c>
      <c r="B538" s="630"/>
      <c r="C538" s="630"/>
      <c r="D538" s="630"/>
      <c r="E538" s="630"/>
      <c r="F538" s="630"/>
      <c r="G538" s="630"/>
      <c r="H538" s="630"/>
      <c r="I538" s="630"/>
      <c r="J538" s="630"/>
      <c r="K538" s="630"/>
      <c r="L538" s="630"/>
    </row>
    <row r="539" spans="1:12" s="402" customFormat="1" ht="13.5" customHeight="1" x14ac:dyDescent="0.2">
      <c r="A539" s="629" t="s">
        <v>573</v>
      </c>
      <c r="B539" s="629"/>
      <c r="C539" s="629"/>
      <c r="D539" s="629"/>
      <c r="E539" s="629"/>
      <c r="F539" s="629"/>
      <c r="G539" s="629"/>
      <c r="H539" s="629"/>
      <c r="I539" s="629"/>
      <c r="J539" s="629"/>
      <c r="K539" s="629"/>
      <c r="L539" s="629"/>
    </row>
    <row r="540" spans="1:12" s="402" customFormat="1" ht="13.5" customHeight="1" x14ac:dyDescent="0.2">
      <c r="A540" s="628" t="s">
        <v>274</v>
      </c>
      <c r="B540" s="628"/>
      <c r="C540" s="628"/>
      <c r="D540" s="628"/>
      <c r="E540" s="628"/>
      <c r="F540" s="628"/>
      <c r="G540" s="628"/>
      <c r="H540" s="628"/>
      <c r="I540" s="628"/>
      <c r="J540" s="628"/>
      <c r="K540" s="628"/>
      <c r="L540" s="628"/>
    </row>
    <row r="541" spans="1:12" s="406" customFormat="1" ht="13.5" customHeight="1" x14ac:dyDescent="0.2">
      <c r="A541" s="410"/>
      <c r="B541" s="410"/>
      <c r="C541" s="410"/>
      <c r="D541" s="410"/>
      <c r="E541" s="410"/>
      <c r="F541" s="410"/>
      <c r="G541" s="410"/>
      <c r="H541" s="410"/>
      <c r="I541" s="410"/>
      <c r="J541" s="410"/>
      <c r="K541" s="410"/>
      <c r="L541" s="410"/>
    </row>
    <row r="542" spans="1:12" s="406" customFormat="1" ht="13.5" customHeight="1" x14ac:dyDescent="0.2">
      <c r="A542" s="410"/>
      <c r="B542" s="410"/>
      <c r="C542" s="410"/>
      <c r="D542" s="410"/>
      <c r="E542" s="410"/>
      <c r="F542" s="410"/>
      <c r="G542" s="410"/>
      <c r="H542" s="410"/>
      <c r="I542" s="410"/>
      <c r="J542" s="410"/>
      <c r="K542" s="410"/>
      <c r="L542" s="410"/>
    </row>
    <row r="543" spans="1:12" s="402" customFormat="1" ht="13.5" customHeight="1" x14ac:dyDescent="0.2">
      <c r="B543" s="624" t="s">
        <v>569</v>
      </c>
      <c r="C543" s="625"/>
      <c r="E543" s="266"/>
      <c r="L543" s="354"/>
    </row>
    <row r="544" spans="1:12" s="402" customFormat="1" ht="13.5" customHeight="1" x14ac:dyDescent="0.2">
      <c r="B544" s="627" t="s">
        <v>570</v>
      </c>
      <c r="C544" s="627"/>
      <c r="E544" s="266"/>
      <c r="L544" s="354"/>
    </row>
    <row r="545" spans="1:12" s="402" customFormat="1" ht="13.5" customHeight="1" x14ac:dyDescent="0.2">
      <c r="B545" s="626" t="s">
        <v>571</v>
      </c>
      <c r="C545" s="496"/>
      <c r="E545" s="266"/>
      <c r="L545" s="354"/>
    </row>
    <row r="546" spans="1:12" s="406" customFormat="1" ht="13.5" customHeight="1" x14ac:dyDescent="0.2">
      <c r="B546" s="408"/>
      <c r="E546" s="266"/>
      <c r="L546" s="354"/>
    </row>
    <row r="547" spans="1:12" s="402" customFormat="1" ht="13.5" customHeight="1" x14ac:dyDescent="0.2">
      <c r="A547" s="631" t="s">
        <v>574</v>
      </c>
      <c r="B547" s="631"/>
      <c r="C547" s="631"/>
      <c r="D547" s="631"/>
      <c r="E547" s="631"/>
      <c r="F547" s="631"/>
      <c r="G547" s="631"/>
      <c r="H547" s="631"/>
      <c r="I547" s="631"/>
      <c r="J547" s="631"/>
      <c r="K547" s="631"/>
      <c r="L547" s="631"/>
    </row>
    <row r="548" spans="1:12" s="402" customFormat="1" ht="13.5" customHeight="1" x14ac:dyDescent="0.2">
      <c r="A548" s="622" t="s">
        <v>575</v>
      </c>
      <c r="B548" s="622"/>
      <c r="C548" s="622"/>
      <c r="D548" s="622"/>
      <c r="E548" s="622"/>
      <c r="F548" s="622"/>
      <c r="G548" s="622"/>
      <c r="H548" s="622"/>
      <c r="I548" s="622"/>
      <c r="J548" s="622"/>
      <c r="K548" s="622"/>
      <c r="L548" s="622"/>
    </row>
    <row r="549" spans="1:12" s="406" customFormat="1" ht="13.5" customHeight="1" x14ac:dyDescent="0.2">
      <c r="A549" s="411"/>
      <c r="B549" s="411"/>
      <c r="C549" s="411"/>
      <c r="D549" s="411"/>
      <c r="E549" s="411"/>
      <c r="F549" s="411"/>
      <c r="G549" s="411"/>
      <c r="H549" s="411"/>
      <c r="I549" s="411"/>
      <c r="J549" s="411"/>
      <c r="K549" s="411"/>
      <c r="L549" s="411"/>
    </row>
    <row r="550" spans="1:12" s="406" customFormat="1" ht="12" customHeight="1" x14ac:dyDescent="0.2">
      <c r="A550" s="411"/>
      <c r="B550" s="411"/>
      <c r="C550" s="411"/>
      <c r="D550" s="411"/>
      <c r="E550" s="411"/>
      <c r="F550" s="411"/>
      <c r="G550" s="411"/>
      <c r="H550" s="411"/>
      <c r="I550" s="411"/>
      <c r="J550" s="411"/>
      <c r="K550" s="411"/>
      <c r="L550" s="411"/>
    </row>
    <row r="551" spans="1:12" s="406" customFormat="1" ht="12" customHeight="1" x14ac:dyDescent="0.2">
      <c r="A551" s="411"/>
      <c r="B551" s="411"/>
      <c r="C551" s="411"/>
      <c r="D551" s="411"/>
      <c r="E551" s="411"/>
      <c r="F551" s="411"/>
      <c r="G551" s="411"/>
      <c r="H551" s="411"/>
      <c r="I551" s="411"/>
      <c r="J551" s="411"/>
      <c r="K551" s="411"/>
      <c r="L551" s="411"/>
    </row>
    <row r="552" spans="1:12" s="406" customFormat="1" ht="12" customHeight="1" x14ac:dyDescent="0.2">
      <c r="A552" s="411"/>
      <c r="B552" s="411"/>
      <c r="C552" s="411"/>
      <c r="D552" s="411"/>
      <c r="E552" s="411"/>
      <c r="F552" s="411"/>
      <c r="G552" s="411"/>
      <c r="H552" s="411"/>
      <c r="I552" s="411"/>
      <c r="J552" s="411"/>
      <c r="K552" s="411"/>
      <c r="L552" s="411"/>
    </row>
    <row r="553" spans="1:12" s="406" customFormat="1" ht="12" customHeight="1" x14ac:dyDescent="0.2">
      <c r="A553" s="411"/>
      <c r="B553" s="411"/>
      <c r="C553" s="411"/>
      <c r="D553" s="411"/>
      <c r="E553" s="411"/>
      <c r="F553" s="411"/>
      <c r="G553" s="411"/>
      <c r="H553" s="411"/>
      <c r="I553" s="411"/>
      <c r="J553" s="411"/>
      <c r="K553" s="411"/>
      <c r="L553" s="411"/>
    </row>
    <row r="554" spans="1:12" s="406" customFormat="1" ht="12" customHeight="1" x14ac:dyDescent="0.2">
      <c r="A554" s="411"/>
      <c r="B554" s="411"/>
      <c r="C554" s="411"/>
      <c r="D554" s="411"/>
      <c r="E554" s="411"/>
      <c r="F554" s="411"/>
      <c r="G554" s="411"/>
      <c r="H554" s="411"/>
      <c r="I554" s="411"/>
      <c r="J554" s="411"/>
      <c r="K554" s="411"/>
      <c r="L554" s="411"/>
    </row>
    <row r="555" spans="1:12" s="406" customFormat="1" ht="12" customHeight="1" x14ac:dyDescent="0.2">
      <c r="A555" s="411"/>
      <c r="B555" s="411"/>
      <c r="C555" s="411"/>
      <c r="D555" s="411"/>
      <c r="E555" s="411"/>
      <c r="F555" s="411"/>
      <c r="G555" s="411"/>
      <c r="H555" s="411"/>
      <c r="I555" s="411"/>
      <c r="J555" s="411"/>
      <c r="K555" s="411"/>
      <c r="L555" s="411"/>
    </row>
    <row r="556" spans="1:12" s="406" customFormat="1" ht="12" customHeight="1" x14ac:dyDescent="0.2">
      <c r="A556" s="411"/>
      <c r="B556" s="411"/>
      <c r="C556" s="411"/>
      <c r="D556" s="411"/>
      <c r="E556" s="411"/>
      <c r="F556" s="411"/>
      <c r="G556" s="411"/>
      <c r="H556" s="411"/>
      <c r="I556" s="411"/>
      <c r="J556" s="411"/>
      <c r="K556" s="411"/>
      <c r="L556" s="411"/>
    </row>
    <row r="557" spans="1:12" s="406" customFormat="1" ht="12" customHeight="1" x14ac:dyDescent="0.2">
      <c r="A557" s="411"/>
      <c r="B557" s="411"/>
      <c r="C557" s="411"/>
      <c r="D557" s="411"/>
      <c r="E557" s="411"/>
      <c r="F557" s="411"/>
      <c r="G557" s="411"/>
      <c r="H557" s="411"/>
      <c r="I557" s="411"/>
      <c r="J557" s="411"/>
      <c r="K557" s="411"/>
      <c r="L557" s="411"/>
    </row>
    <row r="558" spans="1:12" s="406" customFormat="1" ht="12" customHeight="1" x14ac:dyDescent="0.2">
      <c r="A558" s="411"/>
      <c r="B558" s="411"/>
      <c r="C558" s="411"/>
      <c r="D558" s="411"/>
      <c r="E558" s="411"/>
      <c r="F558" s="411"/>
      <c r="G558" s="411"/>
      <c r="H558" s="411"/>
      <c r="I558" s="411"/>
      <c r="J558" s="411"/>
      <c r="K558" s="411"/>
      <c r="L558" s="411"/>
    </row>
    <row r="559" spans="1:12" s="406" customFormat="1" ht="12" customHeight="1" x14ac:dyDescent="0.2">
      <c r="A559" s="411"/>
      <c r="B559" s="411"/>
      <c r="C559" s="411"/>
      <c r="D559" s="411"/>
      <c r="E559" s="411"/>
      <c r="F559" s="411"/>
      <c r="G559" s="411"/>
      <c r="H559" s="411"/>
      <c r="I559" s="411"/>
      <c r="J559" s="411"/>
      <c r="K559" s="411"/>
      <c r="L559" s="411"/>
    </row>
    <row r="560" spans="1:12" s="406" customFormat="1" ht="12" customHeight="1" x14ac:dyDescent="0.2">
      <c r="A560" s="411"/>
      <c r="B560" s="411"/>
      <c r="C560" s="411"/>
      <c r="D560" s="411"/>
      <c r="E560" s="411"/>
      <c r="F560" s="411"/>
      <c r="G560" s="411"/>
      <c r="H560" s="411"/>
      <c r="I560" s="411"/>
      <c r="J560" s="411"/>
      <c r="K560" s="411"/>
      <c r="L560" s="411"/>
    </row>
    <row r="561" spans="1:12" s="406" customFormat="1" ht="13.5" customHeight="1" x14ac:dyDescent="0.2">
      <c r="A561" s="411"/>
      <c r="B561" s="411"/>
      <c r="C561" s="411"/>
      <c r="D561" s="411"/>
      <c r="E561" s="411"/>
      <c r="F561" s="411"/>
      <c r="G561" s="411"/>
      <c r="H561" s="411"/>
      <c r="I561" s="411"/>
      <c r="J561" s="411"/>
      <c r="K561" s="411"/>
      <c r="L561" s="411"/>
    </row>
    <row r="562" spans="1:12" ht="21.75" customHeight="1" x14ac:dyDescent="0.2">
      <c r="B562" s="579" t="s">
        <v>495</v>
      </c>
      <c r="C562" s="579"/>
      <c r="D562" s="328" t="s">
        <v>493</v>
      </c>
      <c r="E562" s="329" t="s">
        <v>494</v>
      </c>
      <c r="F562" s="330" t="s">
        <v>560</v>
      </c>
    </row>
    <row r="563" spans="1:12" s="162" customFormat="1" ht="11.45" customHeight="1" x14ac:dyDescent="0.2">
      <c r="A563" s="345"/>
      <c r="B563" s="577" t="s">
        <v>422</v>
      </c>
      <c r="C563" s="577"/>
      <c r="D563" s="292">
        <f>SUM(F13,F19,F26,F62,F68,F74,F80,F101,F117,F125,F134,F142,F162,F169,F176,F182,F192,F204,F212,F238,F250,F314,F331,F343,F349,F355,F370,F378,F384,F390,F396,F403,F413,F421,F429,F449,F455,F465,F475,F481,F487,F495,F501,F514,F522)</f>
        <v>1142250</v>
      </c>
      <c r="E563" s="292">
        <f>SUM(G13,G19,G26,G36,G62,G68,G74,G80,G86,G101,G117,G125,G134,G142,G162,G169,G176,G182,G192,G204,G212,G238,G250,G314,G331,G343,G349,G355,G370,G378,G384,G390,G396,G403,G413,G421,G429,G449,G455,G465,G475,G481,G487,G495,G501,G514,G522)</f>
        <v>1904250</v>
      </c>
      <c r="F563" s="292">
        <f>SUM(H13,H19,H26,H36,H62,H68,H74,H80,H86,H101,H117,H125,H134,H142,H162,H169,H176,H182,H192,H204,H212,H238,H250,H314,H331,H343,H349,H355,H370,H378,H384,H390,H396,H403,H413,H421,H429,H449,H455,H465,H475,H481,H487,H495,H501,H514,H522)</f>
        <v>1894250</v>
      </c>
    </row>
    <row r="564" spans="1:12" s="162" customFormat="1" ht="11.45" customHeight="1" x14ac:dyDescent="0.2">
      <c r="A564" s="345"/>
      <c r="B564" s="188" t="s">
        <v>423</v>
      </c>
      <c r="C564" s="188"/>
      <c r="D564" s="292">
        <f>SUM(D565,D566,D567)</f>
        <v>843500</v>
      </c>
      <c r="E564" s="321">
        <f>SUM(E565,E566)</f>
        <v>241500</v>
      </c>
      <c r="F564" s="324">
        <f>SUM(F565,F566)</f>
        <v>241500</v>
      </c>
    </row>
    <row r="565" spans="1:12" s="255" customFormat="1" ht="11.45" customHeight="1" x14ac:dyDescent="0.2">
      <c r="A565" s="345"/>
      <c r="B565" s="256"/>
      <c r="C565" s="291" t="s">
        <v>472</v>
      </c>
      <c r="D565" s="290">
        <f>F38</f>
        <v>241500</v>
      </c>
      <c r="E565" s="322">
        <f>G38</f>
        <v>241500</v>
      </c>
      <c r="F565" s="325">
        <f>H38</f>
        <v>241500</v>
      </c>
    </row>
    <row r="566" spans="1:12" s="255" customFormat="1" ht="11.45" customHeight="1" x14ac:dyDescent="0.2">
      <c r="A566" s="345"/>
      <c r="B566" s="256"/>
      <c r="C566" s="291" t="s">
        <v>477</v>
      </c>
      <c r="D566" s="290">
        <f>SUM(F231,F283,F292,F300)</f>
        <v>502000</v>
      </c>
      <c r="E566" s="290">
        <f>SUM(G231,G283,G292,G300)</f>
        <v>0</v>
      </c>
      <c r="F566" s="290">
        <f>SUM(H231,H283,H292,H300)</f>
        <v>0</v>
      </c>
    </row>
    <row r="567" spans="1:12" s="343" customFormat="1" ht="11.45" customHeight="1" x14ac:dyDescent="0.2">
      <c r="A567" s="345"/>
      <c r="B567" s="344"/>
      <c r="C567" s="291" t="s">
        <v>502</v>
      </c>
      <c r="D567" s="290">
        <f>F230</f>
        <v>100000</v>
      </c>
      <c r="E567" s="290">
        <f>G230</f>
        <v>0</v>
      </c>
      <c r="F567" s="290">
        <f>H230</f>
        <v>0</v>
      </c>
    </row>
    <row r="568" spans="1:12" s="162" customFormat="1" ht="11.45" customHeight="1" x14ac:dyDescent="0.2">
      <c r="A568" s="345"/>
      <c r="B568" s="577" t="s">
        <v>424</v>
      </c>
      <c r="C568" s="577"/>
      <c r="D568" s="292">
        <f>SUM(D569,D570,D571,D572,D573,D574)</f>
        <v>1020500</v>
      </c>
      <c r="E568" s="321">
        <f>SUM(E569,E570,E571,E572,E573,E574)</f>
        <v>1028500</v>
      </c>
      <c r="F568" s="324">
        <f>SUM(F569,F570,F571,F572,F573,F574)</f>
        <v>1088000</v>
      </c>
    </row>
    <row r="569" spans="1:12" s="255" customFormat="1" ht="11.45" customHeight="1" x14ac:dyDescent="0.2">
      <c r="A569" s="345"/>
      <c r="B569" s="256"/>
      <c r="C569" s="291" t="s">
        <v>470</v>
      </c>
      <c r="D569" s="290">
        <f>SUM(F143,F194,F205,F214,F229,F240)</f>
        <v>300000</v>
      </c>
      <c r="E569" s="290">
        <f>SUM(G143,G194,G205,G214,G229,G240)</f>
        <v>250000</v>
      </c>
      <c r="F569" s="290">
        <f>SUM(H143,H194,H205,H214,H229,H240)</f>
        <v>299500</v>
      </c>
    </row>
    <row r="570" spans="1:12" s="255" customFormat="1" ht="11.45" customHeight="1" x14ac:dyDescent="0.2">
      <c r="A570" s="345"/>
      <c r="B570" s="256"/>
      <c r="C570" s="291" t="s">
        <v>471</v>
      </c>
      <c r="D570" s="289">
        <f t="shared" ref="D570:F571" si="119">F215</f>
        <v>9000</v>
      </c>
      <c r="E570" s="323">
        <f t="shared" si="119"/>
        <v>9000</v>
      </c>
      <c r="F570" s="326">
        <f t="shared" si="119"/>
        <v>9000</v>
      </c>
    </row>
    <row r="571" spans="1:12" s="255" customFormat="1" ht="11.45" customHeight="1" x14ac:dyDescent="0.2">
      <c r="A571" s="345"/>
      <c r="B571" s="256"/>
      <c r="C571" s="291" t="s">
        <v>473</v>
      </c>
      <c r="D571" s="290">
        <f t="shared" si="119"/>
        <v>1500</v>
      </c>
      <c r="E571" s="322">
        <f t="shared" si="119"/>
        <v>1500</v>
      </c>
      <c r="F571" s="325">
        <f t="shared" si="119"/>
        <v>1500</v>
      </c>
    </row>
    <row r="572" spans="1:12" s="255" customFormat="1" ht="11.45" customHeight="1" x14ac:dyDescent="0.2">
      <c r="A572" s="345"/>
      <c r="B572" s="256"/>
      <c r="C572" s="291" t="s">
        <v>474</v>
      </c>
      <c r="D572" s="290">
        <f>SUM(F127,F141)</f>
        <v>110000</v>
      </c>
      <c r="E572" s="322">
        <f>SUM(G127,G141)</f>
        <v>83000</v>
      </c>
      <c r="F572" s="325">
        <f>SUM(H127,H141)</f>
        <v>93000</v>
      </c>
    </row>
    <row r="573" spans="1:12" s="255" customFormat="1" ht="11.45" customHeight="1" x14ac:dyDescent="0.2">
      <c r="A573" s="345"/>
      <c r="B573" s="256"/>
      <c r="C573" s="291" t="s">
        <v>478</v>
      </c>
      <c r="D573" s="290">
        <f>SUM(F273,F282,F291,F299)</f>
        <v>600000</v>
      </c>
      <c r="E573" s="322">
        <f>SUM(G273,G282,G291,G299)</f>
        <v>685000</v>
      </c>
      <c r="F573" s="325">
        <f>SUM(H273,H282,H291,H299)</f>
        <v>685000</v>
      </c>
    </row>
    <row r="574" spans="1:12" s="255" customFormat="1" ht="11.45" customHeight="1" x14ac:dyDescent="0.2">
      <c r="A574" s="345"/>
      <c r="B574" s="256"/>
      <c r="C574" s="291" t="s">
        <v>475</v>
      </c>
      <c r="D574" s="290">
        <v>0</v>
      </c>
      <c r="E574" s="322">
        <f>G192</f>
        <v>0</v>
      </c>
      <c r="F574" s="325">
        <f>H192</f>
        <v>0</v>
      </c>
    </row>
    <row r="575" spans="1:12" s="162" customFormat="1" ht="11.45" customHeight="1" x14ac:dyDescent="0.2">
      <c r="A575" s="345"/>
      <c r="B575" s="577" t="s">
        <v>425</v>
      </c>
      <c r="C575" s="577"/>
      <c r="D575" s="292">
        <f>SUM(D576,D577,D578,D579)</f>
        <v>11559492</v>
      </c>
      <c r="E575" s="321">
        <f>SUM(E576,E577,E578,E579)</f>
        <v>5267700</v>
      </c>
      <c r="F575" s="324">
        <f>SUM(F576,F577,F578,F579)</f>
        <v>5058200</v>
      </c>
    </row>
    <row r="576" spans="1:12" s="255" customFormat="1" ht="11.45" customHeight="1" x14ac:dyDescent="0.2">
      <c r="A576" s="345"/>
      <c r="B576" s="256"/>
      <c r="C576" s="291" t="s">
        <v>469</v>
      </c>
      <c r="D576" s="290">
        <f>F88</f>
        <v>130000</v>
      </c>
      <c r="E576" s="322">
        <f>G88</f>
        <v>130000</v>
      </c>
      <c r="F576" s="325">
        <f>H88</f>
        <v>130000</v>
      </c>
    </row>
    <row r="577" spans="1:6" s="255" customFormat="1" ht="11.45" customHeight="1" x14ac:dyDescent="0.2">
      <c r="A577" s="345"/>
      <c r="B577" s="256"/>
      <c r="C577" s="291" t="s">
        <v>580</v>
      </c>
      <c r="D577" s="290">
        <f>SUM(F109,F189,F213,F227,F237,F265,F329,F362)</f>
        <v>9300000</v>
      </c>
      <c r="E577" s="290">
        <f>SUM(G109,G189,G213,G227,G237,G265,G329,G362)</f>
        <v>2570000</v>
      </c>
      <c r="F577" s="290">
        <f>SUM(H109,H189,H213,H227,H237,H265,H329,H362)</f>
        <v>2570000</v>
      </c>
    </row>
    <row r="578" spans="1:6" s="255" customFormat="1" ht="11.45" customHeight="1" x14ac:dyDescent="0.2">
      <c r="A578" s="345"/>
      <c r="B578" s="256"/>
      <c r="C578" s="291" t="s">
        <v>579</v>
      </c>
      <c r="D578" s="290">
        <f>F466</f>
        <v>35000</v>
      </c>
      <c r="E578" s="322">
        <f>G466</f>
        <v>35000</v>
      </c>
      <c r="F578" s="325">
        <f>H466</f>
        <v>35000</v>
      </c>
    </row>
    <row r="579" spans="1:6" s="336" customFormat="1" ht="11.45" customHeight="1" x14ac:dyDescent="0.2">
      <c r="A579" s="345"/>
      <c r="B579" s="338"/>
      <c r="C579" s="291" t="s">
        <v>581</v>
      </c>
      <c r="D579" s="290">
        <f>SUM(F37,F108,F126,F190,F228,F239,F264,F306,F320,F330,F363,F437,F443,F467,F507)</f>
        <v>2094492</v>
      </c>
      <c r="E579" s="290">
        <f>SUM(G37,G108,G126,G190,G228,G239,G264,G306,G320,G330,G363,G437,G443,G467,G507)</f>
        <v>2532700</v>
      </c>
      <c r="F579" s="290">
        <f>SUM(H37,H108,H126,H190,H228,H239,H264,H306,H320,H330,H363,H437,H443,H467,H507)</f>
        <v>2323200</v>
      </c>
    </row>
    <row r="580" spans="1:6" s="162" customFormat="1" ht="11.45" customHeight="1" x14ac:dyDescent="0.2">
      <c r="A580" s="345"/>
      <c r="B580" s="577" t="s">
        <v>426</v>
      </c>
      <c r="C580" s="577"/>
      <c r="D580" s="257"/>
      <c r="E580" s="302"/>
      <c r="F580" s="327"/>
    </row>
    <row r="581" spans="1:6" s="162" customFormat="1" ht="11.45" customHeight="1" x14ac:dyDescent="0.2">
      <c r="A581" s="345"/>
      <c r="B581" s="577" t="s">
        <v>427</v>
      </c>
      <c r="C581" s="577"/>
      <c r="D581" s="257"/>
      <c r="E581" s="302"/>
      <c r="F581" s="327"/>
    </row>
    <row r="582" spans="1:6" s="162" customFormat="1" ht="11.45" customHeight="1" x14ac:dyDescent="0.2">
      <c r="A582" s="345"/>
      <c r="B582" s="577" t="s">
        <v>428</v>
      </c>
      <c r="C582" s="577"/>
      <c r="D582" s="333"/>
      <c r="E582" s="302"/>
      <c r="F582" s="327"/>
    </row>
    <row r="583" spans="1:6" s="382" customFormat="1" ht="11.45" customHeight="1" x14ac:dyDescent="0.2">
      <c r="B583" s="612" t="s">
        <v>561</v>
      </c>
      <c r="C583" s="612"/>
      <c r="D583" s="333"/>
      <c r="E583" s="384"/>
      <c r="F583" s="327"/>
    </row>
    <row r="584" spans="1:6" s="382" customFormat="1" ht="11.45" customHeight="1" x14ac:dyDescent="0.2">
      <c r="B584" s="388"/>
      <c r="C584" s="389" t="s">
        <v>562</v>
      </c>
      <c r="D584" s="391">
        <v>225258</v>
      </c>
      <c r="E584" s="384"/>
      <c r="F584" s="327"/>
    </row>
    <row r="585" spans="1:6" s="162" customFormat="1" ht="11.45" customHeight="1" x14ac:dyDescent="0.2">
      <c r="A585" s="345"/>
      <c r="B585" s="578" t="s">
        <v>479</v>
      </c>
      <c r="C585" s="578"/>
      <c r="D585" s="334">
        <f>SUM(D563,D564,D568,D575,D584)</f>
        <v>14791000</v>
      </c>
      <c r="E585" s="331">
        <f>SUM(E563,E564,E568,E575)</f>
        <v>8441950</v>
      </c>
      <c r="F585" s="332">
        <f>SUM(F563,F564,F568,F575)</f>
        <v>8281950</v>
      </c>
    </row>
    <row r="586" spans="1:6" s="162" customFormat="1" ht="11.45" customHeight="1" x14ac:dyDescent="0.2">
      <c r="A586" s="345"/>
      <c r="F586" s="266"/>
    </row>
    <row r="589" spans="1:6" ht="14.25" x14ac:dyDescent="0.2">
      <c r="C589" s="427"/>
      <c r="D589" s="429"/>
      <c r="E589" s="429"/>
      <c r="F589" s="430"/>
    </row>
    <row r="590" spans="1:6" ht="12.75" x14ac:dyDescent="0.2">
      <c r="D590" s="428"/>
      <c r="E590" s="428"/>
      <c r="F590" s="428"/>
    </row>
    <row r="591" spans="1:6" ht="12.75" x14ac:dyDescent="0.2">
      <c r="C591" s="94"/>
      <c r="D591" s="428"/>
      <c r="E591" s="428"/>
      <c r="F591" s="428"/>
    </row>
    <row r="592" spans="1:6" ht="12.75" x14ac:dyDescent="0.2">
      <c r="C592" s="94"/>
      <c r="D592" s="431"/>
      <c r="E592" s="431"/>
      <c r="F592" s="431"/>
    </row>
    <row r="593" spans="3:6" ht="12.75" x14ac:dyDescent="0.2">
      <c r="C593" s="94"/>
      <c r="D593" s="428"/>
      <c r="E593" s="428"/>
      <c r="F593" s="428"/>
    </row>
    <row r="594" spans="3:6" ht="12.75" x14ac:dyDescent="0.2">
      <c r="C594" s="94"/>
      <c r="D594" s="428"/>
      <c r="E594" s="428"/>
      <c r="F594" s="428"/>
    </row>
    <row r="595" spans="3:6" ht="12.75" x14ac:dyDescent="0.2">
      <c r="C595" s="94"/>
      <c r="D595" s="428"/>
      <c r="E595" s="428"/>
      <c r="F595" s="428"/>
    </row>
    <row r="596" spans="3:6" ht="12.75" x14ac:dyDescent="0.2">
      <c r="C596" s="94"/>
      <c r="D596" s="428"/>
      <c r="E596" s="428"/>
      <c r="F596" s="428"/>
    </row>
    <row r="597" spans="3:6" ht="12.75" x14ac:dyDescent="0.2">
      <c r="C597" s="94"/>
      <c r="D597" s="428"/>
      <c r="E597" s="428"/>
      <c r="F597" s="428"/>
    </row>
    <row r="598" spans="3:6" ht="12.75" x14ac:dyDescent="0.2">
      <c r="C598" s="94"/>
      <c r="D598" s="428"/>
      <c r="E598" s="428"/>
      <c r="F598" s="428"/>
    </row>
    <row r="599" spans="3:6" ht="12.75" x14ac:dyDescent="0.2">
      <c r="E599" s="412"/>
      <c r="F599" s="412"/>
    </row>
    <row r="600" spans="3:6" ht="12.75" x14ac:dyDescent="0.2">
      <c r="D600" s="432"/>
      <c r="E600" s="432"/>
      <c r="F600" s="432"/>
    </row>
    <row r="601" spans="3:6" ht="12.75" x14ac:dyDescent="0.2">
      <c r="E601" s="412"/>
      <c r="F601" s="412"/>
    </row>
  </sheetData>
  <mergeCells count="287">
    <mergeCell ref="A548:L548"/>
    <mergeCell ref="A533:J533"/>
    <mergeCell ref="A529:L529"/>
    <mergeCell ref="B543:C543"/>
    <mergeCell ref="B545:C545"/>
    <mergeCell ref="B544:C544"/>
    <mergeCell ref="A540:L540"/>
    <mergeCell ref="A539:L539"/>
    <mergeCell ref="A538:L538"/>
    <mergeCell ref="A547:L547"/>
    <mergeCell ref="A194:C194"/>
    <mergeCell ref="A231:C231"/>
    <mergeCell ref="B583:C583"/>
    <mergeCell ref="A356:C356"/>
    <mergeCell ref="A251:C251"/>
    <mergeCell ref="A266:C266"/>
    <mergeCell ref="A293:C293"/>
    <mergeCell ref="A397:C397"/>
    <mergeCell ref="A265:C265"/>
    <mergeCell ref="A304:C304"/>
    <mergeCell ref="A305:C305"/>
    <mergeCell ref="A306:C306"/>
    <mergeCell ref="A330:C330"/>
    <mergeCell ref="A367:C367"/>
    <mergeCell ref="A368:C368"/>
    <mergeCell ref="A369:C369"/>
    <mergeCell ref="A518:C518"/>
    <mergeCell ref="A519:C519"/>
    <mergeCell ref="A520:C520"/>
    <mergeCell ref="A521:C521"/>
    <mergeCell ref="A532:K532"/>
    <mergeCell ref="A534:C534"/>
    <mergeCell ref="A522:C522"/>
    <mergeCell ref="A486:C486"/>
    <mergeCell ref="A37:C37"/>
    <mergeCell ref="A39:C39"/>
    <mergeCell ref="A143:C143"/>
    <mergeCell ref="A180:C180"/>
    <mergeCell ref="A181:C181"/>
    <mergeCell ref="A182:C182"/>
    <mergeCell ref="A148:C148"/>
    <mergeCell ref="A149:C149"/>
    <mergeCell ref="A150:C150"/>
    <mergeCell ref="A154:C154"/>
    <mergeCell ref="A155:C155"/>
    <mergeCell ref="A156:C156"/>
    <mergeCell ref="A139:C139"/>
    <mergeCell ref="A140:C140"/>
    <mergeCell ref="A88:C88"/>
    <mergeCell ref="A99:C99"/>
    <mergeCell ref="A100:C100"/>
    <mergeCell ref="A101:C101"/>
    <mergeCell ref="A106:C106"/>
    <mergeCell ref="A107:C107"/>
    <mergeCell ref="A108:C108"/>
    <mergeCell ref="A115:C115"/>
    <mergeCell ref="A116:C116"/>
    <mergeCell ref="A121:C121"/>
    <mergeCell ref="A487:C487"/>
    <mergeCell ref="A491:C491"/>
    <mergeCell ref="A492:C492"/>
    <mergeCell ref="A493:C493"/>
    <mergeCell ref="A494:C494"/>
    <mergeCell ref="A512:C512"/>
    <mergeCell ref="A513:C513"/>
    <mergeCell ref="A514:C514"/>
    <mergeCell ref="A500:C500"/>
    <mergeCell ref="A501:C501"/>
    <mergeCell ref="A505:C505"/>
    <mergeCell ref="A506:C506"/>
    <mergeCell ref="A507:C507"/>
    <mergeCell ref="A466:C466"/>
    <mergeCell ref="A467:C467"/>
    <mergeCell ref="A473:C473"/>
    <mergeCell ref="A474:C474"/>
    <mergeCell ref="A475:C475"/>
    <mergeCell ref="A479:C479"/>
    <mergeCell ref="A480:C480"/>
    <mergeCell ref="A481:C481"/>
    <mergeCell ref="A485:C485"/>
    <mergeCell ref="A449:C449"/>
    <mergeCell ref="A453:C453"/>
    <mergeCell ref="A454:C454"/>
    <mergeCell ref="A455:C455"/>
    <mergeCell ref="A461:C461"/>
    <mergeCell ref="A462:C462"/>
    <mergeCell ref="A463:C463"/>
    <mergeCell ref="A464:C464"/>
    <mergeCell ref="A465:C465"/>
    <mergeCell ref="A429:C429"/>
    <mergeCell ref="A435:C435"/>
    <mergeCell ref="A436:C436"/>
    <mergeCell ref="A437:C437"/>
    <mergeCell ref="A441:C441"/>
    <mergeCell ref="A442:C442"/>
    <mergeCell ref="A443:C443"/>
    <mergeCell ref="A447:C447"/>
    <mergeCell ref="A448:C448"/>
    <mergeCell ref="A412:C412"/>
    <mergeCell ref="A413:C413"/>
    <mergeCell ref="A419:C419"/>
    <mergeCell ref="A420:C420"/>
    <mergeCell ref="A421:C421"/>
    <mergeCell ref="A425:C425"/>
    <mergeCell ref="A426:C426"/>
    <mergeCell ref="A427:C427"/>
    <mergeCell ref="A428:C428"/>
    <mergeCell ref="A403:C403"/>
    <mergeCell ref="A409:C409"/>
    <mergeCell ref="A410:C410"/>
    <mergeCell ref="A411:C411"/>
    <mergeCell ref="A382:C382"/>
    <mergeCell ref="A383:C383"/>
    <mergeCell ref="A384:C384"/>
    <mergeCell ref="A388:C388"/>
    <mergeCell ref="A389:C389"/>
    <mergeCell ref="A390:C390"/>
    <mergeCell ref="A394:C394"/>
    <mergeCell ref="A395:C395"/>
    <mergeCell ref="A396:C396"/>
    <mergeCell ref="A370:C370"/>
    <mergeCell ref="A374:C374"/>
    <mergeCell ref="A375:C375"/>
    <mergeCell ref="A376:C376"/>
    <mergeCell ref="A401:C401"/>
    <mergeCell ref="A402:C402"/>
    <mergeCell ref="A353:C353"/>
    <mergeCell ref="A354:C354"/>
    <mergeCell ref="A355:C355"/>
    <mergeCell ref="A360:C360"/>
    <mergeCell ref="A361:C361"/>
    <mergeCell ref="A362:C362"/>
    <mergeCell ref="A363:C363"/>
    <mergeCell ref="A328:C328"/>
    <mergeCell ref="A329:C329"/>
    <mergeCell ref="A331:C331"/>
    <mergeCell ref="A340:C340"/>
    <mergeCell ref="A341:C341"/>
    <mergeCell ref="A342:C342"/>
    <mergeCell ref="A343:C343"/>
    <mergeCell ref="A347:C347"/>
    <mergeCell ref="A348:C348"/>
    <mergeCell ref="A332:C332"/>
    <mergeCell ref="A310:C310"/>
    <mergeCell ref="A311:C311"/>
    <mergeCell ref="A312:C312"/>
    <mergeCell ref="A313:C313"/>
    <mergeCell ref="A314:C314"/>
    <mergeCell ref="A318:C318"/>
    <mergeCell ref="A319:C319"/>
    <mergeCell ref="A320:C320"/>
    <mergeCell ref="A327:C327"/>
    <mergeCell ref="A275:C275"/>
    <mergeCell ref="A276:C276"/>
    <mergeCell ref="A282:C282"/>
    <mergeCell ref="A283:C283"/>
    <mergeCell ref="A289:C289"/>
    <mergeCell ref="A290:C290"/>
    <mergeCell ref="A299:C299"/>
    <mergeCell ref="A300:C300"/>
    <mergeCell ref="A291:C291"/>
    <mergeCell ref="A292:C292"/>
    <mergeCell ref="A297:C297"/>
    <mergeCell ref="A298:C298"/>
    <mergeCell ref="A212:C212"/>
    <mergeCell ref="A214:C214"/>
    <mergeCell ref="A215:C215"/>
    <mergeCell ref="A216:C216"/>
    <mergeCell ref="A224:C224"/>
    <mergeCell ref="A225:C225"/>
    <mergeCell ref="A226:C226"/>
    <mergeCell ref="A227:C227"/>
    <mergeCell ref="A213:C213"/>
    <mergeCell ref="A205:C205"/>
    <mergeCell ref="A210:C210"/>
    <mergeCell ref="A211:C211"/>
    <mergeCell ref="A189:C189"/>
    <mergeCell ref="A190:C190"/>
    <mergeCell ref="A191:C191"/>
    <mergeCell ref="A192:C192"/>
    <mergeCell ref="A141:C141"/>
    <mergeCell ref="A142:C142"/>
    <mergeCell ref="A202:C202"/>
    <mergeCell ref="A203:C203"/>
    <mergeCell ref="A204:C204"/>
    <mergeCell ref="A174:C174"/>
    <mergeCell ref="A175:C175"/>
    <mergeCell ref="A176:C176"/>
    <mergeCell ref="A186:C186"/>
    <mergeCell ref="A187:C187"/>
    <mergeCell ref="A188:C188"/>
    <mergeCell ref="A160:C160"/>
    <mergeCell ref="A161:C161"/>
    <mergeCell ref="A162:C162"/>
    <mergeCell ref="A167:C167"/>
    <mergeCell ref="A168:C168"/>
    <mergeCell ref="A169:C169"/>
    <mergeCell ref="A125:C125"/>
    <mergeCell ref="A127:C127"/>
    <mergeCell ref="A132:C132"/>
    <mergeCell ref="A133:C133"/>
    <mergeCell ref="A134:C134"/>
    <mergeCell ref="A86:C86"/>
    <mergeCell ref="A109:C109"/>
    <mergeCell ref="A87:C87"/>
    <mergeCell ref="A126:C126"/>
    <mergeCell ref="A62:C62"/>
    <mergeCell ref="A66:C66"/>
    <mergeCell ref="A67:C67"/>
    <mergeCell ref="A68:C68"/>
    <mergeCell ref="A72:C72"/>
    <mergeCell ref="A73:C73"/>
    <mergeCell ref="A122:C122"/>
    <mergeCell ref="A123:C123"/>
    <mergeCell ref="A124:C124"/>
    <mergeCell ref="A13:C13"/>
    <mergeCell ref="B568:C568"/>
    <mergeCell ref="B575:C575"/>
    <mergeCell ref="B582:C582"/>
    <mergeCell ref="B585:C585"/>
    <mergeCell ref="B563:C563"/>
    <mergeCell ref="B580:C580"/>
    <mergeCell ref="B581:C581"/>
    <mergeCell ref="B562:C562"/>
    <mergeCell ref="B260:C260"/>
    <mergeCell ref="A17:C17"/>
    <mergeCell ref="A18:C18"/>
    <mergeCell ref="A19:C19"/>
    <mergeCell ref="A23:C23"/>
    <mergeCell ref="A24:C24"/>
    <mergeCell ref="A74:C74"/>
    <mergeCell ref="A78:C78"/>
    <mergeCell ref="A79:C79"/>
    <mergeCell ref="A80:C80"/>
    <mergeCell ref="A84:C84"/>
    <mergeCell ref="A85:C85"/>
    <mergeCell ref="A38:C38"/>
    <mergeCell ref="A60:C60"/>
    <mergeCell ref="A61:C61"/>
    <mergeCell ref="A235:C235"/>
    <mergeCell ref="A349:C349"/>
    <mergeCell ref="A377:C377"/>
    <mergeCell ref="A378:C378"/>
    <mergeCell ref="A236:C236"/>
    <mergeCell ref="A237:C237"/>
    <mergeCell ref="A238:C238"/>
    <mergeCell ref="A239:C239"/>
    <mergeCell ref="A240:C240"/>
    <mergeCell ref="A247:C247"/>
    <mergeCell ref="A248:C248"/>
    <mergeCell ref="A249:C249"/>
    <mergeCell ref="A250:C250"/>
    <mergeCell ref="A261:C261"/>
    <mergeCell ref="A262:C262"/>
    <mergeCell ref="A263:C263"/>
    <mergeCell ref="A264:C264"/>
    <mergeCell ref="A270:C270"/>
    <mergeCell ref="A271:C271"/>
    <mergeCell ref="A272:C272"/>
    <mergeCell ref="A273:C273"/>
    <mergeCell ref="A280:C280"/>
    <mergeCell ref="A281:C281"/>
    <mergeCell ref="A274:C274"/>
    <mergeCell ref="B1:C1"/>
    <mergeCell ref="B3:C3"/>
    <mergeCell ref="B2:G2"/>
    <mergeCell ref="B4:L4"/>
    <mergeCell ref="A495:C495"/>
    <mergeCell ref="A499:C499"/>
    <mergeCell ref="A25:C25"/>
    <mergeCell ref="A26:C26"/>
    <mergeCell ref="A31:C31"/>
    <mergeCell ref="A32:C32"/>
    <mergeCell ref="A33:C33"/>
    <mergeCell ref="A34:C34"/>
    <mergeCell ref="A35:C35"/>
    <mergeCell ref="A36:C36"/>
    <mergeCell ref="A117:C117"/>
    <mergeCell ref="A7:C7"/>
    <mergeCell ref="A8:C8"/>
    <mergeCell ref="A9:C9"/>
    <mergeCell ref="A10:C10"/>
    <mergeCell ref="A11:C11"/>
    <mergeCell ref="A12:C12"/>
    <mergeCell ref="A230:C230"/>
    <mergeCell ref="A228:C228"/>
    <mergeCell ref="A229:C2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"/>
  <sheetViews>
    <sheetView topLeftCell="A7" workbookViewId="0">
      <selection activeCell="C64" sqref="C64"/>
    </sheetView>
  </sheetViews>
  <sheetFormatPr defaultRowHeight="12.75" x14ac:dyDescent="0.2"/>
  <cols>
    <col min="1" max="1" width="48.1640625" customWidth="1"/>
    <col min="2" max="2" width="39.1640625" customWidth="1"/>
    <col min="3" max="3" width="18.5" customWidth="1"/>
    <col min="4" max="4" width="18.33203125" customWidth="1"/>
    <col min="5" max="5" width="18.33203125" style="293" customWidth="1"/>
    <col min="6" max="6" width="17.5" customWidth="1"/>
    <col min="7" max="7" width="18.1640625" customWidth="1"/>
    <col min="8" max="8" width="14.6640625" customWidth="1"/>
    <col min="9" max="9" width="7.33203125" customWidth="1"/>
    <col min="10" max="10" width="12" customWidth="1"/>
    <col min="11" max="12" width="5.5" customWidth="1"/>
  </cols>
  <sheetData>
    <row r="1" spans="1:10" ht="11.45" customHeight="1" x14ac:dyDescent="0.2">
      <c r="A1" s="317" t="s">
        <v>444</v>
      </c>
      <c r="B1" s="317"/>
      <c r="C1" s="317"/>
      <c r="D1" s="97"/>
      <c r="E1" s="97"/>
      <c r="F1" s="97"/>
    </row>
    <row r="2" spans="1:10" ht="11.45" customHeight="1" x14ac:dyDescent="0.2">
      <c r="A2" s="97"/>
      <c r="B2" s="97"/>
      <c r="C2" s="97"/>
      <c r="D2" s="97"/>
      <c r="E2" s="97"/>
      <c r="F2" s="97"/>
    </row>
    <row r="3" spans="1:10" ht="17.25" customHeight="1" x14ac:dyDescent="0.2">
      <c r="A3" s="316" t="s">
        <v>273</v>
      </c>
      <c r="B3" s="315" t="s">
        <v>234</v>
      </c>
      <c r="C3" s="315">
        <v>2019</v>
      </c>
      <c r="D3" s="315">
        <v>2020</v>
      </c>
      <c r="E3" s="315">
        <v>2021</v>
      </c>
      <c r="F3" s="315">
        <v>2022</v>
      </c>
      <c r="G3" s="315">
        <v>2023</v>
      </c>
    </row>
    <row r="4" spans="1:10" s="187" customFormat="1" ht="11.45" customHeight="1" x14ac:dyDescent="0.2">
      <c r="A4" s="122"/>
      <c r="B4" s="114"/>
      <c r="C4" s="114"/>
      <c r="D4" s="114"/>
      <c r="E4" s="114"/>
      <c r="F4" s="114"/>
      <c r="G4" s="114"/>
    </row>
    <row r="5" spans="1:10" s="187" customFormat="1" ht="15.75" customHeight="1" x14ac:dyDescent="0.25">
      <c r="A5" s="193" t="s">
        <v>438</v>
      </c>
      <c r="B5" s="194"/>
      <c r="C5" s="312">
        <f>SUM(C9,C16,C19,C23,C35,C58,C65)</f>
        <v>10829098.239999998</v>
      </c>
      <c r="D5" s="312">
        <f>SUM(D9,D16,D19,D23,D35,D58,D65)</f>
        <v>11836150</v>
      </c>
      <c r="E5" s="312">
        <f>SUM(E7,E65,E68)</f>
        <v>13782700</v>
      </c>
      <c r="F5" s="312">
        <f>SUM(F7,F65,F68)</f>
        <v>9260750</v>
      </c>
      <c r="G5" s="312">
        <f>SUM(G7,G65,G68)</f>
        <v>8905750</v>
      </c>
    </row>
    <row r="6" spans="1:10" s="187" customFormat="1" ht="8.25" customHeight="1" x14ac:dyDescent="0.2">
      <c r="A6" s="122"/>
      <c r="B6" s="114"/>
      <c r="C6" s="114"/>
      <c r="D6" s="114"/>
      <c r="E6" s="114"/>
      <c r="F6" s="114"/>
      <c r="G6" s="114"/>
    </row>
    <row r="7" spans="1:10" s="187" customFormat="1" ht="12.75" customHeight="1" x14ac:dyDescent="0.2">
      <c r="A7" s="309" t="s">
        <v>490</v>
      </c>
      <c r="B7" s="310"/>
      <c r="C7" s="311">
        <f>SUM(C9,C16,C35,C58)</f>
        <v>10803874.119999999</v>
      </c>
      <c r="D7" s="311">
        <f>SUM(D9,D16,D35,D58)</f>
        <v>11783150</v>
      </c>
      <c r="E7" s="311">
        <f>SUM(E9,E16,E35,E58)</f>
        <v>11928150</v>
      </c>
      <c r="F7" s="311">
        <f>SUM(F9,F16,F35,F58)</f>
        <v>9240750</v>
      </c>
      <c r="G7" s="311">
        <f>SUM(G9,G16,G35,G58)</f>
        <v>8885750</v>
      </c>
    </row>
    <row r="8" spans="1:10" s="301" customFormat="1" ht="11.45" customHeight="1" x14ac:dyDescent="0.2">
      <c r="A8" s="190"/>
      <c r="B8" s="178"/>
      <c r="C8" s="100"/>
      <c r="D8" s="100"/>
      <c r="E8" s="100"/>
      <c r="F8" s="100"/>
      <c r="G8" s="100"/>
    </row>
    <row r="9" spans="1:10" s="187" customFormat="1" ht="11.45" customHeight="1" x14ac:dyDescent="0.2">
      <c r="A9" s="119" t="s">
        <v>436</v>
      </c>
      <c r="B9" s="115" t="s">
        <v>437</v>
      </c>
      <c r="C9" s="116">
        <v>2703000</v>
      </c>
      <c r="D9" s="116">
        <v>1140000</v>
      </c>
      <c r="E9" s="116">
        <v>1202000</v>
      </c>
      <c r="F9" s="116">
        <v>1965800</v>
      </c>
      <c r="G9" s="116">
        <v>1860800</v>
      </c>
    </row>
    <row r="10" spans="1:10" s="187" customFormat="1" ht="11.45" customHeight="1" x14ac:dyDescent="0.2">
      <c r="A10" s="191"/>
      <c r="B10" s="192"/>
      <c r="C10" s="118"/>
      <c r="D10" s="118"/>
      <c r="E10" s="118"/>
      <c r="F10" s="118"/>
      <c r="G10" s="118"/>
    </row>
    <row r="11" spans="1:10" s="91" customFormat="1" ht="11.45" customHeight="1" x14ac:dyDescent="0.2">
      <c r="A11" s="189"/>
      <c r="B11" s="98"/>
      <c r="C11" s="98"/>
      <c r="D11" s="98"/>
      <c r="E11" s="98"/>
      <c r="F11" s="98"/>
      <c r="G11" s="98"/>
    </row>
    <row r="12" spans="1:10" x14ac:dyDescent="0.2">
      <c r="A12" s="117" t="s">
        <v>265</v>
      </c>
      <c r="B12" s="178" t="s">
        <v>419</v>
      </c>
      <c r="C12" s="100">
        <v>6900000</v>
      </c>
      <c r="D12" s="100">
        <v>9300000</v>
      </c>
      <c r="E12" s="100">
        <v>7300000</v>
      </c>
      <c r="F12" s="100">
        <v>4570000</v>
      </c>
      <c r="G12" s="100">
        <v>4570000</v>
      </c>
    </row>
    <row r="13" spans="1:10" s="336" customFormat="1" x14ac:dyDescent="0.2">
      <c r="A13" s="117"/>
      <c r="B13" s="178" t="s">
        <v>565</v>
      </c>
      <c r="C13" s="100">
        <v>0</v>
      </c>
      <c r="D13" s="100">
        <v>0</v>
      </c>
      <c r="E13" s="100">
        <v>2000000</v>
      </c>
      <c r="F13" s="100">
        <v>1230000</v>
      </c>
      <c r="G13" s="100">
        <v>980000</v>
      </c>
    </row>
    <row r="14" spans="1:10" x14ac:dyDescent="0.2">
      <c r="A14" s="117" t="s">
        <v>264</v>
      </c>
      <c r="B14" s="178" t="s">
        <v>420</v>
      </c>
      <c r="C14" s="100">
        <v>28500</v>
      </c>
      <c r="D14" s="100">
        <v>35000</v>
      </c>
      <c r="E14" s="100">
        <v>35000</v>
      </c>
      <c r="F14" s="100">
        <v>35000</v>
      </c>
      <c r="G14" s="100">
        <v>35000</v>
      </c>
      <c r="J14" s="94">
        <v>2020</v>
      </c>
    </row>
    <row r="15" spans="1:10" s="301" customFormat="1" x14ac:dyDescent="0.2">
      <c r="A15" s="307" t="s">
        <v>489</v>
      </c>
      <c r="B15" s="178" t="s">
        <v>267</v>
      </c>
      <c r="C15" s="100">
        <v>217300</v>
      </c>
      <c r="D15" s="100">
        <v>130000</v>
      </c>
      <c r="E15" s="100">
        <v>130000</v>
      </c>
      <c r="F15" s="100">
        <v>217300</v>
      </c>
      <c r="G15" s="100">
        <v>217300</v>
      </c>
      <c r="J15" s="94"/>
    </row>
    <row r="16" spans="1:10" x14ac:dyDescent="0.2">
      <c r="A16" s="119" t="s">
        <v>435</v>
      </c>
      <c r="B16" s="115"/>
      <c r="C16" s="116">
        <f>SUM(C12:C14)</f>
        <v>6928500</v>
      </c>
      <c r="D16" s="116">
        <f>SUM(D12:D14)</f>
        <v>9335000</v>
      </c>
      <c r="E16" s="116">
        <f>SUM(E12:E14,E15)</f>
        <v>9465000</v>
      </c>
      <c r="F16" s="116">
        <f>SUM(F12:F13,F14,F15)</f>
        <v>6052300</v>
      </c>
      <c r="G16" s="116">
        <f>SUM(G12:G13,G14,G15)</f>
        <v>5802300</v>
      </c>
      <c r="J16" s="94" t="s">
        <v>268</v>
      </c>
    </row>
    <row r="17" spans="1:13" s="187" customFormat="1" x14ac:dyDescent="0.2">
      <c r="A17" s="191"/>
      <c r="B17" s="192"/>
      <c r="C17" s="118"/>
      <c r="D17" s="118"/>
      <c r="E17" s="118"/>
      <c r="F17" s="118"/>
      <c r="G17" s="118"/>
      <c r="J17" s="94" t="s">
        <v>269</v>
      </c>
    </row>
    <row r="18" spans="1:13" x14ac:dyDescent="0.2">
      <c r="A18" s="106"/>
      <c r="B18" s="104"/>
      <c r="C18" s="105"/>
      <c r="D18" s="105"/>
      <c r="E18" s="105"/>
      <c r="F18" s="105"/>
      <c r="G18" s="105"/>
      <c r="J18" s="94" t="s">
        <v>270</v>
      </c>
      <c r="K18" s="187"/>
      <c r="L18" s="187"/>
      <c r="M18" s="187"/>
    </row>
    <row r="19" spans="1:13" x14ac:dyDescent="0.2">
      <c r="A19" s="120"/>
      <c r="B19" s="121"/>
      <c r="C19" s="118"/>
      <c r="D19" s="118"/>
      <c r="E19" s="118"/>
      <c r="F19" s="118"/>
      <c r="G19" s="118"/>
      <c r="J19" s="94" t="s">
        <v>271</v>
      </c>
      <c r="K19" s="187"/>
      <c r="L19" s="187"/>
      <c r="M19" s="187"/>
    </row>
    <row r="20" spans="1:13" s="187" customFormat="1" x14ac:dyDescent="0.2">
      <c r="A20" s="120"/>
      <c r="B20" s="121"/>
      <c r="C20" s="118"/>
      <c r="D20" s="118"/>
      <c r="E20" s="118"/>
      <c r="F20" s="118"/>
      <c r="G20" s="118"/>
      <c r="J20" s="94" t="s">
        <v>272</v>
      </c>
    </row>
    <row r="21" spans="1:13" s="301" customFormat="1" x14ac:dyDescent="0.2">
      <c r="A21" s="120"/>
      <c r="B21" s="121"/>
      <c r="C21" s="118"/>
      <c r="D21" s="118"/>
      <c r="E21" s="118"/>
      <c r="F21" s="118"/>
      <c r="G21" s="118"/>
      <c r="J21" s="94"/>
    </row>
    <row r="22" spans="1:13" x14ac:dyDescent="0.2">
      <c r="A22" s="97"/>
      <c r="B22" s="97"/>
      <c r="C22" s="100"/>
      <c r="D22" s="100"/>
      <c r="E22" s="100"/>
      <c r="F22" s="100"/>
      <c r="G22" s="100"/>
      <c r="J22" s="94"/>
    </row>
    <row r="23" spans="1:13" x14ac:dyDescent="0.2">
      <c r="A23" s="307" t="s">
        <v>266</v>
      </c>
      <c r="B23" s="97"/>
      <c r="C23" s="339">
        <v>14224.12</v>
      </c>
      <c r="D23" s="303">
        <v>8000</v>
      </c>
      <c r="E23" s="303">
        <v>10000</v>
      </c>
      <c r="F23" s="303">
        <v>8000</v>
      </c>
      <c r="G23" s="303">
        <v>8000</v>
      </c>
      <c r="J23" s="94"/>
    </row>
    <row r="24" spans="1:13" x14ac:dyDescent="0.2">
      <c r="A24" s="99"/>
      <c r="B24" s="97"/>
      <c r="C24" s="100"/>
      <c r="D24" s="100"/>
      <c r="E24" s="100"/>
      <c r="F24" s="100"/>
      <c r="G24" s="100"/>
    </row>
    <row r="25" spans="1:13" x14ac:dyDescent="0.2">
      <c r="A25" s="307" t="s">
        <v>235</v>
      </c>
      <c r="B25" s="97"/>
      <c r="C25" s="100"/>
      <c r="D25" s="100"/>
      <c r="E25" s="100"/>
      <c r="F25" s="100"/>
      <c r="G25" s="100"/>
      <c r="J25">
        <v>2021</v>
      </c>
    </row>
    <row r="26" spans="1:13" x14ac:dyDescent="0.2">
      <c r="A26" s="99" t="s">
        <v>236</v>
      </c>
      <c r="B26" s="97"/>
      <c r="C26" s="100">
        <v>31000</v>
      </c>
      <c r="D26" s="100">
        <v>37000</v>
      </c>
      <c r="E26" s="100">
        <v>30000</v>
      </c>
      <c r="F26" s="100">
        <v>36500</v>
      </c>
      <c r="G26" s="100">
        <v>36500</v>
      </c>
      <c r="J26" s="94" t="s">
        <v>485</v>
      </c>
      <c r="K26" s="158"/>
      <c r="L26" s="158"/>
      <c r="M26" s="158"/>
    </row>
    <row r="27" spans="1:13" x14ac:dyDescent="0.2">
      <c r="A27" s="178" t="s">
        <v>499</v>
      </c>
      <c r="B27" s="97"/>
      <c r="C27" s="100">
        <v>550000</v>
      </c>
      <c r="D27" s="100">
        <v>600000</v>
      </c>
      <c r="E27" s="100">
        <v>600000</v>
      </c>
      <c r="F27" s="100">
        <v>555000</v>
      </c>
      <c r="G27" s="100">
        <v>555000</v>
      </c>
      <c r="J27" s="94" t="s">
        <v>487</v>
      </c>
      <c r="K27" s="158"/>
      <c r="L27" s="158"/>
      <c r="M27" s="158"/>
    </row>
    <row r="28" spans="1:13" x14ac:dyDescent="0.2">
      <c r="A28" s="99" t="s">
        <v>237</v>
      </c>
      <c r="B28" s="97"/>
      <c r="C28" s="100">
        <v>163000</v>
      </c>
      <c r="D28" s="100">
        <v>241500</v>
      </c>
      <c r="E28" s="100">
        <v>241500</v>
      </c>
      <c r="F28" s="100">
        <v>241500</v>
      </c>
      <c r="G28" s="100">
        <v>241500</v>
      </c>
      <c r="J28" s="94" t="s">
        <v>486</v>
      </c>
      <c r="K28" s="158"/>
      <c r="L28" s="158"/>
      <c r="M28" s="158"/>
    </row>
    <row r="29" spans="1:13" x14ac:dyDescent="0.2">
      <c r="A29" s="99" t="s">
        <v>238</v>
      </c>
      <c r="B29" s="97"/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J29" s="94" t="s">
        <v>270</v>
      </c>
      <c r="K29" s="158"/>
      <c r="L29" s="158"/>
      <c r="M29" s="158"/>
    </row>
    <row r="30" spans="1:13" x14ac:dyDescent="0.2">
      <c r="A30" s="99" t="s">
        <v>239</v>
      </c>
      <c r="B30" s="97"/>
      <c r="C30" s="100">
        <v>1000</v>
      </c>
      <c r="D30" s="100">
        <v>1000</v>
      </c>
      <c r="E30" s="100">
        <v>1000</v>
      </c>
      <c r="F30" s="100">
        <v>1000</v>
      </c>
      <c r="G30" s="100">
        <v>1000</v>
      </c>
      <c r="J30" s="94" t="s">
        <v>488</v>
      </c>
      <c r="K30" s="158"/>
      <c r="L30" s="158"/>
      <c r="M30" s="158"/>
    </row>
    <row r="31" spans="1:13" x14ac:dyDescent="0.2">
      <c r="A31" s="99" t="s">
        <v>240</v>
      </c>
      <c r="B31" s="97"/>
      <c r="C31" s="100">
        <v>40000</v>
      </c>
      <c r="D31" s="100">
        <v>40000</v>
      </c>
      <c r="E31" s="100">
        <v>0</v>
      </c>
      <c r="F31" s="100">
        <v>0</v>
      </c>
      <c r="G31" s="100">
        <v>0</v>
      </c>
      <c r="J31" s="94" t="s">
        <v>272</v>
      </c>
      <c r="K31" s="158"/>
      <c r="L31" s="158"/>
      <c r="M31" s="158"/>
    </row>
    <row r="32" spans="1:13" x14ac:dyDescent="0.2">
      <c r="A32" s="99" t="s">
        <v>241</v>
      </c>
      <c r="B32" s="97"/>
      <c r="C32" s="100">
        <v>1500</v>
      </c>
      <c r="D32" s="100">
        <v>1500</v>
      </c>
      <c r="E32" s="100">
        <v>1500</v>
      </c>
      <c r="F32" s="100">
        <v>1500</v>
      </c>
      <c r="G32" s="100">
        <v>1500</v>
      </c>
    </row>
    <row r="33" spans="1:13" x14ac:dyDescent="0.2">
      <c r="A33" s="99"/>
      <c r="B33" s="97"/>
      <c r="C33" s="100"/>
      <c r="D33" s="100"/>
      <c r="E33" s="100"/>
      <c r="F33" s="100"/>
      <c r="G33" s="100"/>
      <c r="J33">
        <v>2022</v>
      </c>
    </row>
    <row r="34" spans="1:13" x14ac:dyDescent="0.2">
      <c r="A34" s="101" t="s">
        <v>242</v>
      </c>
      <c r="B34" s="102"/>
      <c r="C34" s="103">
        <v>786500</v>
      </c>
      <c r="D34" s="103">
        <f>SUM(D26:D32)</f>
        <v>921000</v>
      </c>
      <c r="E34" s="103">
        <v>874000</v>
      </c>
      <c r="F34" s="103">
        <f>SUM(F26:F32)</f>
        <v>835500</v>
      </c>
      <c r="G34" s="103">
        <f>SUM(G26:G32)</f>
        <v>835500</v>
      </c>
      <c r="J34" s="94" t="s">
        <v>268</v>
      </c>
      <c r="K34" s="187"/>
      <c r="L34" s="187"/>
      <c r="M34" s="187"/>
    </row>
    <row r="35" spans="1:13" x14ac:dyDescent="0.2">
      <c r="A35" s="108" t="s">
        <v>243</v>
      </c>
      <c r="B35" s="108"/>
      <c r="C35" s="109">
        <f>SUM(C34,C23)</f>
        <v>800724.12</v>
      </c>
      <c r="D35" s="109">
        <f>SUM(D34,D23)</f>
        <v>929000</v>
      </c>
      <c r="E35" s="109">
        <v>882000</v>
      </c>
      <c r="F35" s="109">
        <f>SUM(F34,F23)</f>
        <v>843500</v>
      </c>
      <c r="G35" s="109">
        <f>SUM(G34,G23)</f>
        <v>843500</v>
      </c>
      <c r="J35" s="94" t="s">
        <v>497</v>
      </c>
      <c r="K35" s="187"/>
      <c r="L35" s="187"/>
      <c r="M35" s="187"/>
    </row>
    <row r="36" spans="1:13" s="187" customFormat="1" x14ac:dyDescent="0.2">
      <c r="A36" s="108"/>
      <c r="B36" s="108"/>
      <c r="C36" s="109"/>
      <c r="D36" s="109"/>
      <c r="E36" s="109"/>
      <c r="F36" s="109"/>
      <c r="G36" s="109"/>
      <c r="J36" s="94" t="s">
        <v>440</v>
      </c>
    </row>
    <row r="37" spans="1:13" x14ac:dyDescent="0.2">
      <c r="A37" s="97"/>
      <c r="B37" s="97"/>
      <c r="C37" s="100"/>
      <c r="D37" s="100"/>
      <c r="E37" s="100"/>
      <c r="F37" s="100"/>
      <c r="G37" s="100"/>
      <c r="J37" s="94" t="s">
        <v>496</v>
      </c>
      <c r="K37" s="187"/>
      <c r="L37" s="187"/>
      <c r="M37" s="187"/>
    </row>
    <row r="38" spans="1:13" x14ac:dyDescent="0.2">
      <c r="A38" s="308" t="s">
        <v>244</v>
      </c>
      <c r="B38" s="97"/>
      <c r="C38" s="100"/>
      <c r="D38" s="100"/>
      <c r="E38" s="100"/>
      <c r="F38" s="100"/>
      <c r="G38" s="100"/>
      <c r="J38" s="94" t="s">
        <v>498</v>
      </c>
      <c r="K38" s="187"/>
      <c r="L38" s="187"/>
      <c r="M38" s="187"/>
    </row>
    <row r="39" spans="1:13" x14ac:dyDescent="0.2">
      <c r="A39" s="99" t="s">
        <v>245</v>
      </c>
      <c r="B39" s="97"/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J39" s="94" t="s">
        <v>439</v>
      </c>
      <c r="K39" s="187"/>
      <c r="L39" s="187"/>
      <c r="M39" s="187"/>
    </row>
    <row r="40" spans="1:13" x14ac:dyDescent="0.2">
      <c r="A40" s="99" t="s">
        <v>246</v>
      </c>
      <c r="B40" s="97"/>
      <c r="C40" s="110">
        <v>3000</v>
      </c>
      <c r="D40" s="110">
        <v>5000</v>
      </c>
      <c r="E40" s="110">
        <v>5000</v>
      </c>
      <c r="F40" s="110">
        <v>5000</v>
      </c>
      <c r="G40" s="110">
        <v>5000</v>
      </c>
      <c r="J40" s="94"/>
      <c r="K40" s="158"/>
      <c r="L40" s="158"/>
      <c r="M40" s="158"/>
    </row>
    <row r="41" spans="1:13" x14ac:dyDescent="0.2">
      <c r="A41" s="99" t="s">
        <v>247</v>
      </c>
      <c r="B41" s="97"/>
      <c r="C41" s="110">
        <v>150</v>
      </c>
      <c r="D41" s="110">
        <v>150</v>
      </c>
      <c r="E41" s="110">
        <v>150</v>
      </c>
      <c r="F41" s="110">
        <v>150</v>
      </c>
      <c r="G41" s="110">
        <v>150</v>
      </c>
    </row>
    <row r="42" spans="1:13" x14ac:dyDescent="0.2">
      <c r="A42" s="306" t="s">
        <v>248</v>
      </c>
      <c r="B42" s="306"/>
      <c r="C42" s="304">
        <f>SUM(C39:C41)</f>
        <v>3150</v>
      </c>
      <c r="D42" s="304">
        <f>SUM(D39:D41)</f>
        <v>5150</v>
      </c>
      <c r="E42" s="304">
        <v>5150</v>
      </c>
      <c r="F42" s="304">
        <f>SUM(F39:F41)</f>
        <v>5150</v>
      </c>
      <c r="G42" s="304">
        <f>SUM(G39:G41)</f>
        <v>5150</v>
      </c>
    </row>
    <row r="43" spans="1:13" s="187" customFormat="1" x14ac:dyDescent="0.2">
      <c r="A43" s="192"/>
      <c r="B43" s="192"/>
      <c r="C43" s="118"/>
      <c r="D43" s="118"/>
      <c r="E43" s="118"/>
      <c r="F43" s="118"/>
      <c r="G43" s="118"/>
      <c r="J43" s="187">
        <v>2023</v>
      </c>
    </row>
    <row r="44" spans="1:13" x14ac:dyDescent="0.2">
      <c r="A44" s="97"/>
      <c r="B44" s="97"/>
      <c r="C44" s="100"/>
      <c r="D44" s="100"/>
      <c r="E44" s="100"/>
      <c r="F44" s="100"/>
      <c r="G44" s="100"/>
      <c r="J44" s="94" t="s">
        <v>268</v>
      </c>
      <c r="K44" s="305"/>
      <c r="L44" s="305"/>
      <c r="M44" s="305"/>
    </row>
    <row r="45" spans="1:13" x14ac:dyDescent="0.2">
      <c r="A45" s="307" t="s">
        <v>249</v>
      </c>
      <c r="B45" s="97"/>
      <c r="C45" s="100"/>
      <c r="D45" s="100"/>
      <c r="E45" s="100"/>
      <c r="F45" s="100"/>
      <c r="G45" s="100"/>
      <c r="J45" s="94" t="s">
        <v>497</v>
      </c>
      <c r="K45" s="305"/>
      <c r="L45" s="305"/>
      <c r="M45" s="305"/>
    </row>
    <row r="46" spans="1:13" x14ac:dyDescent="0.2">
      <c r="A46" s="99" t="s">
        <v>250</v>
      </c>
      <c r="B46" s="97"/>
      <c r="C46" s="110">
        <v>1000</v>
      </c>
      <c r="D46" s="110">
        <v>1000</v>
      </c>
      <c r="E46" s="110">
        <v>1000</v>
      </c>
      <c r="F46" s="110">
        <v>1000</v>
      </c>
      <c r="G46" s="110">
        <v>1000</v>
      </c>
      <c r="J46" s="94" t="s">
        <v>440</v>
      </c>
      <c r="K46" s="305"/>
      <c r="L46" s="305"/>
      <c r="M46" s="305"/>
    </row>
    <row r="47" spans="1:13" x14ac:dyDescent="0.2">
      <c r="A47" s="99" t="s">
        <v>251</v>
      </c>
      <c r="B47" s="97"/>
      <c r="C47" s="110">
        <v>270000</v>
      </c>
      <c r="D47" s="110">
        <v>250000</v>
      </c>
      <c r="E47" s="110">
        <v>250000</v>
      </c>
      <c r="F47" s="110">
        <v>250000</v>
      </c>
      <c r="G47" s="110">
        <v>250000</v>
      </c>
      <c r="J47" s="94" t="s">
        <v>496</v>
      </c>
      <c r="K47" s="305"/>
      <c r="L47" s="305"/>
      <c r="M47" s="305"/>
    </row>
    <row r="48" spans="1:13" x14ac:dyDescent="0.2">
      <c r="A48" s="99" t="s">
        <v>252</v>
      </c>
      <c r="B48" s="97"/>
      <c r="C48" s="110">
        <v>2000</v>
      </c>
      <c r="D48" s="110">
        <v>2000</v>
      </c>
      <c r="E48" s="110">
        <v>2000</v>
      </c>
      <c r="F48" s="110">
        <v>2000</v>
      </c>
      <c r="G48" s="110">
        <v>2000</v>
      </c>
      <c r="J48" s="94" t="s">
        <v>498</v>
      </c>
      <c r="K48" s="305"/>
      <c r="L48" s="305"/>
      <c r="M48" s="305"/>
    </row>
    <row r="49" spans="1:13" x14ac:dyDescent="0.2">
      <c r="A49" s="99" t="s">
        <v>253</v>
      </c>
      <c r="B49" s="97"/>
      <c r="C49" s="100">
        <v>2000</v>
      </c>
      <c r="D49" s="100">
        <v>2000</v>
      </c>
      <c r="E49" s="100">
        <v>2000</v>
      </c>
      <c r="F49" s="100">
        <v>2000</v>
      </c>
      <c r="G49" s="100">
        <v>2000</v>
      </c>
      <c r="J49" s="94" t="s">
        <v>439</v>
      </c>
      <c r="K49" s="305"/>
      <c r="L49" s="305"/>
      <c r="M49" s="305"/>
    </row>
    <row r="50" spans="1:13" x14ac:dyDescent="0.2">
      <c r="A50" s="99" t="s">
        <v>254</v>
      </c>
      <c r="B50" s="97"/>
      <c r="C50" s="100">
        <v>0</v>
      </c>
      <c r="D50" s="100">
        <v>0</v>
      </c>
      <c r="E50" s="100">
        <v>0</v>
      </c>
      <c r="F50" s="100">
        <v>0</v>
      </c>
      <c r="G50" s="100">
        <v>0</v>
      </c>
    </row>
    <row r="51" spans="1:13" x14ac:dyDescent="0.2">
      <c r="A51" s="306" t="s">
        <v>255</v>
      </c>
      <c r="B51" s="306"/>
      <c r="C51" s="304">
        <f>SUM(C46:C50)</f>
        <v>275000</v>
      </c>
      <c r="D51" s="304">
        <f>SUM(D46:D50)</f>
        <v>255000</v>
      </c>
      <c r="E51" s="304">
        <v>255000</v>
      </c>
      <c r="F51" s="304">
        <f>SUM(F46:F50)</f>
        <v>255000</v>
      </c>
      <c r="G51" s="304">
        <f>SUM(G46:G50)</f>
        <v>255000</v>
      </c>
    </row>
    <row r="52" spans="1:13" s="187" customFormat="1" x14ac:dyDescent="0.2">
      <c r="A52" s="192"/>
      <c r="B52" s="192"/>
      <c r="C52" s="118"/>
      <c r="D52" s="118"/>
      <c r="E52" s="118"/>
      <c r="F52" s="118"/>
      <c r="G52" s="118"/>
    </row>
    <row r="53" spans="1:13" x14ac:dyDescent="0.2">
      <c r="A53" s="107"/>
      <c r="B53" s="104"/>
      <c r="C53" s="105"/>
      <c r="D53" s="105"/>
      <c r="E53" s="105"/>
      <c r="F53" s="105"/>
      <c r="G53" s="105"/>
    </row>
    <row r="54" spans="1:13" x14ac:dyDescent="0.2">
      <c r="A54" s="307" t="s">
        <v>256</v>
      </c>
      <c r="B54" s="104"/>
      <c r="C54" s="105"/>
      <c r="D54" s="105"/>
      <c r="E54" s="105"/>
      <c r="F54" s="105"/>
      <c r="G54" s="105"/>
    </row>
    <row r="55" spans="1:13" x14ac:dyDescent="0.2">
      <c r="A55" s="99" t="s">
        <v>257</v>
      </c>
      <c r="B55" s="97"/>
      <c r="C55" s="100">
        <v>3500</v>
      </c>
      <c r="D55" s="100">
        <v>9000</v>
      </c>
      <c r="E55" s="100">
        <v>9000</v>
      </c>
      <c r="F55" s="100">
        <v>9000</v>
      </c>
      <c r="G55" s="100">
        <v>9000</v>
      </c>
    </row>
    <row r="56" spans="1:13" x14ac:dyDescent="0.2">
      <c r="A56" s="99" t="s">
        <v>258</v>
      </c>
      <c r="B56" s="97"/>
      <c r="C56" s="100">
        <v>90000</v>
      </c>
      <c r="D56" s="100">
        <v>110000</v>
      </c>
      <c r="E56" s="100">
        <v>110000</v>
      </c>
      <c r="F56" s="100">
        <v>110000</v>
      </c>
      <c r="G56" s="100">
        <v>110000</v>
      </c>
    </row>
    <row r="57" spans="1:13" x14ac:dyDescent="0.2">
      <c r="A57" s="101" t="s">
        <v>259</v>
      </c>
      <c r="B57" s="102"/>
      <c r="C57" s="304">
        <f>SUM(C55:C56)</f>
        <v>93500</v>
      </c>
      <c r="D57" s="304">
        <f>SUM(D55:D56)</f>
        <v>119000</v>
      </c>
      <c r="E57" s="304">
        <v>119000</v>
      </c>
      <c r="F57" s="304">
        <f>SUM(F55:F56)</f>
        <v>119000</v>
      </c>
      <c r="G57" s="304">
        <f>SUM(G55:G56)</f>
        <v>119000</v>
      </c>
    </row>
    <row r="58" spans="1:13" x14ac:dyDescent="0.2">
      <c r="A58" s="111" t="s">
        <v>260</v>
      </c>
      <c r="B58" s="111"/>
      <c r="C58" s="112">
        <f>SUM(C42,C51,C57)</f>
        <v>371650</v>
      </c>
      <c r="D58" s="112">
        <f>SUM(D42,D51,D57)</f>
        <v>379150</v>
      </c>
      <c r="E58" s="112">
        <v>379150</v>
      </c>
      <c r="F58" s="112">
        <f>SUM(F42,F51,F57)</f>
        <v>379150</v>
      </c>
      <c r="G58" s="112">
        <f>SUM(G42,G51,G57)</f>
        <v>379150</v>
      </c>
    </row>
    <row r="59" spans="1:13" s="187" customFormat="1" x14ac:dyDescent="0.2">
      <c r="A59" s="111"/>
      <c r="B59" s="111"/>
      <c r="C59" s="112"/>
      <c r="D59" s="112"/>
      <c r="E59" s="112"/>
      <c r="F59" s="112"/>
      <c r="G59" s="112"/>
    </row>
    <row r="60" spans="1:13" x14ac:dyDescent="0.2">
      <c r="A60" s="97"/>
      <c r="B60" s="97"/>
      <c r="C60" s="97"/>
      <c r="D60" s="97"/>
      <c r="E60" s="97"/>
      <c r="F60" s="97"/>
      <c r="G60" s="97"/>
    </row>
    <row r="61" spans="1:13" x14ac:dyDescent="0.2">
      <c r="A61" s="111" t="s">
        <v>261</v>
      </c>
      <c r="B61" s="97"/>
      <c r="C61" s="97"/>
      <c r="D61" s="97"/>
      <c r="E61" s="97"/>
      <c r="F61" s="97"/>
      <c r="G61" s="97"/>
    </row>
    <row r="62" spans="1:13" x14ac:dyDescent="0.2">
      <c r="A62" s="99" t="s">
        <v>262</v>
      </c>
      <c r="B62" s="97"/>
      <c r="C62" s="100">
        <v>11000</v>
      </c>
      <c r="D62" s="100">
        <v>30000</v>
      </c>
      <c r="E62" s="100">
        <v>25000</v>
      </c>
      <c r="F62" s="100">
        <v>20000</v>
      </c>
      <c r="G62" s="100">
        <v>20000</v>
      </c>
    </row>
    <row r="63" spans="1:13" x14ac:dyDescent="0.2">
      <c r="A63" s="99" t="s">
        <v>263</v>
      </c>
      <c r="B63" s="97"/>
      <c r="C63" s="113">
        <v>0</v>
      </c>
      <c r="D63" s="113"/>
      <c r="E63" s="113"/>
      <c r="F63" s="113">
        <v>0</v>
      </c>
      <c r="G63" s="113">
        <v>0</v>
      </c>
    </row>
    <row r="64" spans="1:13" s="195" customFormat="1" x14ac:dyDescent="0.2">
      <c r="A64" s="99" t="s">
        <v>442</v>
      </c>
      <c r="B64" s="97"/>
      <c r="C64" s="113">
        <v>0</v>
      </c>
      <c r="D64" s="113">
        <v>15000</v>
      </c>
      <c r="E64" s="113">
        <v>0</v>
      </c>
      <c r="F64" s="113">
        <v>0</v>
      </c>
      <c r="G64" s="113">
        <v>0</v>
      </c>
    </row>
    <row r="65" spans="1:7" s="205" customFormat="1" ht="15" x14ac:dyDescent="0.25">
      <c r="A65" s="313" t="s">
        <v>491</v>
      </c>
      <c r="B65" s="313"/>
      <c r="C65" s="314">
        <f>SUM(C62:C63)</f>
        <v>11000</v>
      </c>
      <c r="D65" s="314">
        <v>45000</v>
      </c>
      <c r="E65" s="314">
        <f>SUM(E62:E63,E64)</f>
        <v>25000</v>
      </c>
      <c r="F65" s="314">
        <f>SUM(F62:F63,F64)</f>
        <v>20000</v>
      </c>
      <c r="G65" s="314">
        <f>SUM(G62:G63:G64)</f>
        <v>20000</v>
      </c>
    </row>
    <row r="68" spans="1:7" s="205" customFormat="1" ht="15" x14ac:dyDescent="0.25">
      <c r="A68" s="313" t="s">
        <v>492</v>
      </c>
      <c r="B68" s="313"/>
      <c r="C68" s="314">
        <v>3056539.49</v>
      </c>
      <c r="D68" s="314">
        <v>1937800</v>
      </c>
      <c r="E68" s="314">
        <v>1829550</v>
      </c>
      <c r="F68" s="314">
        <f>SUM(F66:F67)</f>
        <v>0</v>
      </c>
      <c r="G68" s="314">
        <f>SUM(G66:G67)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topLeftCell="A25" workbookViewId="0">
      <selection activeCell="C32" sqref="C32"/>
    </sheetView>
  </sheetViews>
  <sheetFormatPr defaultRowHeight="12.75" x14ac:dyDescent="0.2"/>
  <cols>
    <col min="1" max="1" width="12.1640625" customWidth="1"/>
    <col min="2" max="2" width="11.33203125" customWidth="1"/>
    <col min="3" max="3" width="9.6640625" customWidth="1"/>
    <col min="4" max="4" width="23.5" customWidth="1"/>
    <col min="5" max="5" width="11.5" customWidth="1"/>
    <col min="6" max="7" width="12.6640625" customWidth="1"/>
    <col min="8" max="8" width="27.6640625" style="91" customWidth="1"/>
    <col min="9" max="9" width="23.5" customWidth="1"/>
    <col min="10" max="10" width="21.6640625" customWidth="1"/>
    <col min="11" max="11" width="21" customWidth="1"/>
    <col min="12" max="12" width="20.5" customWidth="1"/>
    <col min="13" max="13" width="15.5" customWidth="1"/>
  </cols>
  <sheetData>
    <row r="1" spans="1:13" x14ac:dyDescent="0.2">
      <c r="A1" s="632" t="s">
        <v>583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ht="63.75" x14ac:dyDescent="0.2">
      <c r="A2" s="153" t="s">
        <v>318</v>
      </c>
      <c r="B2" s="153" t="s">
        <v>319</v>
      </c>
      <c r="C2" s="153" t="s">
        <v>320</v>
      </c>
      <c r="D2" s="153" t="s">
        <v>321</v>
      </c>
      <c r="E2" s="153" t="s">
        <v>584</v>
      </c>
      <c r="F2" s="153" t="s">
        <v>585</v>
      </c>
      <c r="G2" s="153" t="s">
        <v>586</v>
      </c>
      <c r="H2" s="154" t="s">
        <v>322</v>
      </c>
      <c r="I2" s="153" t="s">
        <v>587</v>
      </c>
      <c r="J2" s="153" t="s">
        <v>588</v>
      </c>
      <c r="K2" s="153" t="s">
        <v>589</v>
      </c>
      <c r="L2" s="153" t="s">
        <v>590</v>
      </c>
      <c r="M2" s="153" t="s">
        <v>323</v>
      </c>
    </row>
    <row r="3" spans="1:13" ht="12.75" customHeight="1" x14ac:dyDescent="0.2">
      <c r="A3" s="639" t="s">
        <v>370</v>
      </c>
      <c r="B3" s="639" t="s">
        <v>371</v>
      </c>
      <c r="C3" s="156" t="s">
        <v>324</v>
      </c>
      <c r="D3" s="156" t="s">
        <v>325</v>
      </c>
      <c r="E3" s="644"/>
      <c r="F3" s="645"/>
      <c r="G3" s="645"/>
      <c r="H3" s="645"/>
      <c r="I3" s="645"/>
      <c r="J3" s="645"/>
      <c r="K3" s="645"/>
      <c r="L3" s="645"/>
      <c r="M3" s="646"/>
    </row>
    <row r="4" spans="1:13" ht="25.5" x14ac:dyDescent="0.2">
      <c r="A4" s="640"/>
      <c r="B4" s="640"/>
      <c r="C4" s="635" t="s">
        <v>326</v>
      </c>
      <c r="D4" s="635" t="s">
        <v>327</v>
      </c>
      <c r="E4" s="637">
        <v>500000</v>
      </c>
      <c r="F4" s="637">
        <v>1042700</v>
      </c>
      <c r="G4" s="637">
        <v>1258200</v>
      </c>
      <c r="H4" s="163" t="s">
        <v>387</v>
      </c>
      <c r="I4" s="169">
        <v>0</v>
      </c>
      <c r="J4" s="169">
        <v>0</v>
      </c>
      <c r="K4" s="169">
        <v>0</v>
      </c>
      <c r="L4" s="169">
        <v>0</v>
      </c>
      <c r="M4" s="165" t="s">
        <v>389</v>
      </c>
    </row>
    <row r="5" spans="1:13" ht="25.5" x14ac:dyDescent="0.2">
      <c r="A5" s="640"/>
      <c r="B5" s="640"/>
      <c r="C5" s="636"/>
      <c r="D5" s="636"/>
      <c r="E5" s="638"/>
      <c r="F5" s="638"/>
      <c r="G5" s="638"/>
      <c r="H5" s="163" t="s">
        <v>393</v>
      </c>
      <c r="I5" s="169" t="s">
        <v>390</v>
      </c>
      <c r="J5" s="170" t="s">
        <v>591</v>
      </c>
      <c r="K5" s="169" t="s">
        <v>592</v>
      </c>
      <c r="L5" s="169" t="s">
        <v>593</v>
      </c>
      <c r="M5" s="165" t="s">
        <v>389</v>
      </c>
    </row>
    <row r="6" spans="1:13" ht="25.5" x14ac:dyDescent="0.2">
      <c r="A6" s="640"/>
      <c r="B6" s="640"/>
      <c r="C6" s="636"/>
      <c r="D6" s="636"/>
      <c r="E6" s="638"/>
      <c r="F6" s="638"/>
      <c r="G6" s="638"/>
      <c r="H6" s="164" t="s">
        <v>388</v>
      </c>
      <c r="I6" s="169">
        <v>0</v>
      </c>
      <c r="J6" s="171" t="s">
        <v>392</v>
      </c>
      <c r="K6" s="171" t="s">
        <v>391</v>
      </c>
      <c r="L6" s="171" t="s">
        <v>594</v>
      </c>
      <c r="M6" s="434" t="s">
        <v>389</v>
      </c>
    </row>
    <row r="7" spans="1:13" ht="38.25" customHeight="1" x14ac:dyDescent="0.2">
      <c r="A7" s="640"/>
      <c r="B7" s="639" t="s">
        <v>372</v>
      </c>
      <c r="C7" s="156" t="s">
        <v>328</v>
      </c>
      <c r="D7" s="156" t="s">
        <v>329</v>
      </c>
      <c r="E7" s="644"/>
      <c r="F7" s="645"/>
      <c r="G7" s="645"/>
      <c r="H7" s="645"/>
      <c r="I7" s="645"/>
      <c r="J7" s="645"/>
      <c r="K7" s="645"/>
      <c r="L7" s="645"/>
      <c r="M7" s="646"/>
    </row>
    <row r="8" spans="1:13" ht="153" x14ac:dyDescent="0.2">
      <c r="A8" s="640"/>
      <c r="B8" s="640"/>
      <c r="C8" s="435" t="s">
        <v>330</v>
      </c>
      <c r="D8" s="435" t="s">
        <v>331</v>
      </c>
      <c r="E8" s="436">
        <v>1000000</v>
      </c>
      <c r="F8" s="436">
        <v>1000000</v>
      </c>
      <c r="G8" s="436">
        <v>1000000</v>
      </c>
      <c r="H8" s="437" t="s">
        <v>595</v>
      </c>
      <c r="I8" s="438" t="s">
        <v>596</v>
      </c>
      <c r="J8" s="439" t="s">
        <v>597</v>
      </c>
      <c r="K8" s="440" t="s">
        <v>598</v>
      </c>
      <c r="L8" s="440" t="s">
        <v>599</v>
      </c>
      <c r="M8" s="434" t="s">
        <v>389</v>
      </c>
    </row>
    <row r="9" spans="1:13" ht="25.5" x14ac:dyDescent="0.2">
      <c r="A9" s="640"/>
      <c r="B9" s="640"/>
      <c r="C9" s="435" t="s">
        <v>332</v>
      </c>
      <c r="D9" s="435" t="s">
        <v>333</v>
      </c>
      <c r="E9" s="436">
        <v>20000</v>
      </c>
      <c r="F9" s="436">
        <v>20000</v>
      </c>
      <c r="G9" s="436">
        <v>10000</v>
      </c>
      <c r="H9" s="437" t="s">
        <v>600</v>
      </c>
      <c r="I9" s="441" t="s">
        <v>601</v>
      </c>
      <c r="J9" s="175" t="s">
        <v>602</v>
      </c>
      <c r="K9" s="175" t="s">
        <v>418</v>
      </c>
      <c r="L9" s="175" t="s">
        <v>418</v>
      </c>
      <c r="M9" s="434" t="s">
        <v>389</v>
      </c>
    </row>
    <row r="10" spans="1:13" ht="25.5" x14ac:dyDescent="0.2">
      <c r="A10" s="640"/>
      <c r="B10" s="640"/>
      <c r="C10" s="435" t="s">
        <v>603</v>
      </c>
      <c r="D10" s="435" t="s">
        <v>604</v>
      </c>
      <c r="E10" s="436">
        <v>3100000</v>
      </c>
      <c r="F10" s="436">
        <v>150000</v>
      </c>
      <c r="G10" s="442">
        <v>100000</v>
      </c>
      <c r="H10" s="437" t="s">
        <v>605</v>
      </c>
      <c r="I10" s="166">
        <v>0</v>
      </c>
      <c r="J10" s="441" t="s">
        <v>606</v>
      </c>
      <c r="K10" s="166" t="s">
        <v>607</v>
      </c>
      <c r="L10" s="167" t="s">
        <v>608</v>
      </c>
      <c r="M10" s="434" t="s">
        <v>389</v>
      </c>
    </row>
    <row r="11" spans="1:13" ht="25.5" x14ac:dyDescent="0.2">
      <c r="A11" s="640"/>
      <c r="B11" s="640"/>
      <c r="C11" s="156" t="s">
        <v>334</v>
      </c>
      <c r="D11" s="156" t="s">
        <v>335</v>
      </c>
      <c r="E11" s="641"/>
      <c r="F11" s="642"/>
      <c r="G11" s="642"/>
      <c r="H11" s="642"/>
      <c r="I11" s="642"/>
      <c r="J11" s="642"/>
      <c r="K11" s="642"/>
      <c r="L11" s="642"/>
      <c r="M11" s="643"/>
    </row>
    <row r="12" spans="1:13" ht="12.75" customHeight="1" x14ac:dyDescent="0.2">
      <c r="A12" s="640"/>
      <c r="B12" s="640"/>
      <c r="C12" s="635" t="s">
        <v>338</v>
      </c>
      <c r="D12" s="635" t="s">
        <v>381</v>
      </c>
      <c r="E12" s="637">
        <v>500000</v>
      </c>
      <c r="F12" s="650">
        <v>2000000</v>
      </c>
      <c r="G12" s="650">
        <v>2000000</v>
      </c>
      <c r="H12" s="652" t="s">
        <v>609</v>
      </c>
      <c r="I12" s="654" t="s">
        <v>394</v>
      </c>
      <c r="J12" s="654" t="s">
        <v>610</v>
      </c>
      <c r="K12" s="654" t="s">
        <v>611</v>
      </c>
      <c r="L12" s="654" t="s">
        <v>612</v>
      </c>
      <c r="M12" s="173" t="s">
        <v>389</v>
      </c>
    </row>
    <row r="13" spans="1:13" x14ac:dyDescent="0.2">
      <c r="A13" s="640"/>
      <c r="B13" s="640"/>
      <c r="C13" s="648"/>
      <c r="D13" s="648"/>
      <c r="E13" s="649"/>
      <c r="F13" s="651"/>
      <c r="G13" s="651"/>
      <c r="H13" s="653"/>
      <c r="I13" s="655"/>
      <c r="J13" s="655"/>
      <c r="K13" s="655"/>
      <c r="L13" s="655"/>
      <c r="M13" s="174"/>
    </row>
    <row r="14" spans="1:13" ht="38.25" x14ac:dyDescent="0.2">
      <c r="A14" s="640"/>
      <c r="B14" s="647"/>
      <c r="C14" s="435" t="s">
        <v>336</v>
      </c>
      <c r="D14" s="435" t="s">
        <v>337</v>
      </c>
      <c r="E14" s="436">
        <v>131092</v>
      </c>
      <c r="F14" s="436">
        <v>120500</v>
      </c>
      <c r="G14" s="436">
        <v>50000</v>
      </c>
      <c r="H14" s="168" t="s">
        <v>613</v>
      </c>
      <c r="I14" s="166" t="s">
        <v>614</v>
      </c>
      <c r="J14" s="166" t="s">
        <v>615</v>
      </c>
      <c r="K14" s="166" t="s">
        <v>616</v>
      </c>
      <c r="L14" s="166" t="s">
        <v>617</v>
      </c>
      <c r="M14" s="173" t="s">
        <v>389</v>
      </c>
    </row>
    <row r="15" spans="1:13" ht="25.5" customHeight="1" x14ac:dyDescent="0.2">
      <c r="A15" s="633" t="s">
        <v>373</v>
      </c>
      <c r="B15" s="633" t="s">
        <v>385</v>
      </c>
      <c r="C15" s="156" t="s">
        <v>339</v>
      </c>
      <c r="D15" s="157" t="s">
        <v>340</v>
      </c>
      <c r="E15" s="641"/>
      <c r="F15" s="642"/>
      <c r="G15" s="642"/>
      <c r="H15" s="642"/>
      <c r="I15" s="642"/>
      <c r="J15" s="642"/>
      <c r="K15" s="642"/>
      <c r="L15" s="642"/>
      <c r="M15" s="643"/>
    </row>
    <row r="16" spans="1:13" ht="63.75" x14ac:dyDescent="0.2">
      <c r="A16" s="656"/>
      <c r="B16" s="656"/>
      <c r="C16" s="155" t="s">
        <v>375</v>
      </c>
      <c r="D16" s="159" t="s">
        <v>376</v>
      </c>
      <c r="E16" s="160">
        <v>40000</v>
      </c>
      <c r="F16" s="160">
        <v>25000</v>
      </c>
      <c r="G16" s="160">
        <v>25000</v>
      </c>
      <c r="H16" s="443" t="s">
        <v>399</v>
      </c>
      <c r="I16" s="172" t="s">
        <v>618</v>
      </c>
      <c r="J16" s="165" t="s">
        <v>395</v>
      </c>
      <c r="K16" s="165" t="s">
        <v>395</v>
      </c>
      <c r="L16" s="165" t="s">
        <v>395</v>
      </c>
      <c r="M16" s="173" t="s">
        <v>389</v>
      </c>
    </row>
    <row r="17" spans="1:13" ht="63.75" x14ac:dyDescent="0.2">
      <c r="A17" s="656"/>
      <c r="B17" s="656"/>
      <c r="C17" s="155" t="s">
        <v>377</v>
      </c>
      <c r="D17" s="159" t="s">
        <v>378</v>
      </c>
      <c r="E17" s="160">
        <v>550000</v>
      </c>
      <c r="F17" s="160">
        <v>70000</v>
      </c>
      <c r="G17" s="160">
        <v>70000</v>
      </c>
      <c r="H17" s="443" t="s">
        <v>400</v>
      </c>
      <c r="I17" s="172" t="s">
        <v>619</v>
      </c>
      <c r="J17" s="165" t="s">
        <v>620</v>
      </c>
      <c r="K17" s="165" t="s">
        <v>396</v>
      </c>
      <c r="L17" s="165" t="s">
        <v>396</v>
      </c>
      <c r="M17" s="173" t="s">
        <v>389</v>
      </c>
    </row>
    <row r="18" spans="1:13" ht="38.25" x14ac:dyDescent="0.2">
      <c r="A18" s="656"/>
      <c r="B18" s="656"/>
      <c r="C18" s="155" t="s">
        <v>379</v>
      </c>
      <c r="D18" s="159" t="s">
        <v>380</v>
      </c>
      <c r="E18" s="160">
        <v>35000</v>
      </c>
      <c r="F18" s="160">
        <v>15000</v>
      </c>
      <c r="G18" s="160">
        <v>15000</v>
      </c>
      <c r="H18" s="443" t="s">
        <v>621</v>
      </c>
      <c r="I18" s="443" t="s">
        <v>398</v>
      </c>
      <c r="J18" s="165" t="s">
        <v>397</v>
      </c>
      <c r="K18" s="165" t="s">
        <v>397</v>
      </c>
      <c r="L18" s="165" t="s">
        <v>397</v>
      </c>
      <c r="M18" s="173" t="s">
        <v>389</v>
      </c>
    </row>
    <row r="19" spans="1:13" x14ac:dyDescent="0.2">
      <c r="A19" s="656"/>
      <c r="B19" s="640"/>
      <c r="C19" s="156" t="s">
        <v>341</v>
      </c>
      <c r="D19" s="156" t="s">
        <v>342</v>
      </c>
      <c r="E19" s="641"/>
      <c r="F19" s="642"/>
      <c r="G19" s="642"/>
      <c r="H19" s="642"/>
      <c r="I19" s="642"/>
      <c r="J19" s="642"/>
      <c r="K19" s="642"/>
      <c r="L19" s="642"/>
      <c r="M19" s="643"/>
    </row>
    <row r="20" spans="1:13" ht="38.25" x14ac:dyDescent="0.2">
      <c r="A20" s="656"/>
      <c r="B20" s="640"/>
      <c r="C20" s="155" t="s">
        <v>343</v>
      </c>
      <c r="D20" s="155" t="s">
        <v>344</v>
      </c>
      <c r="E20" s="161">
        <v>50000</v>
      </c>
      <c r="F20" s="161">
        <v>30000</v>
      </c>
      <c r="G20" s="161">
        <v>25000</v>
      </c>
      <c r="H20" s="155" t="s">
        <v>402</v>
      </c>
      <c r="I20" s="441" t="s">
        <v>403</v>
      </c>
      <c r="J20" s="175" t="s">
        <v>404</v>
      </c>
      <c r="K20" s="165" t="s">
        <v>404</v>
      </c>
      <c r="L20" s="165" t="s">
        <v>404</v>
      </c>
      <c r="M20" s="173" t="s">
        <v>389</v>
      </c>
    </row>
    <row r="21" spans="1:13" x14ac:dyDescent="0.2">
      <c r="A21" s="656"/>
      <c r="B21" s="640"/>
      <c r="C21" s="156" t="s">
        <v>345</v>
      </c>
      <c r="D21" s="156" t="s">
        <v>382</v>
      </c>
      <c r="E21" s="644"/>
      <c r="F21" s="645"/>
      <c r="G21" s="645"/>
      <c r="H21" s="645"/>
      <c r="I21" s="645"/>
      <c r="J21" s="645"/>
      <c r="K21" s="645"/>
      <c r="L21" s="645"/>
      <c r="M21" s="646"/>
    </row>
    <row r="22" spans="1:13" ht="25.5" x14ac:dyDescent="0.2">
      <c r="A22" s="656"/>
      <c r="B22" s="640"/>
      <c r="C22" s="435" t="s">
        <v>346</v>
      </c>
      <c r="D22" s="435" t="s">
        <v>347</v>
      </c>
      <c r="E22" s="436">
        <v>90000</v>
      </c>
      <c r="F22" s="161">
        <v>10000</v>
      </c>
      <c r="G22" s="161">
        <v>10000</v>
      </c>
      <c r="H22" s="155" t="s">
        <v>401</v>
      </c>
      <c r="I22" s="444" t="s">
        <v>622</v>
      </c>
      <c r="J22" s="175" t="s">
        <v>406</v>
      </c>
      <c r="K22" s="175" t="s">
        <v>406</v>
      </c>
      <c r="L22" s="175" t="s">
        <v>406</v>
      </c>
      <c r="M22" s="173" t="s">
        <v>389</v>
      </c>
    </row>
    <row r="23" spans="1:13" ht="38.25" x14ac:dyDescent="0.2">
      <c r="A23" s="656"/>
      <c r="B23" s="640"/>
      <c r="C23" s="156" t="s">
        <v>348</v>
      </c>
      <c r="D23" s="156" t="s">
        <v>349</v>
      </c>
      <c r="E23" s="641"/>
      <c r="F23" s="642"/>
      <c r="G23" s="642"/>
      <c r="H23" s="642"/>
      <c r="I23" s="642"/>
      <c r="J23" s="642"/>
      <c r="K23" s="642"/>
      <c r="L23" s="642"/>
      <c r="M23" s="643"/>
    </row>
    <row r="24" spans="1:13" ht="25.5" x14ac:dyDescent="0.2">
      <c r="A24" s="656"/>
      <c r="B24" s="647"/>
      <c r="C24" s="435" t="s">
        <v>350</v>
      </c>
      <c r="D24" s="435" t="s">
        <v>351</v>
      </c>
      <c r="E24" s="436">
        <v>4550000</v>
      </c>
      <c r="F24" s="161">
        <v>50000</v>
      </c>
      <c r="G24" s="161">
        <v>0</v>
      </c>
      <c r="H24" s="155" t="s">
        <v>407</v>
      </c>
      <c r="I24" s="441" t="s">
        <v>623</v>
      </c>
      <c r="J24" s="175" t="s">
        <v>408</v>
      </c>
      <c r="K24" s="175" t="s">
        <v>624</v>
      </c>
      <c r="L24" s="175" t="s">
        <v>406</v>
      </c>
      <c r="M24" s="173" t="s">
        <v>389</v>
      </c>
    </row>
    <row r="25" spans="1:13" ht="38.25" customHeight="1" x14ac:dyDescent="0.2">
      <c r="A25" s="656"/>
      <c r="B25" s="633" t="s">
        <v>374</v>
      </c>
      <c r="C25" s="156" t="s">
        <v>352</v>
      </c>
      <c r="D25" s="156" t="s">
        <v>353</v>
      </c>
      <c r="E25" s="641"/>
      <c r="F25" s="642"/>
      <c r="G25" s="642"/>
      <c r="H25" s="642"/>
      <c r="I25" s="642"/>
      <c r="J25" s="642"/>
      <c r="K25" s="642"/>
      <c r="L25" s="642"/>
      <c r="M25" s="643"/>
    </row>
    <row r="26" spans="1:13" ht="51" x14ac:dyDescent="0.2">
      <c r="A26" s="656"/>
      <c r="B26" s="640"/>
      <c r="C26" s="155" t="s">
        <v>354</v>
      </c>
      <c r="D26" s="155" t="s">
        <v>355</v>
      </c>
      <c r="E26" s="161">
        <v>90000</v>
      </c>
      <c r="F26" s="161">
        <v>55000</v>
      </c>
      <c r="G26" s="161">
        <v>55000</v>
      </c>
      <c r="H26" s="155" t="s">
        <v>356</v>
      </c>
      <c r="I26" s="165" t="s">
        <v>410</v>
      </c>
      <c r="J26" s="165" t="s">
        <v>409</v>
      </c>
      <c r="K26" s="165" t="s">
        <v>409</v>
      </c>
      <c r="L26" s="165" t="s">
        <v>409</v>
      </c>
      <c r="M26" s="173" t="s">
        <v>389</v>
      </c>
    </row>
    <row r="27" spans="1:13" ht="25.5" x14ac:dyDescent="0.2">
      <c r="A27" s="656"/>
      <c r="B27" s="640"/>
      <c r="C27" s="155" t="s">
        <v>357</v>
      </c>
      <c r="D27" s="155" t="s">
        <v>358</v>
      </c>
      <c r="E27" s="161">
        <v>140000</v>
      </c>
      <c r="F27" s="161">
        <v>50000</v>
      </c>
      <c r="G27" s="161">
        <v>20000</v>
      </c>
      <c r="H27" s="155" t="s">
        <v>359</v>
      </c>
      <c r="I27" s="165" t="s">
        <v>405</v>
      </c>
      <c r="J27" s="165" t="s">
        <v>411</v>
      </c>
      <c r="K27" s="165" t="s">
        <v>411</v>
      </c>
      <c r="L27" s="165" t="s">
        <v>411</v>
      </c>
      <c r="M27" s="173" t="s">
        <v>389</v>
      </c>
    </row>
    <row r="28" spans="1:13" ht="38.25" x14ac:dyDescent="0.2">
      <c r="A28" s="656"/>
      <c r="B28" s="647"/>
      <c r="C28" s="155" t="s">
        <v>360</v>
      </c>
      <c r="D28" s="155" t="s">
        <v>384</v>
      </c>
      <c r="E28" s="161">
        <v>28250</v>
      </c>
      <c r="F28" s="161">
        <v>5000</v>
      </c>
      <c r="G28" s="161">
        <v>5000</v>
      </c>
      <c r="H28" s="155" t="s">
        <v>625</v>
      </c>
      <c r="I28" s="172" t="s">
        <v>626</v>
      </c>
      <c r="J28" s="165" t="s">
        <v>412</v>
      </c>
      <c r="K28" s="165" t="s">
        <v>412</v>
      </c>
      <c r="L28" s="165" t="s">
        <v>412</v>
      </c>
      <c r="M28" s="173" t="s">
        <v>389</v>
      </c>
    </row>
    <row r="29" spans="1:13" ht="12.75" customHeight="1" x14ac:dyDescent="0.2">
      <c r="A29" s="656"/>
      <c r="B29" s="633" t="s">
        <v>383</v>
      </c>
      <c r="C29" s="156" t="s">
        <v>361</v>
      </c>
      <c r="D29" s="156" t="s">
        <v>362</v>
      </c>
      <c r="E29" s="644"/>
      <c r="F29" s="645"/>
      <c r="G29" s="645"/>
      <c r="H29" s="645"/>
      <c r="I29" s="645"/>
      <c r="J29" s="645"/>
      <c r="K29" s="645"/>
      <c r="L29" s="645"/>
      <c r="M29" s="646"/>
    </row>
    <row r="30" spans="1:13" ht="38.25" x14ac:dyDescent="0.2">
      <c r="A30" s="656"/>
      <c r="B30" s="634"/>
      <c r="C30" s="435" t="s">
        <v>363</v>
      </c>
      <c r="D30" s="435" t="s">
        <v>364</v>
      </c>
      <c r="E30" s="436">
        <v>30000</v>
      </c>
      <c r="F30" s="436">
        <v>5000</v>
      </c>
      <c r="G30" s="436">
        <v>5000</v>
      </c>
      <c r="H30" s="155" t="s">
        <v>413</v>
      </c>
      <c r="I30" s="175" t="s">
        <v>414</v>
      </c>
      <c r="J30" s="166" t="s">
        <v>415</v>
      </c>
      <c r="K30" s="166" t="s">
        <v>416</v>
      </c>
      <c r="L30" s="166"/>
      <c r="M30" s="173" t="s">
        <v>389</v>
      </c>
    </row>
    <row r="31" spans="1:13" ht="25.5" customHeight="1" x14ac:dyDescent="0.2">
      <c r="A31" s="656"/>
      <c r="B31" s="633" t="s">
        <v>386</v>
      </c>
      <c r="C31" s="156" t="s">
        <v>365</v>
      </c>
      <c r="D31" s="156" t="s">
        <v>366</v>
      </c>
      <c r="E31" s="641"/>
      <c r="F31" s="642"/>
      <c r="G31" s="642"/>
      <c r="H31" s="642"/>
      <c r="I31" s="642"/>
      <c r="J31" s="642"/>
      <c r="K31" s="642"/>
      <c r="L31" s="642"/>
      <c r="M31" s="643"/>
    </row>
    <row r="32" spans="1:13" ht="51" x14ac:dyDescent="0.2">
      <c r="A32" s="656"/>
      <c r="B32" s="634"/>
      <c r="C32" s="435" t="s">
        <v>367</v>
      </c>
      <c r="D32" s="445" t="s">
        <v>368</v>
      </c>
      <c r="E32" s="436">
        <v>269900</v>
      </c>
      <c r="F32" s="436">
        <v>250000</v>
      </c>
      <c r="G32" s="436">
        <v>50000</v>
      </c>
      <c r="H32" s="155" t="s">
        <v>369</v>
      </c>
      <c r="I32" s="175" t="s">
        <v>627</v>
      </c>
      <c r="J32" s="175" t="s">
        <v>628</v>
      </c>
      <c r="K32" s="175" t="s">
        <v>417</v>
      </c>
      <c r="L32" s="175" t="s">
        <v>417</v>
      </c>
      <c r="M32" s="173" t="s">
        <v>389</v>
      </c>
    </row>
  </sheetData>
  <mergeCells count="34">
    <mergeCell ref="A15:A32"/>
    <mergeCell ref="B15:B24"/>
    <mergeCell ref="E15:M15"/>
    <mergeCell ref="E19:M19"/>
    <mergeCell ref="B25:B28"/>
    <mergeCell ref="B29:B30"/>
    <mergeCell ref="E29:M29"/>
    <mergeCell ref="E11:M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:M1"/>
    <mergeCell ref="B31:B32"/>
    <mergeCell ref="C4:C6"/>
    <mergeCell ref="D4:D6"/>
    <mergeCell ref="E4:E6"/>
    <mergeCell ref="F4:F6"/>
    <mergeCell ref="G4:G6"/>
    <mergeCell ref="B3:B6"/>
    <mergeCell ref="E23:M23"/>
    <mergeCell ref="E21:M21"/>
    <mergeCell ref="E25:M25"/>
    <mergeCell ref="E7:M7"/>
    <mergeCell ref="E3:M3"/>
    <mergeCell ref="E31:M31"/>
    <mergeCell ref="A3:A14"/>
    <mergeCell ref="B7:B1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3743-FE0D-4315-A5CB-011CF3BA8A66}">
  <dimension ref="A1:H12"/>
  <sheetViews>
    <sheetView workbookViewId="0">
      <selection activeCell="F8" sqref="F8"/>
    </sheetView>
  </sheetViews>
  <sheetFormatPr defaultRowHeight="12.75" x14ac:dyDescent="0.2"/>
  <cols>
    <col min="1" max="1" width="8" customWidth="1"/>
    <col min="2" max="2" width="33" customWidth="1"/>
    <col min="3" max="3" width="16.1640625" customWidth="1"/>
    <col min="4" max="4" width="16.83203125" style="446" customWidth="1"/>
    <col min="5" max="5" width="18.1640625" customWidth="1"/>
    <col min="6" max="6" width="8.6640625" style="446" customWidth="1"/>
    <col min="7" max="7" width="8.5" style="446" customWidth="1"/>
    <col min="8" max="8" width="7.33203125" customWidth="1"/>
  </cols>
  <sheetData>
    <row r="1" spans="1:8" ht="20.25" x14ac:dyDescent="0.3">
      <c r="A1" s="447" t="s">
        <v>274</v>
      </c>
      <c r="B1" s="97"/>
      <c r="C1" s="97"/>
      <c r="D1" s="97"/>
      <c r="E1" s="97"/>
      <c r="F1" s="97"/>
      <c r="G1" s="97"/>
      <c r="H1" s="97"/>
    </row>
    <row r="2" spans="1:8" ht="20.25" x14ac:dyDescent="0.3">
      <c r="A2" s="657" t="s">
        <v>630</v>
      </c>
      <c r="B2" s="657"/>
      <c r="C2" s="657"/>
      <c r="D2" s="657"/>
      <c r="E2" s="657"/>
      <c r="F2" s="657"/>
      <c r="G2" s="657"/>
      <c r="H2" s="657"/>
    </row>
    <row r="3" spans="1:8" ht="15.75" x14ac:dyDescent="0.25">
      <c r="A3" s="658"/>
      <c r="B3" s="658"/>
      <c r="C3" s="658"/>
      <c r="D3" s="658"/>
      <c r="E3" s="658"/>
      <c r="F3" s="658"/>
      <c r="G3" s="658"/>
      <c r="H3" s="658"/>
    </row>
    <row r="4" spans="1:8" ht="15.75" x14ac:dyDescent="0.25">
      <c r="A4" s="659" t="s">
        <v>653</v>
      </c>
      <c r="B4" s="659"/>
      <c r="C4" s="659"/>
      <c r="D4" s="659"/>
      <c r="E4" s="659"/>
      <c r="F4" s="659"/>
      <c r="G4" s="659"/>
      <c r="H4" s="659"/>
    </row>
    <row r="5" spans="1:8" ht="15.75" x14ac:dyDescent="0.25">
      <c r="A5" s="659" t="s">
        <v>631</v>
      </c>
      <c r="B5" s="659"/>
      <c r="C5" s="659"/>
      <c r="D5" s="659"/>
      <c r="E5" s="659"/>
      <c r="F5" s="659"/>
      <c r="G5" s="659"/>
      <c r="H5" s="659"/>
    </row>
    <row r="6" spans="1:8" x14ac:dyDescent="0.2">
      <c r="A6" s="663" t="s">
        <v>633</v>
      </c>
      <c r="B6" s="664"/>
      <c r="C6" s="450" t="s">
        <v>640</v>
      </c>
      <c r="D6" s="450" t="s">
        <v>634</v>
      </c>
      <c r="E6" s="450" t="s">
        <v>641</v>
      </c>
      <c r="F6" s="451" t="s">
        <v>635</v>
      </c>
      <c r="G6" s="451" t="s">
        <v>643</v>
      </c>
      <c r="H6" s="451" t="s">
        <v>644</v>
      </c>
    </row>
    <row r="7" spans="1:8" x14ac:dyDescent="0.2">
      <c r="A7" s="660" t="s">
        <v>225</v>
      </c>
      <c r="B7" s="660"/>
      <c r="C7" s="452" t="s">
        <v>226</v>
      </c>
      <c r="D7" s="452" t="s">
        <v>642</v>
      </c>
      <c r="E7" s="452" t="s">
        <v>228</v>
      </c>
      <c r="F7" s="452" t="s">
        <v>229</v>
      </c>
      <c r="G7" s="452" t="s">
        <v>645</v>
      </c>
      <c r="H7" s="453" t="s">
        <v>646</v>
      </c>
    </row>
    <row r="8" spans="1:8" ht="18.75" customHeight="1" x14ac:dyDescent="0.2">
      <c r="A8" s="665" t="s">
        <v>636</v>
      </c>
      <c r="B8" s="665"/>
      <c r="C8" s="455">
        <f>SUM(C9+C11)</f>
        <v>14791000</v>
      </c>
      <c r="D8" s="455">
        <f>SUM(D9+D11)</f>
        <v>7852854.4000000004</v>
      </c>
      <c r="E8" s="455">
        <f>SUM(E9+E11)</f>
        <v>8155478.8420000002</v>
      </c>
      <c r="F8" s="455">
        <f>D8/C8*100</f>
        <v>53.09211277127983</v>
      </c>
      <c r="G8" s="455">
        <f>E8/C8*100</f>
        <v>55.138116706105066</v>
      </c>
      <c r="H8" s="457">
        <f>E8/D8+100</f>
        <v>101.0385368716374</v>
      </c>
    </row>
    <row r="9" spans="1:8" ht="18.75" customHeight="1" x14ac:dyDescent="0.2">
      <c r="A9" s="661" t="s">
        <v>637</v>
      </c>
      <c r="B9" s="661"/>
      <c r="C9" s="455">
        <f>C10</f>
        <v>58500</v>
      </c>
      <c r="D9" s="455">
        <f>D10</f>
        <v>136250</v>
      </c>
      <c r="E9" s="455">
        <f>E10</f>
        <v>56279</v>
      </c>
      <c r="F9" s="455">
        <f>D9/C9*100</f>
        <v>232.90598290598291</v>
      </c>
      <c r="G9" s="455">
        <f>E9/C9*100</f>
        <v>96.203418803418799</v>
      </c>
      <c r="H9" s="457">
        <f>E9/D9+100</f>
        <v>100.41305688073395</v>
      </c>
    </row>
    <row r="10" spans="1:8" ht="17.25" customHeight="1" x14ac:dyDescent="0.2">
      <c r="A10" s="662" t="s">
        <v>638</v>
      </c>
      <c r="B10" s="662"/>
      <c r="C10" s="456">
        <f>POS.DIO!F8</f>
        <v>58500</v>
      </c>
      <c r="D10" s="456">
        <f>POS.DIO!E8</f>
        <v>136250</v>
      </c>
      <c r="E10" s="456">
        <f>POS.DIO!D8</f>
        <v>56279</v>
      </c>
      <c r="F10" s="455">
        <f>D10/C10*100</f>
        <v>232.90598290598291</v>
      </c>
      <c r="G10" s="455">
        <f>E10/C10*100</f>
        <v>96.203418803418799</v>
      </c>
      <c r="H10" s="457">
        <f>E10/D10+100</f>
        <v>100.41305688073395</v>
      </c>
    </row>
    <row r="11" spans="1:8" ht="18" customHeight="1" x14ac:dyDescent="0.2">
      <c r="A11" s="661" t="s">
        <v>639</v>
      </c>
      <c r="B11" s="661"/>
      <c r="C11" s="458">
        <f>C12</f>
        <v>14732500</v>
      </c>
      <c r="D11" s="458">
        <f>D12</f>
        <v>7716604.4000000004</v>
      </c>
      <c r="E11" s="458">
        <f>E12</f>
        <v>8099199.8420000002</v>
      </c>
      <c r="F11" s="455">
        <f>D11/C11*100</f>
        <v>52.378105548956391</v>
      </c>
      <c r="G11" s="455">
        <f>E11/C11*100</f>
        <v>54.975054077719335</v>
      </c>
      <c r="H11" s="457">
        <f>E11/D11+100</f>
        <v>101.04958080292414</v>
      </c>
    </row>
    <row r="12" spans="1:8" ht="23.25" customHeight="1" x14ac:dyDescent="0.2">
      <c r="A12" s="662" t="s">
        <v>206</v>
      </c>
      <c r="B12" s="662"/>
      <c r="C12" s="459">
        <v>14732500</v>
      </c>
      <c r="D12" s="456">
        <f>POS.DIO!E31</f>
        <v>7716604.4000000004</v>
      </c>
      <c r="E12" s="456">
        <f>POS.DIO!D31</f>
        <v>8099199.8420000002</v>
      </c>
      <c r="F12" s="455">
        <f>D12/C12*100</f>
        <v>52.378105548956391</v>
      </c>
      <c r="G12" s="455">
        <f>E12/C12*100</f>
        <v>54.975054077719335</v>
      </c>
      <c r="H12" s="457">
        <f>E12/D12+100</f>
        <v>101.04958080292414</v>
      </c>
    </row>
  </sheetData>
  <mergeCells count="11">
    <mergeCell ref="A9:B9"/>
    <mergeCell ref="A10:B10"/>
    <mergeCell ref="A11:B11"/>
    <mergeCell ref="A12:B12"/>
    <mergeCell ref="A6:B6"/>
    <mergeCell ref="A8:B8"/>
    <mergeCell ref="A2:H2"/>
    <mergeCell ref="A3:H3"/>
    <mergeCell ref="A4:H4"/>
    <mergeCell ref="A5:H5"/>
    <mergeCell ref="A7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09E8-51E0-4737-BD4C-564A6B0695AA}">
  <dimension ref="A1:H27"/>
  <sheetViews>
    <sheetView topLeftCell="A6" workbookViewId="0">
      <selection activeCell="K19" sqref="K19"/>
    </sheetView>
  </sheetViews>
  <sheetFormatPr defaultRowHeight="12.75" x14ac:dyDescent="0.2"/>
  <cols>
    <col min="1" max="1" width="8" customWidth="1"/>
    <col min="2" max="2" width="49.1640625" customWidth="1"/>
    <col min="3" max="3" width="16.5" customWidth="1"/>
    <col min="4" max="4" width="18.6640625" customWidth="1"/>
    <col min="5" max="5" width="20.33203125" style="446" customWidth="1"/>
    <col min="6" max="6" width="8.1640625" style="446" customWidth="1"/>
    <col min="7" max="7" width="7.5" style="446" customWidth="1"/>
    <col min="8" max="8" width="7.83203125" customWidth="1"/>
  </cols>
  <sheetData>
    <row r="1" spans="1:8" ht="20.25" x14ac:dyDescent="0.3">
      <c r="A1" s="667" t="s">
        <v>274</v>
      </c>
      <c r="B1" s="667"/>
      <c r="C1" s="668"/>
      <c r="D1" s="668"/>
      <c r="E1" s="479"/>
      <c r="F1" s="479"/>
      <c r="G1" s="479"/>
      <c r="H1" s="464"/>
    </row>
    <row r="2" spans="1:8" ht="20.25" x14ac:dyDescent="0.3">
      <c r="A2" s="657" t="s">
        <v>657</v>
      </c>
      <c r="B2" s="657"/>
      <c r="C2" s="657"/>
      <c r="D2" s="657"/>
      <c r="E2" s="657"/>
      <c r="F2" s="657"/>
      <c r="G2" s="657"/>
      <c r="H2" s="657"/>
    </row>
    <row r="3" spans="1:8" ht="15.75" x14ac:dyDescent="0.25">
      <c r="A3" s="658"/>
      <c r="B3" s="658"/>
      <c r="C3" s="658"/>
      <c r="D3" s="658"/>
      <c r="E3" s="658"/>
      <c r="F3" s="658"/>
      <c r="G3" s="658"/>
      <c r="H3" s="658"/>
    </row>
    <row r="4" spans="1:8" ht="15.75" x14ac:dyDescent="0.25">
      <c r="A4" s="659" t="s">
        <v>654</v>
      </c>
      <c r="B4" s="659"/>
      <c r="C4" s="659"/>
      <c r="D4" s="659"/>
      <c r="E4" s="659"/>
      <c r="F4" s="659"/>
      <c r="G4" s="659"/>
      <c r="H4" s="659"/>
    </row>
    <row r="5" spans="1:8" ht="15.75" x14ac:dyDescent="0.25">
      <c r="A5" s="659" t="s">
        <v>655</v>
      </c>
      <c r="B5" s="659"/>
      <c r="C5" s="659"/>
      <c r="D5" s="659"/>
      <c r="E5" s="659"/>
      <c r="F5" s="659"/>
      <c r="G5" s="659"/>
      <c r="H5" s="659"/>
    </row>
    <row r="6" spans="1:8" ht="21" x14ac:dyDescent="0.2">
      <c r="A6" s="448" t="s">
        <v>632</v>
      </c>
      <c r="B6" s="449" t="s">
        <v>633</v>
      </c>
      <c r="C6" s="450" t="s">
        <v>640</v>
      </c>
      <c r="D6" s="450" t="s">
        <v>634</v>
      </c>
      <c r="E6" s="450" t="s">
        <v>656</v>
      </c>
      <c r="F6" s="451" t="s">
        <v>635</v>
      </c>
      <c r="G6" s="451" t="s">
        <v>643</v>
      </c>
      <c r="H6" s="451" t="s">
        <v>644</v>
      </c>
    </row>
    <row r="7" spans="1:8" x14ac:dyDescent="0.2">
      <c r="A7" s="660" t="s">
        <v>225</v>
      </c>
      <c r="B7" s="660"/>
      <c r="C7" s="452" t="s">
        <v>226</v>
      </c>
      <c r="D7" s="452" t="s">
        <v>227</v>
      </c>
      <c r="E7" s="452" t="s">
        <v>228</v>
      </c>
      <c r="F7" s="452" t="s">
        <v>229</v>
      </c>
      <c r="G7" s="452" t="s">
        <v>645</v>
      </c>
      <c r="H7" s="453" t="s">
        <v>646</v>
      </c>
    </row>
    <row r="8" spans="1:8" x14ac:dyDescent="0.2">
      <c r="A8" s="669" t="s">
        <v>636</v>
      </c>
      <c r="B8" s="669"/>
      <c r="C8" s="454">
        <f>SUM(C9+C14)</f>
        <v>14791000</v>
      </c>
      <c r="D8" s="454">
        <f>SUM(D9+D14)</f>
        <v>7852854.4000000004</v>
      </c>
      <c r="E8" s="454">
        <f>SUM(E9+E14)</f>
        <v>8155478.8399999999</v>
      </c>
      <c r="F8" s="454">
        <f t="shared" ref="F8:F24" si="0">D8/C8*100</f>
        <v>53.09211277127983</v>
      </c>
      <c r="G8" s="454">
        <f t="shared" ref="G8:G24" si="1">E8/C8*100</f>
        <v>55.138116692583324</v>
      </c>
      <c r="H8" s="454">
        <f t="shared" ref="H8:H24" si="2">E8/D8*100</f>
        <v>103.85368713827165</v>
      </c>
    </row>
    <row r="9" spans="1:8" x14ac:dyDescent="0.2">
      <c r="A9" s="670" t="s">
        <v>637</v>
      </c>
      <c r="B9" s="670">
        <f>B10</f>
        <v>0</v>
      </c>
      <c r="C9" s="455">
        <f>C10</f>
        <v>58500</v>
      </c>
      <c r="D9" s="455">
        <f>D10</f>
        <v>136250</v>
      </c>
      <c r="E9" s="455">
        <f>E10</f>
        <v>56279</v>
      </c>
      <c r="F9" s="454">
        <f t="shared" si="0"/>
        <v>232.90598290598291</v>
      </c>
      <c r="G9" s="454">
        <f t="shared" si="1"/>
        <v>96.203418803418799</v>
      </c>
      <c r="H9" s="454">
        <f t="shared" si="2"/>
        <v>41.305688073394499</v>
      </c>
    </row>
    <row r="10" spans="1:8" ht="15" customHeight="1" x14ac:dyDescent="0.2">
      <c r="A10" s="666" t="s">
        <v>638</v>
      </c>
      <c r="B10" s="666"/>
      <c r="C10" s="456">
        <f>C11</f>
        <v>58500</v>
      </c>
      <c r="D10" s="456">
        <f>D11</f>
        <v>136250</v>
      </c>
      <c r="E10" s="456">
        <f>E11</f>
        <v>56279</v>
      </c>
      <c r="F10" s="454">
        <f t="shared" si="0"/>
        <v>232.90598290598291</v>
      </c>
      <c r="G10" s="454">
        <f t="shared" si="1"/>
        <v>96.203418803418799</v>
      </c>
      <c r="H10" s="454">
        <f t="shared" si="2"/>
        <v>41.305688073394499</v>
      </c>
    </row>
    <row r="11" spans="1:8" ht="12.75" customHeight="1" x14ac:dyDescent="0.2">
      <c r="A11" s="465">
        <v>3</v>
      </c>
      <c r="B11" s="466" t="s">
        <v>203</v>
      </c>
      <c r="C11" s="455">
        <f>SUM(C12:C13)</f>
        <v>58500</v>
      </c>
      <c r="D11" s="455">
        <f>SUM(D12:D13)</f>
        <v>136250</v>
      </c>
      <c r="E11" s="455">
        <f>SUM(E12:E13)</f>
        <v>56279</v>
      </c>
      <c r="F11" s="454">
        <f t="shared" si="0"/>
        <v>232.90598290598291</v>
      </c>
      <c r="G11" s="454">
        <f t="shared" si="1"/>
        <v>96.203418803418799</v>
      </c>
      <c r="H11" s="454">
        <f t="shared" si="2"/>
        <v>41.305688073394499</v>
      </c>
    </row>
    <row r="12" spans="1:8" ht="12.75" customHeight="1" x14ac:dyDescent="0.2">
      <c r="A12" s="467">
        <v>32</v>
      </c>
      <c r="B12" s="468" t="s">
        <v>292</v>
      </c>
      <c r="C12" s="456">
        <f>POS.DIO!F15</f>
        <v>40000</v>
      </c>
      <c r="D12" s="456">
        <f>POS.DIO!E15</f>
        <v>123000</v>
      </c>
      <c r="E12" s="456">
        <f>POS.DIO!D15</f>
        <v>41849</v>
      </c>
      <c r="F12" s="454">
        <f t="shared" si="0"/>
        <v>307.5</v>
      </c>
      <c r="G12" s="454">
        <f t="shared" si="1"/>
        <v>104.6225</v>
      </c>
      <c r="H12" s="454">
        <f t="shared" si="2"/>
        <v>34.023577235772358</v>
      </c>
    </row>
    <row r="13" spans="1:8" ht="11.25" customHeight="1" x14ac:dyDescent="0.2">
      <c r="A13" s="467">
        <v>38</v>
      </c>
      <c r="B13" s="468" t="s">
        <v>202</v>
      </c>
      <c r="C13" s="456">
        <f>POS.DIO!F21+POS.DIO!F28</f>
        <v>18500</v>
      </c>
      <c r="D13" s="456">
        <f>POS.DIO!E21+POS.DIO!E28</f>
        <v>13250</v>
      </c>
      <c r="E13" s="456">
        <f>POS.DIO!D21+POS.DIO!D28</f>
        <v>14430</v>
      </c>
      <c r="F13" s="454">
        <f t="shared" si="0"/>
        <v>71.621621621621628</v>
      </c>
      <c r="G13" s="454">
        <f t="shared" si="1"/>
        <v>78</v>
      </c>
      <c r="H13" s="454">
        <f t="shared" si="2"/>
        <v>108.90566037735849</v>
      </c>
    </row>
    <row r="14" spans="1:8" x14ac:dyDescent="0.2">
      <c r="A14" s="670" t="s">
        <v>639</v>
      </c>
      <c r="B14" s="670"/>
      <c r="C14" s="469">
        <f>C15</f>
        <v>14732500</v>
      </c>
      <c r="D14" s="469">
        <f>D15</f>
        <v>7716604.4000000004</v>
      </c>
      <c r="E14" s="469">
        <f>E15</f>
        <v>8099199.8399999999</v>
      </c>
      <c r="F14" s="454">
        <f t="shared" si="0"/>
        <v>52.378105548956391</v>
      </c>
      <c r="G14" s="454">
        <f t="shared" si="1"/>
        <v>54.975054064143904</v>
      </c>
      <c r="H14" s="454">
        <f t="shared" si="2"/>
        <v>104.95808026649649</v>
      </c>
    </row>
    <row r="15" spans="1:8" x14ac:dyDescent="0.2">
      <c r="A15" s="666" t="s">
        <v>206</v>
      </c>
      <c r="B15" s="666"/>
      <c r="C15" s="470">
        <f>C16+C24</f>
        <v>14732500</v>
      </c>
      <c r="D15" s="470">
        <f>D16+D24</f>
        <v>7716604.4000000004</v>
      </c>
      <c r="E15" s="470">
        <f>E16+E24</f>
        <v>8099199.8399999999</v>
      </c>
      <c r="F15" s="454">
        <f t="shared" si="0"/>
        <v>52.378105548956391</v>
      </c>
      <c r="G15" s="454">
        <f t="shared" si="1"/>
        <v>54.975054064143904</v>
      </c>
      <c r="H15" s="454">
        <f t="shared" si="2"/>
        <v>104.95808026649649</v>
      </c>
    </row>
    <row r="16" spans="1:8" x14ac:dyDescent="0.2">
      <c r="A16" s="465">
        <v>3</v>
      </c>
      <c r="B16" s="471" t="s">
        <v>203</v>
      </c>
      <c r="C16" s="469">
        <f>SUM(C17:C23)</f>
        <v>3904350</v>
      </c>
      <c r="D16" s="469">
        <f>SUM(D17:D23)</f>
        <v>3986854.4</v>
      </c>
      <c r="E16" s="469">
        <f>SUM(E17:E23)</f>
        <v>3073436.3</v>
      </c>
      <c r="F16" s="454">
        <f t="shared" si="0"/>
        <v>102.11314047152536</v>
      </c>
      <c r="G16" s="454">
        <f t="shared" si="1"/>
        <v>78.718257840613674</v>
      </c>
      <c r="H16" s="454">
        <f t="shared" si="2"/>
        <v>77.089253623106984</v>
      </c>
    </row>
    <row r="17" spans="1:8" x14ac:dyDescent="0.2">
      <c r="A17" s="472">
        <v>31</v>
      </c>
      <c r="B17" s="473" t="s">
        <v>289</v>
      </c>
      <c r="C17" s="470">
        <v>832000</v>
      </c>
      <c r="D17" s="470">
        <f>[1]POS.DIO!E42+[1]POS.DIO!E88</f>
        <v>792000</v>
      </c>
      <c r="E17" s="470">
        <v>562578.35</v>
      </c>
      <c r="F17" s="454">
        <f t="shared" si="0"/>
        <v>95.192307692307693</v>
      </c>
      <c r="G17" s="454">
        <f t="shared" si="1"/>
        <v>67.617590144230761</v>
      </c>
      <c r="H17" s="454">
        <f t="shared" si="2"/>
        <v>71.032619949494944</v>
      </c>
    </row>
    <row r="18" spans="1:8" x14ac:dyDescent="0.2">
      <c r="A18" s="472">
        <v>32</v>
      </c>
      <c r="B18" s="473" t="s">
        <v>292</v>
      </c>
      <c r="C18" s="474">
        <v>1906000</v>
      </c>
      <c r="D18" s="474">
        <v>2154200</v>
      </c>
      <c r="E18" s="474">
        <v>1837816.69</v>
      </c>
      <c r="F18" s="454">
        <f t="shared" si="0"/>
        <v>113.02203567681008</v>
      </c>
      <c r="G18" s="454">
        <f t="shared" si="1"/>
        <v>96.422701469045109</v>
      </c>
      <c r="H18" s="454">
        <f t="shared" si="2"/>
        <v>85.313187726302104</v>
      </c>
    </row>
    <row r="19" spans="1:8" x14ac:dyDescent="0.2">
      <c r="A19" s="472">
        <v>34</v>
      </c>
      <c r="B19" s="473" t="s">
        <v>298</v>
      </c>
      <c r="C19" s="474">
        <v>8000</v>
      </c>
      <c r="D19" s="474">
        <v>9000</v>
      </c>
      <c r="E19" s="474">
        <v>7809.17</v>
      </c>
      <c r="F19" s="454">
        <f t="shared" si="0"/>
        <v>112.5</v>
      </c>
      <c r="G19" s="454">
        <f t="shared" si="1"/>
        <v>97.614625000000004</v>
      </c>
      <c r="H19" s="454">
        <f t="shared" si="2"/>
        <v>86.768555555555565</v>
      </c>
    </row>
    <row r="20" spans="1:8" x14ac:dyDescent="0.2">
      <c r="A20" s="472">
        <v>35</v>
      </c>
      <c r="B20" s="473" t="s">
        <v>300</v>
      </c>
      <c r="C20" s="474">
        <v>60000</v>
      </c>
      <c r="D20" s="474">
        <f>[1]POS.DIO!E263+[1]POS.DIO!E379</f>
        <v>50000</v>
      </c>
      <c r="E20" s="474">
        <v>17490</v>
      </c>
      <c r="F20" s="454">
        <f t="shared" si="0"/>
        <v>83.333333333333343</v>
      </c>
      <c r="G20" s="454">
        <f t="shared" si="1"/>
        <v>29.15</v>
      </c>
      <c r="H20" s="454">
        <f t="shared" si="2"/>
        <v>34.979999999999997</v>
      </c>
    </row>
    <row r="21" spans="1:8" x14ac:dyDescent="0.2">
      <c r="A21" s="472">
        <v>36</v>
      </c>
      <c r="B21" s="475" t="s">
        <v>546</v>
      </c>
      <c r="C21" s="474">
        <v>400800</v>
      </c>
      <c r="D21" s="474">
        <v>247066.86</v>
      </c>
      <c r="E21" s="474">
        <v>101993.01</v>
      </c>
      <c r="F21" s="454">
        <f t="shared" si="0"/>
        <v>61.643428143712576</v>
      </c>
      <c r="G21" s="454">
        <f t="shared" si="1"/>
        <v>25.447357784431134</v>
      </c>
      <c r="H21" s="454">
        <f t="shared" si="2"/>
        <v>41.281542170406823</v>
      </c>
    </row>
    <row r="22" spans="1:8" x14ac:dyDescent="0.2">
      <c r="A22" s="472">
        <v>37</v>
      </c>
      <c r="B22" s="475" t="s">
        <v>649</v>
      </c>
      <c r="C22" s="474">
        <v>279000</v>
      </c>
      <c r="D22" s="474">
        <v>257000</v>
      </c>
      <c r="E22" s="474">
        <v>169818.44</v>
      </c>
      <c r="F22" s="454">
        <f t="shared" si="0"/>
        <v>92.114695340501797</v>
      </c>
      <c r="G22" s="454">
        <f t="shared" si="1"/>
        <v>60.866824372759851</v>
      </c>
      <c r="H22" s="454">
        <f t="shared" si="2"/>
        <v>66.077214007782104</v>
      </c>
    </row>
    <row r="23" spans="1:8" x14ac:dyDescent="0.2">
      <c r="A23" s="472">
        <v>38</v>
      </c>
      <c r="B23" s="473" t="s">
        <v>202</v>
      </c>
      <c r="C23" s="474">
        <v>418550</v>
      </c>
      <c r="D23" s="474">
        <v>477587.54</v>
      </c>
      <c r="E23" s="474">
        <v>375930.64</v>
      </c>
      <c r="F23" s="454">
        <f t="shared" si="0"/>
        <v>114.1052538525863</v>
      </c>
      <c r="G23" s="454">
        <f t="shared" si="1"/>
        <v>89.817379046708879</v>
      </c>
      <c r="H23" s="454">
        <f t="shared" si="2"/>
        <v>78.714499126170679</v>
      </c>
    </row>
    <row r="24" spans="1:8" x14ac:dyDescent="0.2">
      <c r="A24" s="476">
        <v>4</v>
      </c>
      <c r="B24" s="477" t="s">
        <v>650</v>
      </c>
      <c r="C24" s="478">
        <f>SUM(C25:C27)</f>
        <v>10828150</v>
      </c>
      <c r="D24" s="478">
        <f>SUM(D25:D27)</f>
        <v>3729750</v>
      </c>
      <c r="E24" s="478">
        <f>SUM(E25:E27)</f>
        <v>5025763.54</v>
      </c>
      <c r="F24" s="454">
        <f t="shared" si="0"/>
        <v>34.444942118459757</v>
      </c>
      <c r="G24" s="454">
        <f t="shared" si="1"/>
        <v>46.413870698134033</v>
      </c>
      <c r="H24" s="454">
        <f t="shared" si="2"/>
        <v>134.74800026811448</v>
      </c>
    </row>
    <row r="25" spans="1:8" x14ac:dyDescent="0.2">
      <c r="A25" s="472">
        <v>41</v>
      </c>
      <c r="B25" s="475" t="s">
        <v>209</v>
      </c>
      <c r="C25" s="474">
        <v>0</v>
      </c>
      <c r="D25" s="474">
        <v>0</v>
      </c>
      <c r="E25" s="474">
        <v>23000</v>
      </c>
      <c r="F25" s="454">
        <v>0</v>
      </c>
      <c r="G25" s="454">
        <v>0</v>
      </c>
      <c r="H25" s="454">
        <v>0</v>
      </c>
    </row>
    <row r="26" spans="1:8" x14ac:dyDescent="0.2">
      <c r="A26" s="472">
        <v>42</v>
      </c>
      <c r="B26" s="475" t="s">
        <v>651</v>
      </c>
      <c r="C26" s="474">
        <v>10328150</v>
      </c>
      <c r="D26" s="474">
        <v>3592500</v>
      </c>
      <c r="E26" s="474">
        <v>4929256.74</v>
      </c>
      <c r="F26" s="454">
        <f>D26/C26*100</f>
        <v>34.783576923263119</v>
      </c>
      <c r="G26" s="454">
        <f>E26/C26*100</f>
        <v>47.7264247711352</v>
      </c>
      <c r="H26" s="454">
        <f>E26/D26*100</f>
        <v>137.20965177453027</v>
      </c>
    </row>
    <row r="27" spans="1:8" x14ac:dyDescent="0.2">
      <c r="A27" s="472">
        <v>45</v>
      </c>
      <c r="B27" s="475" t="s">
        <v>652</v>
      </c>
      <c r="C27" s="474">
        <v>500000</v>
      </c>
      <c r="D27" s="474">
        <v>137250</v>
      </c>
      <c r="E27" s="474">
        <v>73506.8</v>
      </c>
      <c r="F27" s="454">
        <f>D27/C27*100</f>
        <v>27.450000000000003</v>
      </c>
      <c r="G27" s="454">
        <f>E27/C27*100</f>
        <v>14.701359999999999</v>
      </c>
      <c r="H27" s="454">
        <f>E27/D27*100</f>
        <v>53.556867030965392</v>
      </c>
    </row>
  </sheetData>
  <mergeCells count="12">
    <mergeCell ref="A15:B15"/>
    <mergeCell ref="A1:B1"/>
    <mergeCell ref="C1:D1"/>
    <mergeCell ref="A2:H2"/>
    <mergeCell ref="A3:H3"/>
    <mergeCell ref="A4:H4"/>
    <mergeCell ref="A5:H5"/>
    <mergeCell ref="A7:B7"/>
    <mergeCell ref="A8:B8"/>
    <mergeCell ref="A9:B9"/>
    <mergeCell ref="A10:B10"/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topLeftCell="A13" workbookViewId="0">
      <selection activeCell="A5" sqref="A5"/>
    </sheetView>
  </sheetViews>
  <sheetFormatPr defaultRowHeight="12.75" x14ac:dyDescent="0.2"/>
  <cols>
    <col min="1" max="1" width="4.83203125" customWidth="1"/>
    <col min="2" max="2" width="53.5" customWidth="1"/>
    <col min="3" max="3" width="18.6640625" customWidth="1"/>
    <col min="4" max="4" width="10.33203125" customWidth="1"/>
    <col min="5" max="5" width="12.83203125" customWidth="1"/>
    <col min="6" max="6" width="14.83203125" customWidth="1"/>
    <col min="7" max="7" width="13.6640625" customWidth="1"/>
    <col min="8" max="8" width="14.33203125" customWidth="1"/>
    <col min="9" max="9" width="12.6640625" customWidth="1"/>
    <col min="10" max="10" width="13.6640625" customWidth="1"/>
    <col min="11" max="11" width="13.1640625" customWidth="1"/>
    <col min="12" max="12" width="11.5" customWidth="1"/>
    <col min="13" max="13" width="15.6640625" customWidth="1"/>
  </cols>
  <sheetData>
    <row r="1" spans="1:13" ht="18" x14ac:dyDescent="0.25">
      <c r="A1" s="123" t="s">
        <v>274</v>
      </c>
      <c r="B1" s="123"/>
      <c r="C1" s="123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" x14ac:dyDescent="0.25">
      <c r="A2" s="671"/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</row>
    <row r="3" spans="1:13" ht="22.5" x14ac:dyDescent="0.3">
      <c r="A3" s="672" t="s">
        <v>275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</row>
    <row r="4" spans="1:13" ht="15.75" x14ac:dyDescent="0.25">
      <c r="A4" s="673" t="s">
        <v>629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</row>
    <row r="5" spans="1:13" ht="15.75" thickBot="1" x14ac:dyDescent="0.3">
      <c r="A5" s="124"/>
      <c r="B5" s="124"/>
      <c r="C5" s="124"/>
      <c r="D5" s="99"/>
      <c r="E5" s="99"/>
      <c r="F5" s="99"/>
      <c r="G5" s="99"/>
      <c r="H5" s="99"/>
      <c r="I5" s="99"/>
      <c r="J5" s="99"/>
      <c r="K5" s="99"/>
      <c r="L5" s="99"/>
      <c r="M5" s="113">
        <f>SUM(C6,D6,E6,F6,G6,H6,I6,J6,K6,L6)</f>
        <v>14791000</v>
      </c>
    </row>
    <row r="6" spans="1:13" x14ac:dyDescent="0.2">
      <c r="A6" s="674" t="s">
        <v>276</v>
      </c>
      <c r="B6" s="674"/>
      <c r="C6" s="125">
        <f>SUM(C8,C32)</f>
        <v>1502758</v>
      </c>
      <c r="D6" s="125">
        <f t="shared" ref="D6:M6" si="0">SUM(D8,D32)</f>
        <v>0</v>
      </c>
      <c r="E6" s="125">
        <f t="shared" si="0"/>
        <v>333250</v>
      </c>
      <c r="F6" s="125">
        <f t="shared" si="0"/>
        <v>6944092</v>
      </c>
      <c r="G6" s="125">
        <f t="shared" si="0"/>
        <v>0</v>
      </c>
      <c r="H6" s="125">
        <f t="shared" si="0"/>
        <v>0</v>
      </c>
      <c r="I6" s="125">
        <f t="shared" si="0"/>
        <v>375900</v>
      </c>
      <c r="J6" s="125">
        <f t="shared" si="0"/>
        <v>210000</v>
      </c>
      <c r="K6" s="125">
        <f t="shared" si="0"/>
        <v>5210000</v>
      </c>
      <c r="L6" s="125">
        <f t="shared" si="0"/>
        <v>215000</v>
      </c>
      <c r="M6" s="125">
        <f t="shared" si="0"/>
        <v>14791000</v>
      </c>
    </row>
    <row r="7" spans="1:13" ht="60.75" thickBot="1" x14ac:dyDescent="0.25">
      <c r="A7" s="126" t="s">
        <v>277</v>
      </c>
      <c r="B7" s="150" t="s">
        <v>317</v>
      </c>
      <c r="C7" s="127" t="s">
        <v>278</v>
      </c>
      <c r="D7" s="128" t="s">
        <v>279</v>
      </c>
      <c r="E7" s="128" t="s">
        <v>280</v>
      </c>
      <c r="F7" s="128" t="s">
        <v>281</v>
      </c>
      <c r="G7" s="128" t="s">
        <v>282</v>
      </c>
      <c r="H7" s="128" t="s">
        <v>283</v>
      </c>
      <c r="I7" s="128" t="s">
        <v>284</v>
      </c>
      <c r="J7" s="128" t="s">
        <v>285</v>
      </c>
      <c r="K7" s="128" t="s">
        <v>286</v>
      </c>
      <c r="L7" s="128" t="s">
        <v>287</v>
      </c>
      <c r="M7" s="129" t="s">
        <v>288</v>
      </c>
    </row>
    <row r="8" spans="1:13" x14ac:dyDescent="0.2">
      <c r="A8" s="148">
        <v>3</v>
      </c>
      <c r="B8" s="152" t="s">
        <v>203</v>
      </c>
      <c r="C8" s="149">
        <f t="shared" ref="C8:L8" si="1">SUM(C9,C13,C19,C21,C23,C25,C27)</f>
        <v>1477758</v>
      </c>
      <c r="D8" s="149">
        <f t="shared" si="1"/>
        <v>0</v>
      </c>
      <c r="E8" s="149">
        <f t="shared" si="1"/>
        <v>165000</v>
      </c>
      <c r="F8" s="149">
        <f t="shared" si="1"/>
        <v>1249092</v>
      </c>
      <c r="G8" s="149">
        <f t="shared" si="1"/>
        <v>0</v>
      </c>
      <c r="H8" s="149">
        <f t="shared" si="1"/>
        <v>0</v>
      </c>
      <c r="I8" s="149">
        <f t="shared" si="1"/>
        <v>106000</v>
      </c>
      <c r="J8" s="149">
        <f t="shared" si="1"/>
        <v>180000</v>
      </c>
      <c r="K8" s="149">
        <f t="shared" si="1"/>
        <v>570000</v>
      </c>
      <c r="L8" s="149">
        <f t="shared" si="1"/>
        <v>215000</v>
      </c>
      <c r="M8" s="149">
        <f>SUM(C8,D8,E8:F8,G8,H8,I8,J8,K8:L8)</f>
        <v>3962850</v>
      </c>
    </row>
    <row r="9" spans="1:13" x14ac:dyDescent="0.2">
      <c r="A9" s="143">
        <v>31</v>
      </c>
      <c r="B9" s="130" t="s">
        <v>289</v>
      </c>
      <c r="C9" s="131">
        <f t="shared" ref="C9:L9" si="2">SUM(C10,C11,C12)</f>
        <v>832000</v>
      </c>
      <c r="D9" s="131">
        <f t="shared" si="2"/>
        <v>0</v>
      </c>
      <c r="E9" s="131">
        <f t="shared" si="2"/>
        <v>0</v>
      </c>
      <c r="F9" s="131">
        <f t="shared" si="2"/>
        <v>0</v>
      </c>
      <c r="G9" s="131">
        <f t="shared" si="2"/>
        <v>0</v>
      </c>
      <c r="H9" s="131">
        <f t="shared" si="2"/>
        <v>0</v>
      </c>
      <c r="I9" s="131">
        <f t="shared" si="2"/>
        <v>0</v>
      </c>
      <c r="J9" s="131">
        <f t="shared" si="2"/>
        <v>0</v>
      </c>
      <c r="K9" s="131">
        <f t="shared" si="2"/>
        <v>0</v>
      </c>
      <c r="L9" s="131">
        <f t="shared" si="2"/>
        <v>0</v>
      </c>
      <c r="M9" s="149">
        <f>SUM(C9,D9,E9:F9,G9,H9,I9,J9,K9:L9)</f>
        <v>832000</v>
      </c>
    </row>
    <row r="10" spans="1:13" ht="12" customHeight="1" x14ac:dyDescent="0.2">
      <c r="A10" s="144">
        <v>311</v>
      </c>
      <c r="B10" s="133" t="s">
        <v>290</v>
      </c>
      <c r="C10" s="134">
        <v>700000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6">
        <v>0</v>
      </c>
      <c r="K10" s="135">
        <v>0</v>
      </c>
      <c r="L10" s="137">
        <v>0</v>
      </c>
      <c r="M10" s="149">
        <f t="shared" ref="M10:M41" si="3">SUM(C10,D10,E10:F10,G10,H10,I10,J10,K10:L10)</f>
        <v>700000</v>
      </c>
    </row>
    <row r="11" spans="1:13" x14ac:dyDescent="0.2">
      <c r="A11" s="144">
        <v>312</v>
      </c>
      <c r="B11" s="138" t="s">
        <v>291</v>
      </c>
      <c r="C11" s="134">
        <v>8000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7">
        <v>0</v>
      </c>
      <c r="M11" s="149">
        <f t="shared" si="3"/>
        <v>8000</v>
      </c>
    </row>
    <row r="12" spans="1:13" x14ac:dyDescent="0.2">
      <c r="A12" s="132">
        <v>313</v>
      </c>
      <c r="B12" s="138" t="s">
        <v>199</v>
      </c>
      <c r="C12" s="134">
        <v>124000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7">
        <v>0</v>
      </c>
      <c r="M12" s="149">
        <f t="shared" si="3"/>
        <v>124000</v>
      </c>
    </row>
    <row r="13" spans="1:13" x14ac:dyDescent="0.2">
      <c r="A13" s="143">
        <v>32</v>
      </c>
      <c r="B13" s="130" t="s">
        <v>292</v>
      </c>
      <c r="C13" s="131">
        <f t="shared" ref="C13:L13" si="4">SUM(C14,C15,C16,C17,C18)</f>
        <v>560000</v>
      </c>
      <c r="D13" s="131">
        <f t="shared" si="4"/>
        <v>0</v>
      </c>
      <c r="E13" s="131">
        <f t="shared" si="4"/>
        <v>17000</v>
      </c>
      <c r="F13" s="131">
        <f t="shared" si="4"/>
        <v>1138000</v>
      </c>
      <c r="G13" s="131">
        <f t="shared" si="4"/>
        <v>0</v>
      </c>
      <c r="H13" s="131">
        <f t="shared" si="4"/>
        <v>0</v>
      </c>
      <c r="I13" s="131">
        <f t="shared" si="4"/>
        <v>106000</v>
      </c>
      <c r="J13" s="131">
        <f t="shared" si="4"/>
        <v>5000</v>
      </c>
      <c r="K13" s="131">
        <f t="shared" si="4"/>
        <v>120000</v>
      </c>
      <c r="L13" s="131">
        <f t="shared" si="4"/>
        <v>0</v>
      </c>
      <c r="M13" s="149">
        <f t="shared" si="3"/>
        <v>1946000</v>
      </c>
    </row>
    <row r="14" spans="1:13" x14ac:dyDescent="0.2">
      <c r="A14" s="144">
        <v>321</v>
      </c>
      <c r="B14" s="133" t="s">
        <v>293</v>
      </c>
      <c r="C14" s="134">
        <v>35000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7">
        <v>0</v>
      </c>
      <c r="M14" s="149">
        <f t="shared" si="3"/>
        <v>35000</v>
      </c>
    </row>
    <row r="15" spans="1:13" x14ac:dyDescent="0.2">
      <c r="A15" s="144">
        <v>322</v>
      </c>
      <c r="B15" s="138" t="s">
        <v>294</v>
      </c>
      <c r="C15" s="134">
        <v>145000</v>
      </c>
      <c r="D15" s="135">
        <v>0</v>
      </c>
      <c r="E15" s="135">
        <v>17000</v>
      </c>
      <c r="F15" s="135">
        <v>85000</v>
      </c>
      <c r="G15" s="135">
        <v>0</v>
      </c>
      <c r="H15" s="135">
        <v>0</v>
      </c>
      <c r="I15" s="135">
        <v>0</v>
      </c>
      <c r="J15" s="135">
        <v>5000</v>
      </c>
      <c r="K15" s="135">
        <v>100000</v>
      </c>
      <c r="L15" s="137">
        <v>0</v>
      </c>
      <c r="M15" s="149">
        <f t="shared" si="3"/>
        <v>352000</v>
      </c>
    </row>
    <row r="16" spans="1:13" x14ac:dyDescent="0.2">
      <c r="A16" s="144">
        <v>323</v>
      </c>
      <c r="B16" s="133" t="s">
        <v>295</v>
      </c>
      <c r="C16" s="134">
        <v>260000</v>
      </c>
      <c r="D16" s="135">
        <v>0</v>
      </c>
      <c r="E16" s="135">
        <v>0</v>
      </c>
      <c r="F16" s="135">
        <v>1053000</v>
      </c>
      <c r="G16" s="135">
        <v>0</v>
      </c>
      <c r="H16" s="135">
        <v>0</v>
      </c>
      <c r="I16" s="135">
        <v>106000</v>
      </c>
      <c r="J16" s="135">
        <v>0</v>
      </c>
      <c r="K16" s="135">
        <v>20000</v>
      </c>
      <c r="L16" s="137">
        <v>0</v>
      </c>
      <c r="M16" s="149">
        <f t="shared" si="3"/>
        <v>1439000</v>
      </c>
    </row>
    <row r="17" spans="1:13" ht="12" customHeight="1" x14ac:dyDescent="0.2">
      <c r="A17" s="144">
        <v>324</v>
      </c>
      <c r="B17" s="133" t="s">
        <v>296</v>
      </c>
      <c r="C17" s="134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7">
        <v>0</v>
      </c>
      <c r="M17" s="149">
        <f t="shared" si="3"/>
        <v>0</v>
      </c>
    </row>
    <row r="18" spans="1:13" ht="15" customHeight="1" x14ac:dyDescent="0.2">
      <c r="A18" s="144">
        <v>329</v>
      </c>
      <c r="B18" s="138" t="s">
        <v>297</v>
      </c>
      <c r="C18" s="134">
        <v>120000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7">
        <v>0</v>
      </c>
      <c r="M18" s="149">
        <f t="shared" si="3"/>
        <v>120000</v>
      </c>
    </row>
    <row r="19" spans="1:13" x14ac:dyDescent="0.2">
      <c r="A19" s="143">
        <v>34</v>
      </c>
      <c r="B19" s="130" t="s">
        <v>298</v>
      </c>
      <c r="C19" s="131">
        <f>C20</f>
        <v>8000</v>
      </c>
      <c r="D19" s="131">
        <f>D20</f>
        <v>0</v>
      </c>
      <c r="E19" s="131">
        <f t="shared" ref="E19:L19" si="5">E20</f>
        <v>0</v>
      </c>
      <c r="F19" s="131">
        <f t="shared" si="5"/>
        <v>0</v>
      </c>
      <c r="G19" s="131">
        <f t="shared" si="5"/>
        <v>0</v>
      </c>
      <c r="H19" s="131">
        <f t="shared" si="5"/>
        <v>0</v>
      </c>
      <c r="I19" s="131">
        <f t="shared" si="5"/>
        <v>0</v>
      </c>
      <c r="J19" s="131">
        <f t="shared" si="5"/>
        <v>0</v>
      </c>
      <c r="K19" s="131">
        <f t="shared" si="5"/>
        <v>0</v>
      </c>
      <c r="L19" s="131">
        <f t="shared" si="5"/>
        <v>0</v>
      </c>
      <c r="M19" s="149">
        <f t="shared" si="3"/>
        <v>8000</v>
      </c>
    </row>
    <row r="20" spans="1:13" x14ac:dyDescent="0.2">
      <c r="A20" s="144">
        <v>343</v>
      </c>
      <c r="B20" s="133" t="s">
        <v>299</v>
      </c>
      <c r="C20" s="134">
        <v>8000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7">
        <v>0</v>
      </c>
      <c r="M20" s="149">
        <f t="shared" si="3"/>
        <v>8000</v>
      </c>
    </row>
    <row r="21" spans="1:13" ht="12" customHeight="1" x14ac:dyDescent="0.2">
      <c r="A21" s="143">
        <v>35</v>
      </c>
      <c r="B21" s="130" t="s">
        <v>300</v>
      </c>
      <c r="C21" s="139">
        <f>C22</f>
        <v>0</v>
      </c>
      <c r="D21" s="139">
        <f t="shared" ref="D21:L21" si="6">D22</f>
        <v>0</v>
      </c>
      <c r="E21" s="139">
        <f t="shared" si="6"/>
        <v>0</v>
      </c>
      <c r="F21" s="139">
        <f t="shared" si="6"/>
        <v>30000</v>
      </c>
      <c r="G21" s="139">
        <f t="shared" si="6"/>
        <v>0</v>
      </c>
      <c r="H21" s="139">
        <f t="shared" si="6"/>
        <v>0</v>
      </c>
      <c r="I21" s="139">
        <f t="shared" si="6"/>
        <v>0</v>
      </c>
      <c r="J21" s="139">
        <f t="shared" si="6"/>
        <v>30000</v>
      </c>
      <c r="K21" s="139">
        <f t="shared" si="6"/>
        <v>0</v>
      </c>
      <c r="L21" s="139">
        <f t="shared" si="6"/>
        <v>0</v>
      </c>
      <c r="M21" s="149">
        <f t="shared" si="3"/>
        <v>60000</v>
      </c>
    </row>
    <row r="22" spans="1:13" ht="13.5" customHeight="1" x14ac:dyDescent="0.2">
      <c r="A22" s="144">
        <v>352</v>
      </c>
      <c r="B22" s="138" t="s">
        <v>301</v>
      </c>
      <c r="C22" s="134">
        <v>0</v>
      </c>
      <c r="D22" s="135">
        <v>0</v>
      </c>
      <c r="E22" s="135">
        <v>0</v>
      </c>
      <c r="F22" s="135">
        <v>30000</v>
      </c>
      <c r="G22" s="135">
        <v>0</v>
      </c>
      <c r="H22" s="135">
        <v>0</v>
      </c>
      <c r="I22" s="135">
        <v>0</v>
      </c>
      <c r="J22" s="135">
        <v>30000</v>
      </c>
      <c r="K22" s="135">
        <v>0</v>
      </c>
      <c r="L22" s="137">
        <v>0</v>
      </c>
      <c r="M22" s="149">
        <f t="shared" si="3"/>
        <v>60000</v>
      </c>
    </row>
    <row r="23" spans="1:13" ht="13.5" customHeight="1" x14ac:dyDescent="0.2">
      <c r="A23" s="143">
        <v>36</v>
      </c>
      <c r="B23" s="130" t="s">
        <v>302</v>
      </c>
      <c r="C23" s="139">
        <f>C24</f>
        <v>35800</v>
      </c>
      <c r="D23" s="139">
        <f>D24</f>
        <v>0</v>
      </c>
      <c r="E23" s="139">
        <f t="shared" ref="E23:L23" si="7">E24</f>
        <v>0</v>
      </c>
      <c r="F23" s="139">
        <f t="shared" si="7"/>
        <v>0</v>
      </c>
      <c r="G23" s="139">
        <f t="shared" si="7"/>
        <v>0</v>
      </c>
      <c r="H23" s="139">
        <f t="shared" si="7"/>
        <v>0</v>
      </c>
      <c r="I23" s="139">
        <f t="shared" si="7"/>
        <v>0</v>
      </c>
      <c r="J23" s="139">
        <f t="shared" si="7"/>
        <v>0</v>
      </c>
      <c r="K23" s="139">
        <f t="shared" si="7"/>
        <v>365000</v>
      </c>
      <c r="L23" s="139">
        <f t="shared" si="7"/>
        <v>0</v>
      </c>
      <c r="M23" s="149">
        <f t="shared" si="3"/>
        <v>400800</v>
      </c>
    </row>
    <row r="24" spans="1:13" x14ac:dyDescent="0.2">
      <c r="A24" s="144">
        <v>363</v>
      </c>
      <c r="B24" s="138" t="s">
        <v>217</v>
      </c>
      <c r="C24" s="134">
        <v>35800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365000</v>
      </c>
      <c r="L24" s="137">
        <v>0</v>
      </c>
      <c r="M24" s="149">
        <f t="shared" si="3"/>
        <v>400800</v>
      </c>
    </row>
    <row r="25" spans="1:13" ht="12.75" customHeight="1" x14ac:dyDescent="0.2">
      <c r="A25" s="145">
        <v>37</v>
      </c>
      <c r="B25" s="433" t="s">
        <v>303</v>
      </c>
      <c r="C25" s="139">
        <f t="shared" ref="C25:L25" si="8">C26</f>
        <v>0</v>
      </c>
      <c r="D25" s="139">
        <f t="shared" si="8"/>
        <v>0</v>
      </c>
      <c r="E25" s="139">
        <f t="shared" si="8"/>
        <v>0</v>
      </c>
      <c r="F25" s="139">
        <f t="shared" si="8"/>
        <v>0</v>
      </c>
      <c r="G25" s="139">
        <f t="shared" si="8"/>
        <v>0</v>
      </c>
      <c r="H25" s="139">
        <f t="shared" si="8"/>
        <v>0</v>
      </c>
      <c r="I25" s="139">
        <f t="shared" si="8"/>
        <v>0</v>
      </c>
      <c r="J25" s="139">
        <f t="shared" si="8"/>
        <v>0</v>
      </c>
      <c r="K25" s="139">
        <f t="shared" si="8"/>
        <v>85000</v>
      </c>
      <c r="L25" s="139">
        <f t="shared" si="8"/>
        <v>194000</v>
      </c>
      <c r="M25" s="149">
        <f t="shared" si="3"/>
        <v>279000</v>
      </c>
    </row>
    <row r="26" spans="1:13" x14ac:dyDescent="0.2">
      <c r="A26" s="146">
        <v>372</v>
      </c>
      <c r="B26" s="140" t="s">
        <v>304</v>
      </c>
      <c r="C26" s="134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85000</v>
      </c>
      <c r="L26" s="135">
        <v>194000</v>
      </c>
      <c r="M26" s="149">
        <f t="shared" si="3"/>
        <v>279000</v>
      </c>
    </row>
    <row r="27" spans="1:13" x14ac:dyDescent="0.2">
      <c r="A27" s="143">
        <v>38</v>
      </c>
      <c r="B27" s="141" t="s">
        <v>305</v>
      </c>
      <c r="C27" s="139">
        <f>SUM(C28,C29:C30)</f>
        <v>41958</v>
      </c>
      <c r="D27" s="139">
        <f>SUM(D28,D29:D30)</f>
        <v>0</v>
      </c>
      <c r="E27" s="139">
        <f t="shared" ref="E27:L27" si="9">SUM(E28,E29:E30)</f>
        <v>148000</v>
      </c>
      <c r="F27" s="139">
        <f>SUM(F28,F29:F30,F31)</f>
        <v>81092</v>
      </c>
      <c r="G27" s="139">
        <f t="shared" si="9"/>
        <v>0</v>
      </c>
      <c r="H27" s="139">
        <f t="shared" si="9"/>
        <v>0</v>
      </c>
      <c r="I27" s="139">
        <f t="shared" si="9"/>
        <v>0</v>
      </c>
      <c r="J27" s="139">
        <f t="shared" si="9"/>
        <v>145000</v>
      </c>
      <c r="K27" s="139">
        <f t="shared" si="9"/>
        <v>0</v>
      </c>
      <c r="L27" s="139">
        <f t="shared" si="9"/>
        <v>21000</v>
      </c>
      <c r="M27" s="149">
        <f t="shared" si="3"/>
        <v>437050</v>
      </c>
    </row>
    <row r="28" spans="1:13" x14ac:dyDescent="0.2">
      <c r="A28" s="146">
        <v>381</v>
      </c>
      <c r="B28" s="140" t="s">
        <v>306</v>
      </c>
      <c r="C28" s="134">
        <v>18500</v>
      </c>
      <c r="D28" s="135">
        <v>0</v>
      </c>
      <c r="E28" s="135">
        <v>58000</v>
      </c>
      <c r="F28" s="135">
        <v>0</v>
      </c>
      <c r="G28" s="135">
        <v>0</v>
      </c>
      <c r="H28" s="135">
        <v>0</v>
      </c>
      <c r="I28" s="135">
        <v>0</v>
      </c>
      <c r="J28" s="135">
        <v>95000</v>
      </c>
      <c r="K28" s="135">
        <v>0</v>
      </c>
      <c r="L28" s="135">
        <v>21000</v>
      </c>
      <c r="M28" s="149">
        <f t="shared" si="3"/>
        <v>192500</v>
      </c>
    </row>
    <row r="29" spans="1:13" ht="12" customHeight="1" x14ac:dyDescent="0.2">
      <c r="A29" s="146">
        <v>382</v>
      </c>
      <c r="B29" s="140" t="s">
        <v>307</v>
      </c>
      <c r="C29" s="134">
        <v>0</v>
      </c>
      <c r="D29" s="135">
        <v>0</v>
      </c>
      <c r="E29" s="135">
        <v>90000</v>
      </c>
      <c r="F29" s="135">
        <v>0</v>
      </c>
      <c r="G29" s="135">
        <v>0</v>
      </c>
      <c r="H29" s="135">
        <v>0</v>
      </c>
      <c r="I29" s="135">
        <v>0</v>
      </c>
      <c r="J29" s="135">
        <v>50000</v>
      </c>
      <c r="K29" s="135">
        <v>0</v>
      </c>
      <c r="L29" s="137">
        <v>0</v>
      </c>
      <c r="M29" s="149">
        <f t="shared" si="3"/>
        <v>140000</v>
      </c>
    </row>
    <row r="30" spans="1:13" x14ac:dyDescent="0.2">
      <c r="A30" s="144">
        <v>385</v>
      </c>
      <c r="B30" s="133" t="s">
        <v>308</v>
      </c>
      <c r="C30" s="134">
        <v>23458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7">
        <v>0</v>
      </c>
      <c r="M30" s="149">
        <f t="shared" si="3"/>
        <v>23458</v>
      </c>
    </row>
    <row r="31" spans="1:13" s="162" customFormat="1" x14ac:dyDescent="0.2">
      <c r="A31" s="144">
        <v>386</v>
      </c>
      <c r="B31" s="133" t="s">
        <v>210</v>
      </c>
      <c r="C31" s="134">
        <v>0</v>
      </c>
      <c r="D31" s="135">
        <v>0</v>
      </c>
      <c r="E31" s="135">
        <v>0</v>
      </c>
      <c r="F31" s="135">
        <v>81092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7">
        <v>0</v>
      </c>
      <c r="M31" s="149">
        <f t="shared" si="3"/>
        <v>81092</v>
      </c>
    </row>
    <row r="32" spans="1:13" x14ac:dyDescent="0.2">
      <c r="A32" s="143">
        <v>4</v>
      </c>
      <c r="B32" s="141" t="s">
        <v>309</v>
      </c>
      <c r="C32" s="139">
        <f>SUM(C33,C36,C41)</f>
        <v>25000</v>
      </c>
      <c r="D32" s="139">
        <f>SUM(D33,D36,D41)</f>
        <v>0</v>
      </c>
      <c r="E32" s="139">
        <f t="shared" ref="E32:L32" si="10">SUM(E33,E36,E41)</f>
        <v>168250</v>
      </c>
      <c r="F32" s="139">
        <f t="shared" si="10"/>
        <v>5695000</v>
      </c>
      <c r="G32" s="139">
        <f t="shared" si="10"/>
        <v>0</v>
      </c>
      <c r="H32" s="139">
        <f t="shared" si="10"/>
        <v>0</v>
      </c>
      <c r="I32" s="139">
        <f t="shared" si="10"/>
        <v>269900</v>
      </c>
      <c r="J32" s="139">
        <f t="shared" si="10"/>
        <v>30000</v>
      </c>
      <c r="K32" s="139">
        <f t="shared" si="10"/>
        <v>4640000</v>
      </c>
      <c r="L32" s="139">
        <f t="shared" si="10"/>
        <v>0</v>
      </c>
      <c r="M32" s="149">
        <f t="shared" si="3"/>
        <v>10828150</v>
      </c>
    </row>
    <row r="33" spans="1:13" x14ac:dyDescent="0.2">
      <c r="A33" s="143">
        <v>41</v>
      </c>
      <c r="B33" s="141" t="s">
        <v>310</v>
      </c>
      <c r="C33" s="131">
        <f>SUM(C35,C34)</f>
        <v>0</v>
      </c>
      <c r="D33" s="131">
        <f t="shared" ref="D33:L33" si="11">D35</f>
        <v>0</v>
      </c>
      <c r="E33" s="131">
        <f t="shared" si="11"/>
        <v>0</v>
      </c>
      <c r="F33" s="131">
        <f>F34</f>
        <v>0</v>
      </c>
      <c r="G33" s="131">
        <f t="shared" si="11"/>
        <v>0</v>
      </c>
      <c r="H33" s="131">
        <f t="shared" si="11"/>
        <v>0</v>
      </c>
      <c r="I33" s="131">
        <f t="shared" si="11"/>
        <v>0</v>
      </c>
      <c r="J33" s="131">
        <f t="shared" si="11"/>
        <v>0</v>
      </c>
      <c r="K33" s="131">
        <f t="shared" si="11"/>
        <v>0</v>
      </c>
      <c r="L33" s="131">
        <f t="shared" si="11"/>
        <v>0</v>
      </c>
      <c r="M33" s="149">
        <f t="shared" si="3"/>
        <v>0</v>
      </c>
    </row>
    <row r="34" spans="1:13" s="196" customFormat="1" x14ac:dyDescent="0.2">
      <c r="A34" s="144">
        <v>411</v>
      </c>
      <c r="B34" s="133" t="s">
        <v>443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9">
        <f t="shared" si="3"/>
        <v>0</v>
      </c>
    </row>
    <row r="35" spans="1:13" x14ac:dyDescent="0.2">
      <c r="A35" s="144">
        <v>412</v>
      </c>
      <c r="B35" s="133" t="s">
        <v>311</v>
      </c>
      <c r="C35" s="134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7">
        <v>0</v>
      </c>
      <c r="M35" s="149">
        <f t="shared" si="3"/>
        <v>0</v>
      </c>
    </row>
    <row r="36" spans="1:13" x14ac:dyDescent="0.2">
      <c r="A36" s="143">
        <v>42</v>
      </c>
      <c r="B36" s="141" t="s">
        <v>310</v>
      </c>
      <c r="C36" s="131">
        <f>SUM(C37,C38,C39,C40)</f>
        <v>25000</v>
      </c>
      <c r="D36" s="131">
        <f t="shared" ref="D36:L36" si="12">SUM(D37,D38,D39,D40)</f>
        <v>0</v>
      </c>
      <c r="E36" s="131">
        <f t="shared" si="12"/>
        <v>168250</v>
      </c>
      <c r="F36" s="131">
        <f t="shared" si="12"/>
        <v>5195000</v>
      </c>
      <c r="G36" s="131">
        <f t="shared" si="12"/>
        <v>0</v>
      </c>
      <c r="H36" s="131">
        <f t="shared" si="12"/>
        <v>0</v>
      </c>
      <c r="I36" s="131">
        <f t="shared" si="12"/>
        <v>269900</v>
      </c>
      <c r="J36" s="131">
        <f t="shared" si="12"/>
        <v>30000</v>
      </c>
      <c r="K36" s="131">
        <f t="shared" si="12"/>
        <v>4640000</v>
      </c>
      <c r="L36" s="131">
        <f t="shared" si="12"/>
        <v>0</v>
      </c>
      <c r="M36" s="149">
        <f t="shared" si="3"/>
        <v>10328150</v>
      </c>
    </row>
    <row r="37" spans="1:13" x14ac:dyDescent="0.2">
      <c r="A37" s="144">
        <v>421</v>
      </c>
      <c r="B37" s="133" t="s">
        <v>312</v>
      </c>
      <c r="C37" s="142">
        <v>0</v>
      </c>
      <c r="D37" s="142">
        <v>0</v>
      </c>
      <c r="E37" s="142">
        <v>140000</v>
      </c>
      <c r="F37" s="142">
        <v>5035000</v>
      </c>
      <c r="G37" s="142">
        <v>0</v>
      </c>
      <c r="H37" s="142">
        <v>0</v>
      </c>
      <c r="I37" s="142">
        <v>249900</v>
      </c>
      <c r="J37" s="142">
        <v>30000</v>
      </c>
      <c r="K37" s="142">
        <v>4630000</v>
      </c>
      <c r="L37" s="142">
        <v>0</v>
      </c>
      <c r="M37" s="149">
        <f t="shared" si="3"/>
        <v>10084900</v>
      </c>
    </row>
    <row r="38" spans="1:13" x14ac:dyDescent="0.2">
      <c r="A38" s="144">
        <v>422</v>
      </c>
      <c r="B38" s="133" t="s">
        <v>313</v>
      </c>
      <c r="C38" s="142">
        <v>25000</v>
      </c>
      <c r="D38" s="142">
        <v>0</v>
      </c>
      <c r="E38" s="142">
        <v>0</v>
      </c>
      <c r="F38" s="142">
        <v>25000</v>
      </c>
      <c r="G38" s="142">
        <v>0</v>
      </c>
      <c r="H38" s="142">
        <v>0</v>
      </c>
      <c r="I38" s="142">
        <v>0</v>
      </c>
      <c r="J38" s="142">
        <v>0</v>
      </c>
      <c r="K38" s="142">
        <v>10000</v>
      </c>
      <c r="L38" s="142">
        <v>0</v>
      </c>
      <c r="M38" s="149">
        <f t="shared" si="3"/>
        <v>60000</v>
      </c>
    </row>
    <row r="39" spans="1:13" x14ac:dyDescent="0.2">
      <c r="A39" s="144">
        <v>423</v>
      </c>
      <c r="B39" s="133" t="s">
        <v>314</v>
      </c>
      <c r="C39" s="142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7">
        <v>0</v>
      </c>
      <c r="M39" s="149">
        <f t="shared" si="3"/>
        <v>0</v>
      </c>
    </row>
    <row r="40" spans="1:13" x14ac:dyDescent="0.2">
      <c r="A40" s="144">
        <v>426</v>
      </c>
      <c r="B40" s="133" t="s">
        <v>211</v>
      </c>
      <c r="C40" s="134">
        <v>0</v>
      </c>
      <c r="D40" s="135">
        <v>0</v>
      </c>
      <c r="E40" s="135">
        <v>28250</v>
      </c>
      <c r="F40" s="135">
        <v>135000</v>
      </c>
      <c r="G40" s="135">
        <v>0</v>
      </c>
      <c r="H40" s="135">
        <v>0</v>
      </c>
      <c r="I40" s="135">
        <v>20000</v>
      </c>
      <c r="J40" s="135">
        <v>0</v>
      </c>
      <c r="K40" s="135">
        <v>0</v>
      </c>
      <c r="L40" s="137">
        <v>0</v>
      </c>
      <c r="M40" s="149">
        <f t="shared" si="3"/>
        <v>183250</v>
      </c>
    </row>
    <row r="41" spans="1:13" ht="13.5" customHeight="1" x14ac:dyDescent="0.2">
      <c r="A41" s="147">
        <v>45</v>
      </c>
      <c r="B41" s="197" t="s">
        <v>315</v>
      </c>
      <c r="C41" s="131">
        <f>SUM(C42)</f>
        <v>0</v>
      </c>
      <c r="D41" s="131">
        <f>SUM(D42)</f>
        <v>0</v>
      </c>
      <c r="E41" s="131">
        <f>SUM(E42)</f>
        <v>0</v>
      </c>
      <c r="F41" s="131">
        <f t="shared" ref="F41:L41" si="13">F42</f>
        <v>500000</v>
      </c>
      <c r="G41" s="131">
        <f t="shared" si="13"/>
        <v>0</v>
      </c>
      <c r="H41" s="131">
        <f t="shared" si="13"/>
        <v>0</v>
      </c>
      <c r="I41" s="131">
        <f t="shared" si="13"/>
        <v>0</v>
      </c>
      <c r="J41" s="131">
        <f t="shared" si="13"/>
        <v>0</v>
      </c>
      <c r="K41" s="131">
        <f t="shared" si="13"/>
        <v>0</v>
      </c>
      <c r="L41" s="131">
        <f t="shared" si="13"/>
        <v>0</v>
      </c>
      <c r="M41" s="149">
        <f t="shared" si="3"/>
        <v>500000</v>
      </c>
    </row>
    <row r="42" spans="1:13" ht="14.25" customHeight="1" x14ac:dyDescent="0.2">
      <c r="A42" s="144">
        <v>451</v>
      </c>
      <c r="B42" s="138" t="s">
        <v>316</v>
      </c>
      <c r="C42" s="134">
        <v>0</v>
      </c>
      <c r="D42" s="135">
        <v>0</v>
      </c>
      <c r="E42" s="135">
        <v>0</v>
      </c>
      <c r="F42" s="135">
        <v>500000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7">
        <v>0</v>
      </c>
      <c r="M42" s="149">
        <f>SUM(C42,D42,E42:F42,G42,H42,I42,J42,K42:L42)</f>
        <v>500000</v>
      </c>
    </row>
  </sheetData>
  <mergeCells count="4">
    <mergeCell ref="A2:M2"/>
    <mergeCell ref="A3:M3"/>
    <mergeCell ref="A4:M4"/>
    <mergeCell ref="A6:B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NASLOVNA</vt:lpstr>
      <vt:lpstr>OPĆI DIO</vt:lpstr>
      <vt:lpstr>POS.DIO</vt:lpstr>
      <vt:lpstr>SPEC.PRIH.</vt:lpstr>
      <vt:lpstr>PLAN RAZ.PROGR.</vt:lpstr>
      <vt:lpstr>ORGANIZACIJSKA</vt:lpstr>
      <vt:lpstr>EKONOMSKA</vt:lpstr>
      <vt:lpstr>FUNK.KLASIFIK.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dragalic</dc:creator>
  <cp:lastModifiedBy>korisnik</cp:lastModifiedBy>
  <cp:lastPrinted>2022-01-20T10:51:30Z</cp:lastPrinted>
  <dcterms:created xsi:type="dcterms:W3CDTF">2019-07-05T11:16:58Z</dcterms:created>
  <dcterms:modified xsi:type="dcterms:W3CDTF">2022-02-07T12:54:40Z</dcterms:modified>
</cp:coreProperties>
</file>