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10" tabRatio="748" activeTab="0"/>
  </bookViews>
  <sheets>
    <sheet name="NASLOVNA" sheetId="1" r:id="rId1"/>
    <sheet name="OPĆI DIO" sheetId="2" r:id="rId2"/>
    <sheet name="POS.DIO" sheetId="3" r:id="rId3"/>
    <sheet name="PLAN RAZVOJNIH PROGRAMA" sheetId="4" r:id="rId4"/>
  </sheets>
  <definedNames/>
  <calcPr fullCalcOnLoad="1"/>
</workbook>
</file>

<file path=xl/sharedStrings.xml><?xml version="1.0" encoding="utf-8"?>
<sst xmlns="http://schemas.openxmlformats.org/spreadsheetml/2006/main" count="792" uniqueCount="455">
  <si>
    <t>PLAN ZA 2021.</t>
  </si>
  <si>
    <r>
      <t>A.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RAČUNA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PRIHODA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RASHODA</t>
    </r>
  </si>
  <si>
    <t>PRIHODI POSLOVANJA</t>
  </si>
  <si>
    <t>PRIHODI OD PRODAJE NEFINANCIJSKE IMOVINE</t>
  </si>
  <si>
    <r>
      <t>UKUPNO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PRIHODI</t>
    </r>
  </si>
  <si>
    <t>RASHODI POSLOVANJA</t>
  </si>
  <si>
    <t>RASHODI ZA NABAVU NEFINANCIJSKE IMOVINE</t>
  </si>
  <si>
    <r>
      <t>UKUPNO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</si>
  <si>
    <r>
      <t>RAZLIKA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VIŠAK/MANJAK</t>
    </r>
  </si>
  <si>
    <r>
      <t>B.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RAČUNA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FINANCIRANJA</t>
    </r>
  </si>
  <si>
    <t>PRIMICI OD FINANCIJSKE IMOVINE I ZADUŽIVANJA</t>
  </si>
  <si>
    <t>IZDACI ZA FINANCIJSKU IMOVINU I OTPLATE ZAJMOV</t>
  </si>
  <si>
    <r>
      <t>NETO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FINANCIRANJE</t>
    </r>
  </si>
  <si>
    <r>
      <t>C.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RASPOLOŽIVA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SREDSTVA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IZ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PRETHODNIH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GODINA</t>
    </r>
  </si>
  <si>
    <r>
      <t>VLASTITI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IZVORI</t>
    </r>
  </si>
  <si>
    <r>
      <t>VIŠAK/MANJAK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+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NETO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FINANCIRANJE+RASPOLOŽIVA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SREDSTVA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IZ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PRETHODNIH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GODINA</t>
    </r>
  </si>
  <si>
    <r>
      <t xml:space="preserve">                                                                                                                 </t>
    </r>
    <r>
      <rPr>
        <b/>
        <sz val="9"/>
        <rFont val="Times New Roman"/>
        <family val="1"/>
      </rPr>
      <t>Članak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2.</t>
    </r>
  </si>
  <si>
    <t>U članku 2. prihodi i rashodi te primici i izdaci po ekonomskoj klasifikaciji utvrđuje se u Računu prihoda i rashoda i Računu financiranja za 2021. godinu kako slijedi:</t>
  </si>
  <si>
    <r>
      <t>6.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PRIHODI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POSLOVANJA6.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PRIHODI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POSLOVANJA</t>
    </r>
  </si>
  <si>
    <t>Plan za  2021.</t>
  </si>
  <si>
    <t>6. PRIHODI POSLOVANJA</t>
  </si>
  <si>
    <t>2.</t>
  </si>
  <si>
    <t>3.</t>
  </si>
  <si>
    <t>4.</t>
  </si>
  <si>
    <r>
      <t>Pomoći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iz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inozemstva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(darovnice)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subjekata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unutar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opće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državePomoći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iz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inozemstva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(darovnice)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subjekata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unutar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opće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države</t>
    </r>
  </si>
  <si>
    <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</si>
  <si>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t>Prihodi od financijske imovine</t>
  </si>
  <si>
    <t>Prihodi od nefinancijske imovine</t>
  </si>
  <si>
    <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administrativnih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pristojbi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posebnim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propisim</t>
    </r>
  </si>
  <si>
    <t>Administrativne (upravne) pristojbe</t>
  </si>
  <si>
    <t>Prihodi po posebnim propisima</t>
  </si>
  <si>
    <t>Komunalni doprinosi i naknade</t>
  </si>
  <si>
    <r>
      <t>7.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PRODAJE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</si>
  <si>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PRODAJE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</si>
  <si>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prodaje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neproizvedene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</si>
  <si>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t>Prihodi od prodaje materijalne imov. - prirodnih bogatstava</t>
  </si>
  <si>
    <t>Prihodi od prodaje materijalne imov. - kuće i stanovi</t>
  </si>
  <si>
    <t>Doprinosi na plaće</t>
  </si>
  <si>
    <t>Pomoći proračunskim korisnicima drugih proračuna</t>
  </si>
  <si>
    <t>Kapitalne pomoći</t>
  </si>
  <si>
    <t>Rashodi za nabavu neproizvedene dugotrajne imovine</t>
  </si>
  <si>
    <t>Materijalna imovina-prirodna bogatstva</t>
  </si>
  <si>
    <t>Građevinski objektiGrađevinski objekti</t>
  </si>
  <si>
    <t>Postrojenja i oprema</t>
  </si>
  <si>
    <t>Nematerijalna proizvedena imovina</t>
  </si>
  <si>
    <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dodatna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ulaganja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nefinancijskoj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imovini</t>
    </r>
  </si>
  <si>
    <t>Dodatna ulaganja na građevinskim objektima</t>
  </si>
  <si>
    <t>OPĆINA DRAGALIĆ</t>
  </si>
  <si>
    <t>1.</t>
  </si>
  <si>
    <t>Glava 02  JEDINSTVENI UPRAVNI ODJEL</t>
  </si>
  <si>
    <t>Rashodi poslovanja</t>
  </si>
  <si>
    <t>Materijalni rashodi</t>
  </si>
  <si>
    <t>Ostali rashodi</t>
  </si>
  <si>
    <t>Subvencije</t>
  </si>
  <si>
    <t>Nak. građ.i kuć.na temelju osig.i dr.nak.</t>
  </si>
  <si>
    <r>
      <t>BROJ</t>
    </r>
    <r>
      <rPr>
        <sz val="4.5"/>
        <rFont val="Times New Roman"/>
        <family val="1"/>
      </rPr>
      <t xml:space="preserve"> </t>
    </r>
    <r>
      <rPr>
        <b/>
        <sz val="4.5"/>
        <rFont val="Times New Roman"/>
        <family val="1"/>
      </rPr>
      <t>RAČUNA</t>
    </r>
  </si>
  <si>
    <r>
      <t>VRSTA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RASHODA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I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IZDATKAVRSTA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RASHODA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I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IZDATKA</t>
    </r>
  </si>
  <si>
    <r>
      <t>Plan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za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>2021.</t>
    </r>
  </si>
  <si>
    <r>
      <t>UKUPNO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IZDACI</t>
    </r>
  </si>
  <si>
    <r>
      <t>R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001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OPĆINSKO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VIJEĆE</t>
    </r>
  </si>
  <si>
    <t>Glava 01  OPĆINSKO VIJEĆE</t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</si>
  <si>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-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P1001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Donošenje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akata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mjera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iz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djelokruga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predstavničkog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tijela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 mjesne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samouprave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</si>
  <si>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A100101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Predstavničko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tijelo</t>
    </r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</si>
  <si>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01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javne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usluge</t>
    </r>
  </si>
  <si>
    <r>
      <t>Izvor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1.1.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</si>
  <si>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poslovanja</t>
    </r>
  </si>
  <si>
    <r>
      <t>Materijalni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</t>
    </r>
  </si>
  <si>
    <t>Ostali nespomenuti rashodi poslovanja</t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</si>
  <si>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A100102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Vijeće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nacionalnih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manjina</t>
    </r>
  </si>
  <si>
    <r>
      <t>Ostali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</t>
    </r>
  </si>
  <si>
    <t>Tekuće donacije</t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</si>
  <si>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P1002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političkih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stranaka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</si>
  <si>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A100201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Osnovne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funkcije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stranaka</t>
    </r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</si>
  <si>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01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javne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uslug</t>
    </r>
  </si>
  <si>
    <r>
      <t>R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002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OPĆINSKA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UPRAVAR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002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OPĆINSKA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UPRAVA</t>
    </r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</si>
  <si>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P1003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Javna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uprava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administracija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</si>
  <si>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ADMINISTR.,TEHNIČKO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STRUČNO OSOBLJE</t>
    </r>
  </si>
  <si>
    <r>
      <t>Izvor</t>
    </r>
    <r>
      <rPr>
        <b/>
        <sz val="9.5"/>
        <rFont val="Times New Roman"/>
        <family val="1"/>
      </rPr>
      <t xml:space="preserve"> 3</t>
    </r>
    <r>
      <rPr>
        <b/>
        <sz val="9.5"/>
        <rFont val="Arial"/>
        <family val="2"/>
      </rPr>
      <t>.1.</t>
    </r>
    <r>
      <rPr>
        <b/>
        <sz val="9.5"/>
        <rFont val="Times New Roman"/>
        <family val="1"/>
      </rPr>
      <t xml:space="preserve"> VLASTITI PRIHODI -iznajmljivanje opreme služnost.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</si>
  <si>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zaposlene</t>
    </r>
  </si>
  <si>
    <t>Plaće (Bruto)</t>
  </si>
  <si>
    <t>Ostali rashodi za zaposlene</t>
  </si>
  <si>
    <t>Naknade troškova zaposlenima</t>
  </si>
  <si>
    <t>Rashodi za materijal i energiju</t>
  </si>
  <si>
    <t>Rashodi za usluge</t>
  </si>
  <si>
    <t>Naknade troš.osobama izvan radnog odnosa</t>
  </si>
  <si>
    <r>
      <t>Financijski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</t>
    </r>
  </si>
  <si>
    <t>Ostali financ.rashodi - bank.usl.i platni promet</t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</si>
  <si>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TEKUĆA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PRIČUVA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PRORAČUNA</t>
    </r>
  </si>
  <si>
    <t>Izvanredni rashodi - proračunska pričuva</t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</si>
  <si>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ZGRADA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RED.KORIŠTENJE</t>
    </r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</si>
  <si>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04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Ekonomski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poslov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</si>
  <si>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A100304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SUFINANCIRANJE KOMUNALNOG REDARA</t>
    </r>
  </si>
  <si>
    <r>
      <t>Pomoći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dane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inoz.i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unutar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općeg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proračuna</t>
    </r>
  </si>
  <si>
    <t>Pomoći unutar općeg proračuna</t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</si>
  <si>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A100305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LOKALNA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AKCIJSKA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GRUPA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(LAG)</t>
    </r>
  </si>
  <si>
    <r>
      <t>TEKUĆI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T100301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JAVNI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RADOVI</t>
    </r>
  </si>
  <si>
    <r>
      <t>Izvor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1.1.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
Izvor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5.1.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TEKUĆE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POMOĆI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HZZ</t>
    </r>
  </si>
  <si>
    <r>
      <t>Izvor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5.1.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TEKUĆE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POMOĆI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HZZ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</si>
  <si>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nefinanc.imovin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</si>
  <si>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</si>
  <si>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K100301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UREDSKI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NAMJEŠTAJ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
INFORMATIZACIJA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UPRAVE</t>
    </r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</si>
  <si>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04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Ekonomski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poslovi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</si>
  <si>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K100302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SANACIJA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RATOM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RAZRUŠENIH
DOMOVA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</si>
  <si>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nefinanc.imovine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</si>
  <si>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dodat.na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ulag.na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nefin.imovine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</si>
  <si>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Imovine</t>
    </r>
  </si>
  <si>
    <t>Nematerijalna proizvedena imovina - projekti</t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</si>
  <si>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K100303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DRUŠTVENOG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DOMA
DRAGALIĆ</t>
    </r>
  </si>
  <si>
    <t>Građevinski objekti</t>
  </si>
  <si>
    <t>Glava 03  KOMUNALNA INFRASTRUKTURA</t>
  </si>
  <si>
    <r>
      <t>PROGRAM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-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P1004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komunalne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infrastrukture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</si>
  <si>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A100401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JAVNIH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POVRŠINA</t>
    </r>
  </si>
  <si>
    <r>
      <t>Izvor</t>
    </r>
    <r>
      <rPr>
        <b/>
        <sz val="9.5"/>
        <rFont val="Times New Roman"/>
        <family val="1"/>
      </rPr>
      <t xml:space="preserve"> 4</t>
    </r>
    <r>
      <rPr>
        <b/>
        <sz val="9.5"/>
        <rFont val="Arial"/>
        <family val="2"/>
      </rPr>
      <t>.4.</t>
    </r>
    <r>
      <rPr>
        <b/>
        <sz val="9.5"/>
        <rFont val="Times New Roman"/>
        <family val="1"/>
      </rPr>
      <t xml:space="preserve"> PRIHODI ZA POSEBNE NAMJENE - Komunalna naknada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</si>
  <si>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A100402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NERAZVRSTANIH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CESTA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</si>
  <si>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A100403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 ODRŽAVANJE JAVNE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RASVJETE</t>
    </r>
  </si>
  <si>
    <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4.4.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Komunalna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naknada</t>
    </r>
  </si>
  <si>
    <r>
      <t>Izvor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1.1.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OPĆI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PRIHODI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I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PRIMICI</t>
    </r>
  </si>
  <si>
    <r>
      <t>TEKUĆI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T100403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GROBLJA</t>
    </r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</si>
  <si>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P1005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Građenje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objekata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komunalne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infrastrukture</t>
    </r>
  </si>
  <si>
    <r>
      <t xml:space="preserve"> </t>
    </r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5.2.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TEKUĆE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POMOĆI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DRŽAVNI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PRORAČUN</t>
    </r>
  </si>
  <si>
    <r>
      <t xml:space="preserve"> </t>
    </r>
    <r>
      <rPr>
        <b/>
        <sz val="10"/>
        <color indexed="8"/>
        <rFont val="Arial"/>
        <family val="2"/>
      </rPr>
      <t>Izvor 4.4. PRIHODI ZA POSEBNE NAMJENE - komunalni doprinos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</si>
  <si>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nefinanc.imovinRashodi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nefinanc.imovin</t>
    </r>
  </si>
  <si>
    <t>Materijalna imovina - prirodna bogatstva</t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</si>
  <si>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</t>
    </r>
  </si>
  <si>
    <t>Nematerijalna proizvedena imovina-projekti</t>
  </si>
  <si>
    <t>Postrojenje i oprema</t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</si>
  <si>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K100502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I ADAPTACIJA </t>
    </r>
    <r>
      <rPr>
        <b/>
        <sz val="9.5"/>
        <rFont val="Times New Roman"/>
        <family val="1"/>
      </rPr>
      <t>MRTVAČNICA</t>
    </r>
  </si>
  <si>
    <r>
      <t>Izvor</t>
    </r>
    <r>
      <rPr>
        <b/>
        <sz val="9.5"/>
        <rFont val="Times New Roman"/>
        <family val="1"/>
      </rPr>
      <t xml:space="preserve"> 4</t>
    </r>
    <r>
      <rPr>
        <b/>
        <sz val="9.5"/>
        <rFont val="Arial"/>
        <family val="2"/>
      </rPr>
      <t>.1.</t>
    </r>
    <r>
      <rPr>
        <b/>
        <sz val="9.5"/>
        <rFont val="Times New Roman"/>
        <family val="1"/>
      </rPr>
      <t xml:space="preserve"> PRIHODI ZA OPĆE NAMJENE - Šumski doprinos</t>
    </r>
  </si>
  <si>
    <t>Izvor 4.1. PRIHODI ZA POSEBNE NAMJENE - Šumski doprinos</t>
  </si>
  <si>
    <t>Izvor 4.2. PRIHODI ZA POSEBNE NAMJENE - Komunalni doprinos</t>
  </si>
  <si>
    <t>Izvor 4.3. PRIHODI ZA POSEBNE NAMJENE - Prihodi od legalizacije</t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</si>
  <si>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K100504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 IZGRADNJA JAVNE POVRŠINE (TRG)</t>
    </r>
  </si>
  <si>
    <t xml:space="preserve">Izvor 3.3. PRIHOD OD PRODAJE NEFINANCIJSKE IMOVINE </t>
  </si>
  <si>
    <t>Rashodi za nabavu nefinanc.imovine</t>
  </si>
  <si>
    <t>Nematerijalna proizvedena imovina-projekt</t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</si>
  <si>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P1006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sustava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vodoopskrbe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odvodnje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</si>
  <si>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K100601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KANALIZACIJE</t>
    </r>
  </si>
  <si>
    <r>
      <t>Izvor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5.2.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TEKUĆE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POMOĆI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DRŽAVNI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PRORAČUN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</si>
  <si>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K100602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VODOVODA</t>
    </r>
  </si>
  <si>
    <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1.1.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</t>
    </r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</si>
  <si>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P1007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Zaštita okoliša</t>
    </r>
  </si>
  <si>
    <r>
      <t>TEKUĆI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T100701: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KANTI, KONTEJNERA I KOM.VOZILA</t>
    </r>
  </si>
  <si>
    <r>
      <t>FUNKCIJSKA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KLASIFIKACIJA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05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Zaštita okoliša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</si>
  <si>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</t>
    </r>
  </si>
  <si>
    <t>Rashodi za nabavku proiz.dogot.imovin</t>
  </si>
  <si>
    <t>Glava 04 GOSPODARSTVO</t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</si>
  <si>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P1008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gospodarstva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</si>
  <si>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100801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GOSPODARSKA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ZONA</t>
    </r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</si>
  <si>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P1009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poljoprivrede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</si>
  <si>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A100901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POLJSKIH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PUTEVA</t>
    </r>
  </si>
  <si>
    <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4.5.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poljop.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zemljišt</t>
    </r>
  </si>
  <si>
    <t>Rashodi za usluge - usluge tekućeg i inv.održ</t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</si>
  <si>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A100902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POTICAJNE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MJERE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UNAPREĐENJE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POLJOPR</t>
    </r>
  </si>
  <si>
    <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4.5.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poljop,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zemljišt</t>
    </r>
  </si>
  <si>
    <r>
      <t>Izvor</t>
    </r>
    <r>
      <rPr>
        <b/>
        <sz val="9.5"/>
        <rFont val="Times New Roman"/>
        <family val="1"/>
      </rPr>
      <t xml:space="preserve">  3.2</t>
    </r>
    <r>
      <rPr>
        <b/>
        <sz val="9.5"/>
        <rFont val="Arial"/>
        <family val="2"/>
      </rPr>
      <t>.</t>
    </r>
    <r>
      <rPr>
        <b/>
        <sz val="9.5"/>
        <rFont val="Times New Roman"/>
        <family val="1"/>
      </rPr>
      <t xml:space="preserve"> VLASTITI </t>
    </r>
    <r>
      <rPr>
        <b/>
        <sz val="9.5"/>
        <rFont val="Arial"/>
        <family val="2"/>
      </rPr>
      <t>PRIHODI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polj.zemlj.Prijen.sred.iz prij.god.</t>
    </r>
  </si>
  <si>
    <t>Subvencije poljoprivrednicim</t>
  </si>
  <si>
    <t>Kazne, penali i naknade štete</t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</si>
  <si>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A100903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ČIŠĆENJE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OSNOVNE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KANALSKE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MREŽE</t>
    </r>
  </si>
  <si>
    <t>Rashodi za usluge – usluge tekućeg i inv. održavanja</t>
  </si>
  <si>
    <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4.5.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poljop.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zemljišta</t>
    </r>
  </si>
  <si>
    <t>Glava 05  JAVNE USTANOVE PREDŠKOLSKOG ODGOJA I OBRAZOVANJA</t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</si>
  <si>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P1010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predškolskog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odgoja</t>
    </r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</si>
  <si>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09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Obrazovanje</t>
    </r>
  </si>
  <si>
    <t>AKTIVNOST – A101002 : BORAVAK DJECE U VRTIĆU</t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</si>
  <si>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K101001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DJEČJEG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VRTIĆA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</si>
  <si>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Imov.</t>
    </r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</si>
  <si>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P1011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osnovnošk.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srednjoškolskog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obrazovanja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</si>
  <si>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A101101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OBRAZOVNI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PROGRAMI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OSNOVNIH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ŠKOLA</t>
    </r>
  </si>
  <si>
    <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</t>
    </r>
  </si>
  <si>
    <r>
      <t>Nak.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građ.i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kuć.na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temelju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osig.i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dr.nak.</t>
    </r>
  </si>
  <si>
    <t>Ostale naknade građanima i kućanstvima iz proračuna</t>
  </si>
  <si>
    <t>Ostale naknade građanima i kućan. iz proračuna</t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</si>
  <si>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>i</t>
    </r>
    <r>
      <rPr>
        <b/>
        <sz val="9.5"/>
        <rFont val="Times New Roman"/>
        <family val="1"/>
      </rPr>
      <t>mov.</t>
    </r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</si>
  <si>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09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Obrazovanja</t>
    </r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</si>
  <si>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P1012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visokog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obrazovanja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</si>
  <si>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A101201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STIPENDIRANJE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STUDENATA</t>
    </r>
  </si>
  <si>
    <t>Glava 06  PROGRAMSKA DJELATNOST KULTURE</t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</si>
  <si>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P1013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civilnog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društva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</si>
  <si>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A101301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:DJELATNOST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UDRUGA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KULTURI</t>
    </r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</si>
  <si>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08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Rekreacija,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kultura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religija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</si>
  <si>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K101302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ADAPTACIJA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CRKVE</t>
    </r>
  </si>
  <si>
    <t>Kapitalne donacije</t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</si>
  <si>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A</t>
    </r>
    <r>
      <rPr>
        <b/>
        <sz val="9.5"/>
        <rFont val="Times New Roman"/>
        <family val="1"/>
      </rPr>
      <t>101305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JAVNO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INFORMIRANJE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GRAĐANA</t>
    </r>
  </si>
  <si>
    <t>Subvencije trg.druš.polj.i obrtnicima izvan javnog sektora</t>
  </si>
  <si>
    <t>Glava 07  PROGRAMSKA DJELATNOST SPORTA</t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</si>
  <si>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P1014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sporta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</si>
  <si>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A101401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JAVNE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POTREBE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SPORTU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</si>
  <si>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K101401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ULAGANJA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SPORTSKE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OBJEKTE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</si>
  <si>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>i</t>
    </r>
    <r>
      <rPr>
        <b/>
        <sz val="9.5"/>
        <rFont val="Times New Roman"/>
        <family val="1"/>
      </rPr>
      <t>mov</t>
    </r>
  </si>
  <si>
    <t>Glava 08  VATROGASTVO I CIVILNA ZAŠTITA</t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</si>
  <si>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P1015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Organiziranje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provođenje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zaštite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spašavanja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</si>
  <si>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A101501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DVD</t>
    </r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</si>
  <si>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03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Javni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red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sigurnost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</si>
  <si>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K101501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OPREMA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DVD</t>
    </r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</si>
  <si>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03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Javni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red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sigurnos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</si>
  <si>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K101502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VATROGASNOG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DOMA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</si>
  <si>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imov.</t>
    </r>
  </si>
  <si>
    <t>Građevinski objekt</t>
  </si>
  <si>
    <t>KAPITALNI PROJEKT – K101503 : DOKUMENTI SUSTAVA CIVILNE ZAŠTITE</t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</si>
  <si>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nefinancijske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imovine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</si>
  <si>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proizvedene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dugotrajne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imovine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</si>
  <si>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A101502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CIVILNA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ZAŠTITA</t>
    </r>
  </si>
  <si>
    <t>Rashodi za mat. i energ.</t>
  </si>
  <si>
    <t>Glava 09  PROGRAMSKA DJELATNOST SOCIJALNE SKRBI</t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</si>
  <si>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P1016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socijalne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skrbi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novčanih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pomoći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</si>
  <si>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A101601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POMOĆ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OBITELJIMA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KUĆANSTVIMA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
SOCIJALNO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UGROŽENIM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GRAĐANIMA</t>
    </r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</si>
  <si>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10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Socijalna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zaštita</t>
    </r>
  </si>
  <si>
    <t>Izvor 5.3. TEKUĆE POMOĆI - županijski proračun</t>
  </si>
  <si>
    <t>Ostale naknade građanima i kućan.iz proračuna</t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</si>
  <si>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A101602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POTPORE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NOVOROĐENO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DIJETE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</si>
  <si>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A101603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CRVENI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KRIŽ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</si>
  <si>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A101604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POKLON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PAKETIĆI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DIJECU</t>
    </r>
  </si>
  <si>
    <t>AKTIVNOST – A101605 : SUFINANC. CIJENE USLUGA PREDŠK. ODGOJA</t>
  </si>
  <si>
    <t>Rashodi za usluge - komunalne usluge</t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</si>
  <si>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A101703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ZBRINJAVANJE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PASA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LUTALICA</t>
    </r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</si>
  <si>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07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Zdravstvo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</si>
  <si>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K101701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AMBULANTE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</si>
  <si>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K101702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KAPITALNE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POMOĆI
ZDRAVSTVENIM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USTANOVAMA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KORISNICIMA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DRUGIH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PRORAČUNA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</si>
  <si>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poslovanjaRashodi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poslovanja</t>
    </r>
  </si>
  <si>
    <t>Glava 11  UNAPREĐENJE STANOVANJA I ZAJEDNICE</t>
  </si>
  <si>
    <r>
      <t>PROGRAM</t>
    </r>
    <r>
      <rPr>
        <i/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-</t>
    </r>
    <r>
      <rPr>
        <i/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P1018</t>
    </r>
    <r>
      <rPr>
        <i/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i/>
        <sz val="9.5"/>
        <rFont val="Times New Roman"/>
        <family val="1"/>
      </rPr>
      <t xml:space="preserve"> Prostorno uređenje</t>
    </r>
  </si>
  <si>
    <t>KAPITALNI PROJEKT – K101801 : DOKUMENTI PROSTORNOG UREĐENJA</t>
  </si>
  <si>
    <r>
      <t>FUNKCIJSKA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06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b/>
        <sz val="9.5"/>
        <rFont val="Times New Roman"/>
        <family val="1"/>
      </rPr>
      <t xml:space="preserve"> Usluge unapređenja stanovanja i zajednice</t>
    </r>
  </si>
  <si>
    <t>Izvor 3.     VLASTITI PRIHODI</t>
  </si>
  <si>
    <t>Izvor 3.1. Iznajmljivanje opreme, služnost…</t>
  </si>
  <si>
    <t>Izvor 3.2. Zakup polj.zemlj. Prijenos iz prethodnih godina</t>
  </si>
  <si>
    <t xml:space="preserve">Izvor 3.3. Prihodi od prodaje nefinacnijske imovine </t>
  </si>
  <si>
    <t>Izvor 4.     PRIHODI ZA POSEBNE NAMJENE</t>
  </si>
  <si>
    <t>Izvor 4.1. Šumski doprinos</t>
  </si>
  <si>
    <t>Izvor 4.2. Komunalni doprinos</t>
  </si>
  <si>
    <t>Izvor 4.3. Prihod od legalizacije</t>
  </si>
  <si>
    <t>Izvor 4.4. Komunalna naknada</t>
  </si>
  <si>
    <t>Izvor 4.5. Zakup poljoprivrednog zemljišta</t>
  </si>
  <si>
    <t>Izvor 5.     TEKUĆE POMOĆI</t>
  </si>
  <si>
    <t>Izvor 5.1. HZZ</t>
  </si>
  <si>
    <t>Izvor 5.2. Državni proračun</t>
  </si>
  <si>
    <t>Izvor 5.3. Županijski proračun</t>
  </si>
  <si>
    <t>Izvor 6.     DONACIJE</t>
  </si>
  <si>
    <t>Izvor 7.     PRIHODI OD PRODAJE ILI ZAMJENE FINANCIJSKE IMOVINE</t>
  </si>
  <si>
    <t xml:space="preserve">Izvor 8.     NAMJENSKI PRIMICI (Povrat depozita, zaduživanje..) </t>
  </si>
  <si>
    <t>UKUPNO:</t>
  </si>
  <si>
    <t>Raspodjela prihoda i stavljanje sredstava na raspolaganje vršit će se u pravilu ravnomjerno tijekom godine na sve korisnike sredstava i to prema dinamici ostvarivanja prihoda odnosno prema rokovima doospijeća plaćanja obveza za koje su sredstva osigurana u Proračunu.</t>
  </si>
  <si>
    <r>
      <t>OPĆI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DIO</t>
    </r>
  </si>
  <si>
    <r>
      <t>A.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RAČUN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PRIHODA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I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RASHODA</t>
    </r>
  </si>
  <si>
    <r>
      <t>VRSTA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PRIHODA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/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RASHODA</t>
    </r>
  </si>
  <si>
    <r>
      <t>BROJ</t>
    </r>
    <r>
      <rPr>
        <sz val="5"/>
        <rFont val="Times New Roman"/>
        <family val="1"/>
      </rPr>
      <t xml:space="preserve"> </t>
    </r>
    <r>
      <rPr>
        <b/>
        <sz val="5"/>
        <rFont val="Times New Roman"/>
        <family val="1"/>
      </rPr>
      <t>KONTA</t>
    </r>
  </si>
  <si>
    <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POSLOVANJA</t>
    </r>
  </si>
  <si>
    <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POSLOVANJA</t>
    </r>
  </si>
  <si>
    <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zaposlene</t>
    </r>
  </si>
  <si>
    <r>
      <t>Materijalni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</si>
  <si>
    <t>Naknade troškova osobama izvan radnog odnosa</t>
  </si>
  <si>
    <r>
      <t>Financijski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</si>
  <si>
    <t>Ostali financijski rashodi</t>
  </si>
  <si>
    <t>Subvencije trg. društv., poljopr. i obrtnicima izvan javnog sektora</t>
  </si>
  <si>
    <r>
      <t>Pomoći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dane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u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inoz.i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unutar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općeg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proračuna</t>
    </r>
  </si>
  <si>
    <r>
      <t>Naknade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građanima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kućanstvima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temelju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osiguranja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druge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naknade</t>
    </r>
  </si>
  <si>
    <r>
      <t>Ostali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</si>
  <si>
    <t>Izvanredni rashodi</t>
  </si>
  <si>
    <r>
      <t>4.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NABAVU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</si>
  <si>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NABAVU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</si>
  <si>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t>Rashodi za nabavu proizvedene dugotrajne imovine</t>
  </si>
  <si>
    <r>
      <t>PROGRAM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-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P1017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Dodatne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usluge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zdravstvu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preventiva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</si>
  <si>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A101701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DEZINSEKCIJA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DERATIZACIJA</t>
    </r>
  </si>
  <si>
    <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4.5.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poljop.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Zemljišta</t>
    </r>
  </si>
  <si>
    <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poreza</t>
    </r>
  </si>
  <si>
    <t>Porez i prirez na dohodak</t>
  </si>
  <si>
    <t>Pomoći od ostalih subj. unutar opće države</t>
  </si>
  <si>
    <t>Pomoći iz proračuna</t>
  </si>
  <si>
    <t>Porezi na robu i usluge</t>
  </si>
  <si>
    <t>Porezi na imovinu</t>
  </si>
  <si>
    <t>0 0</t>
  </si>
  <si>
    <t>VZS</t>
  </si>
  <si>
    <r>
      <t>OPĆINA</t>
    </r>
    <r>
      <rPr>
        <sz val="12.5"/>
        <rFont val="Times New Roman"/>
        <family val="1"/>
      </rPr>
      <t xml:space="preserve"> </t>
    </r>
    <r>
      <rPr>
        <b/>
        <sz val="12.5"/>
        <rFont val="Times New Roman"/>
        <family val="1"/>
      </rPr>
      <t>DRAGALIĆ</t>
    </r>
  </si>
  <si>
    <r>
      <t>II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>POSEBNI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DIO</t>
    </r>
  </si>
  <si>
    <t>Novi plan za 2021.</t>
  </si>
  <si>
    <t>Povećanje / Smanjenje</t>
  </si>
  <si>
    <t>1. Izmjene i dopune Plana za 2021.</t>
  </si>
  <si>
    <t>Rashodi z usluge tekućeg i investicijskog održavanja</t>
  </si>
  <si>
    <t>Povećanje/Smanjenje</t>
  </si>
  <si>
    <t>5.</t>
  </si>
  <si>
    <t>Indeks 5/3</t>
  </si>
  <si>
    <t>Novi Plan za 2021.</t>
  </si>
  <si>
    <t>6.</t>
  </si>
  <si>
    <r>
      <t>Indeks</t>
    </r>
    <r>
      <rPr>
        <sz val="8"/>
        <rFont val="Times New Roman"/>
        <family val="1"/>
      </rPr>
      <t xml:space="preserve"> 5</t>
    </r>
    <r>
      <rPr>
        <b/>
        <sz val="8"/>
        <rFont val="Times New Roman"/>
        <family val="1"/>
      </rPr>
      <t>/3</t>
    </r>
  </si>
  <si>
    <t>Dodatna ulaganja na postrojenjima i opremi</t>
  </si>
  <si>
    <t>Pomoći temeljem prijenosa EU sredstava (WiFi)</t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</si>
  <si>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K100501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CESTA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JAVNIH POVRŠINA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</si>
  <si>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A100904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PROVEDBA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ZAKONA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POLJOPR. ZEMLJIŠTU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</si>
  <si>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A101001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GRAD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NOVA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GRADIŠKA-PROGRAM  PREDŠKOLE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</si>
  <si>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A101102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SUFINANCIRA.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PRIJEVOZA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UČENIKA SRED.ŠKOLA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</si>
  <si>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A101103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SUFINANCIR.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KNJIGA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 UČENIKE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O.Š.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</si>
  <si>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K101101:IZGRAD.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ŠKOL.SPORT.DVORANE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DRAGALIĆ</t>
    </r>
  </si>
  <si>
    <t>KAPITALNI PROJEKT–K101103:  IZRADA PROJEKT.DOK. ZA NADOGRAD.  OŠ</t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</si>
  <si>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A101302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GRAĐ.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UDRUGE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UDRUGE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PROIZAŠLE IZ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DOM.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RATA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</si>
  <si>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A101303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OSNOVNA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DJELATNOST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ORGANIZACIJA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 UDRUGA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SKRB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OBITELJI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DJECI</t>
    </r>
  </si>
  <si>
    <t>Na temelju članka 39. stavak 2. Zakona o proračunu ("Narodne novine", broj 87/08, 136/12 i 15/15) i članka 34. stavak 1., podstavak 4. Statuta Općine Dragalić</t>
  </si>
  <si>
    <t>Izvor 1.     Opći prihodi i primici</t>
  </si>
  <si>
    <t>Izvor 1.     OPĆI PRIHODI I PRIMICI UKUPNO</t>
  </si>
  <si>
    <r>
      <t>Izvor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3.2.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VLASTITI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PRIHODI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–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Zakup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polj.zemlj.</t>
    </r>
    <r>
      <rPr>
        <sz val="9.5"/>
        <color indexed="8"/>
        <rFont val="Times New Roman"/>
        <family val="1"/>
      </rPr>
      <t xml:space="preserve"> P</t>
    </r>
    <r>
      <rPr>
        <b/>
        <sz val="9.5"/>
        <color indexed="8"/>
        <rFont val="Arial"/>
        <family val="2"/>
      </rPr>
      <t>rijen.sred.iz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prij.god.</t>
    </r>
  </si>
  <si>
    <t>Izvor 4.6. Prihod od prenamjene poljoprivredog zemljišta</t>
  </si>
  <si>
    <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4.6.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 od prenamjene poljoprivrednog zemljišta</t>
    </r>
  </si>
  <si>
    <t>Izvor 4.8. Prihod od prodaje kuća i stanova na PPDS</t>
  </si>
  <si>
    <t>Izvor 4.7. Prihod od koncesije za poljoprivredno zemljište</t>
  </si>
  <si>
    <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4.5.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 od koncesije za poljoprivredno zemljište</t>
    </r>
  </si>
  <si>
    <t>Izvor 4.9. Administrativne (upravne) pristojbe</t>
  </si>
  <si>
    <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4.9. Adminstrativne (upravne) pristojbe</t>
    </r>
  </si>
  <si>
    <t>Izvor 5.4. Ministarstvo financija - Kompenzacijska mjera</t>
  </si>
  <si>
    <r>
      <t>Izvor</t>
    </r>
    <r>
      <rPr>
        <b/>
        <sz val="9.5"/>
        <rFont val="Times New Roman"/>
        <family val="1"/>
      </rPr>
      <t xml:space="preserve"> 5.4. Državni proračun - Kompenzacijska mjera</t>
    </r>
  </si>
  <si>
    <t>Izvor 5.5. Pomoći temeljem prijenosa EU sredstava WiFi</t>
  </si>
  <si>
    <r>
      <t>Izvor</t>
    </r>
    <r>
      <rPr>
        <b/>
        <sz val="9.5"/>
        <rFont val="Times New Roman"/>
        <family val="1"/>
      </rPr>
      <t xml:space="preserve"> 5.5. Pomoći temeljem prijenosa EU sredstava WiFi</t>
    </r>
  </si>
  <si>
    <t>Više rashoda nad prihodina Rebalans</t>
  </si>
  <si>
    <t>Prijenos iz 2020.g. po izvršenju</t>
  </si>
  <si>
    <t>Ostatak nakon prebijanja</t>
  </si>
  <si>
    <t xml:space="preserve">Ubaciti pod K100504 - 421 </t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</si>
  <si>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A101404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DEZINSEKCIJA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DERATIZACIJA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</si>
  <si>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A101405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ZBRINJAVANJE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PASA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LUTALICA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</si>
  <si>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A101406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ODRŽAVANJE JAVNE ODVODNJE OBORINS.VODA</t>
    </r>
  </si>
  <si>
    <r>
      <t>Indeks</t>
    </r>
    <r>
      <rPr>
        <sz val="4.5"/>
        <rFont val="Times New Roman"/>
        <family val="1"/>
      </rPr>
      <t xml:space="preserve"> 1</t>
    </r>
    <r>
      <rPr>
        <b/>
        <sz val="4.5"/>
        <rFont val="Times New Roman"/>
        <family val="1"/>
      </rPr>
      <t>/3</t>
    </r>
  </si>
  <si>
    <t>Izvor 9.     VLASTITA SREDSTVA</t>
  </si>
  <si>
    <t>Izvor 9.1. Prijenos sredstava iz prethodnih godina</t>
  </si>
  <si>
    <r>
      <t>Izvor</t>
    </r>
    <r>
      <rPr>
        <b/>
        <sz val="9.5"/>
        <rFont val="Times New Roman"/>
        <family val="1"/>
      </rPr>
      <t xml:space="preserve"> 9.1. Prijenos sredstava iz prethodnih godina</t>
    </r>
  </si>
  <si>
    <t xml:space="preserve">Izvor 3.4. Ostali vlastiti prihodi  </t>
  </si>
  <si>
    <r>
      <t>Izvor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3</t>
    </r>
    <r>
      <rPr>
        <b/>
        <sz val="9.5"/>
        <rFont val="Arial"/>
        <family val="2"/>
      </rPr>
      <t>.4.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Ostali vlastiti prihodi</t>
    </r>
  </si>
  <si>
    <t>REPUBLIKA  HRVATSKA</t>
  </si>
  <si>
    <t>BRODSKO POSAVSKA ŽUPANIJA</t>
  </si>
  <si>
    <t>OPĆINSKO VIJEĆE</t>
  </si>
  <si>
    <t>Članak 3.</t>
  </si>
  <si>
    <t>Članak 4.</t>
  </si>
  <si>
    <t>Članak 5.</t>
  </si>
  <si>
    <r>
      <t xml:space="preserve">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Članak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1.</t>
    </r>
  </si>
  <si>
    <r>
      <t>OPĆINA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DRAGALIĆ</t>
    </r>
  </si>
  <si>
    <t>Naziv cilja</t>
  </si>
  <si>
    <t>Naziv mjere</t>
  </si>
  <si>
    <t>Program/aktivnost</t>
  </si>
  <si>
    <t>Naziv programa/aktivnosti</t>
  </si>
  <si>
    <t>Pokazatelj rezultata</t>
  </si>
  <si>
    <t>Odgovornost za provedbu mjere (organizacijska klasifikacija)</t>
  </si>
  <si>
    <t>P1008</t>
  </si>
  <si>
    <t>Razvoj gospodarstva</t>
  </si>
  <si>
    <t>K100801</t>
  </si>
  <si>
    <t>Gospodarska zona</t>
  </si>
  <si>
    <t>1.1.1. Dužina (m) izgrađene ceste u radnoj zoni</t>
  </si>
  <si>
    <t>1.000 m</t>
  </si>
  <si>
    <t>R002/G02</t>
  </si>
  <si>
    <t>1.1.2. Dužina (m) izgrađene kanalizacije u radnoj zoni</t>
  </si>
  <si>
    <t>70  m</t>
  </si>
  <si>
    <t>1.1.3. Broj rasvjetnih stupova i tijela u radnoj Zoni</t>
  </si>
  <si>
    <t>40 kom</t>
  </si>
  <si>
    <t>P1005</t>
  </si>
  <si>
    <t>Izgradnja objekata i uređaja komunalne infrastrukture</t>
  </si>
  <si>
    <t>K100501</t>
  </si>
  <si>
    <t>Izgradnja cesta i javnih površina</t>
  </si>
  <si>
    <t>K100502</t>
  </si>
  <si>
    <t>Izgradnja i adaptacija mrtvačnica</t>
  </si>
  <si>
    <t>P1006</t>
  </si>
  <si>
    <t>Razvoj sustava vodoopskrbe i odvodnje</t>
  </si>
  <si>
    <t>K100601</t>
  </si>
  <si>
    <t>Izgradnja kanalizacija</t>
  </si>
  <si>
    <t>1.750 m</t>
  </si>
  <si>
    <t>K100602</t>
  </si>
  <si>
    <t>Izgradnja vodovoda</t>
  </si>
  <si>
    <r>
      <rPr>
        <b/>
        <sz val="10"/>
        <rFont val="Times New Roman"/>
        <family val="1"/>
      </rPr>
      <t>CILJ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2:</t>
    </r>
    <r>
      <rPr>
        <sz val="10"/>
        <rFont val="Times New Roman"/>
        <family val="1"/>
      </rPr>
      <t xml:space="preserve">     </t>
    </r>
    <r>
      <rPr>
        <b/>
        <sz val="10"/>
        <rFont val="Times New Roman"/>
        <family val="1"/>
      </rPr>
      <t xml:space="preserve">UNAPREĐENJE    </t>
    </r>
    <r>
      <rPr>
        <sz val="10"/>
        <rFont val="Times New Roman"/>
        <family val="1"/>
      </rPr>
      <t xml:space="preserve">    </t>
    </r>
    <r>
      <rPr>
        <b/>
        <sz val="10"/>
        <rFont val="Times New Roman"/>
        <family val="1"/>
      </rPr>
      <t>KVALITETE         ŽIVOTA</t>
    </r>
  </si>
  <si>
    <r>
      <rPr>
        <b/>
        <sz val="10"/>
        <rFont val="Times New Roman"/>
        <family val="1"/>
      </rPr>
      <t>MJERA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 xml:space="preserve">2.1.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IZGRADNJA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 xml:space="preserve">DRUŠTVENIH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OBJEKATA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I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INFRASTRUKTURE</t>
    </r>
  </si>
  <si>
    <t>P1003</t>
  </si>
  <si>
    <t>Javna uprava i administracija</t>
  </si>
  <si>
    <t>K100301</t>
  </si>
  <si>
    <t>Uredski namještaj i informatizacija uprave</t>
  </si>
  <si>
    <t>2.1.1.Nabavljeno stolova, komjutera. Štapača…</t>
  </si>
  <si>
    <t>K100302</t>
  </si>
  <si>
    <t>Sanacioja ratom razrušenih domova</t>
  </si>
  <si>
    <t>2.1.2.Obnovljeno ili izgrađeni zgrada opće društvene namjene</t>
  </si>
  <si>
    <t>Obnovljene 3 zgrade, izgrađena jedna</t>
  </si>
  <si>
    <t>Izraditi projektnu dokumentaciju za snaciju dvije zgrade i započeti sanaciju</t>
  </si>
  <si>
    <t>K100303</t>
  </si>
  <si>
    <t>Izgradnja Pučkog doma Dragalić</t>
  </si>
  <si>
    <t>2.1.3.Izgrađena zgrada</t>
  </si>
  <si>
    <t>Dovršena izgradnja i provedena dodatna ulaganja</t>
  </si>
  <si>
    <t>Dodatna ulaganja na objektu i održavanje</t>
  </si>
  <si>
    <t>P1013</t>
  </si>
  <si>
    <t>Razvoj civilnog društva</t>
  </si>
  <si>
    <t>K101302</t>
  </si>
  <si>
    <t>Adaptacija crkve</t>
  </si>
  <si>
    <t>2.1.4. Broj obnovljenih crkvi</t>
  </si>
  <si>
    <t>Dovršena obnova 4 saklralna objekta</t>
  </si>
  <si>
    <t>Dodatna ulaganja na objektima i održavanje</t>
  </si>
  <si>
    <t>P1010</t>
  </si>
  <si>
    <t>Predškolski odgoj</t>
  </si>
  <si>
    <t>K10101</t>
  </si>
  <si>
    <t>Izgradnja dječjeg vrtića</t>
  </si>
  <si>
    <t>2.1.5. Izgrađen dječji vrtić</t>
  </si>
  <si>
    <t>Započeta gradnja</t>
  </si>
  <si>
    <r>
      <rPr>
        <b/>
        <sz val="10"/>
        <rFont val="Times New Roman"/>
        <family val="1"/>
      </rPr>
      <t xml:space="preserve">MJERA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2.2. 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RAZVOJ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VATROGASTVA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I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ZAŠTITE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I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SPAŠAVANJA</t>
    </r>
  </si>
  <si>
    <t>P1015</t>
  </si>
  <si>
    <t>Organiziranje i provođenje zaštite i spašavanja</t>
  </si>
  <si>
    <t>K101501</t>
  </si>
  <si>
    <t>Oprema za DVD</t>
  </si>
  <si>
    <t>2.2.1. Opremanje DVD-a</t>
  </si>
  <si>
    <t>Nabavljanje opreme potrebne za dostizanje Zakonom propisanih standarda</t>
  </si>
  <si>
    <t>Nabavka opreme</t>
  </si>
  <si>
    <t>K101502</t>
  </si>
  <si>
    <t>Izgradnja vatrogasnog doma</t>
  </si>
  <si>
    <t>2.2.2. Izgradnja vatrogasnog doma</t>
  </si>
  <si>
    <t>Nastavak gradnje</t>
  </si>
  <si>
    <t>K101504</t>
  </si>
  <si>
    <t>Izrada Procjena i Planova djelovanja sustava civilne zaštite</t>
  </si>
  <si>
    <t>2.2.3. Izrada Procjena i Planova  djelovanja sustava civilne zaštite</t>
  </si>
  <si>
    <t>Izrađeno ___ Zakonom propisanih dokumenata</t>
  </si>
  <si>
    <t>Nastavak izrade Zakonom prpisanih dokumenata</t>
  </si>
  <si>
    <r>
      <rPr>
        <b/>
        <sz val="10"/>
        <rFont val="Times New Roman"/>
        <family val="1"/>
      </rPr>
      <t>MJERA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2.4.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UNAPREĐENJE   ZDRAVSTVA</t>
    </r>
  </si>
  <si>
    <t>P1017</t>
  </si>
  <si>
    <t>Dodatne usluge u zdravstvu i preventiva</t>
  </si>
  <si>
    <t>K101701</t>
  </si>
  <si>
    <t>Izgradnja ambulante</t>
  </si>
  <si>
    <r>
      <rPr>
        <b/>
        <sz val="10"/>
        <rFont val="Times New Roman"/>
        <family val="1"/>
      </rPr>
      <t>MJERA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2.5.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UNAPREĐENJE   PROSTORNOG PLANIRANJA</t>
    </r>
  </si>
  <si>
    <t>P1018</t>
  </si>
  <si>
    <t>Prostorno uređenje</t>
  </si>
  <si>
    <t>K101801</t>
  </si>
  <si>
    <t>Dokumenti prostornog uređenja</t>
  </si>
  <si>
    <t>2.5.1. Izmjene i dopune PPUO</t>
  </si>
  <si>
    <t>Pokretanje postupka izmjena i dopuna PPUO Dragalić</t>
  </si>
  <si>
    <t>Plan 2021. godina</t>
  </si>
  <si>
    <t>Smanjenje/Povećanje</t>
  </si>
  <si>
    <t>Novi Plan za 2021.g.</t>
  </si>
  <si>
    <t>Polazna vrijednost 2021.</t>
  </si>
  <si>
    <t>Planirana vrijednost 2021.</t>
  </si>
  <si>
    <t>1.2.2. Broj priključenih mrtvačnica na elektr. mrežu                                             1.2.3.Broj nabavljenih kolica za prijevoz pokojnika           1.2.4.Broj nabavljenih raashladnih komora za pokojnike</t>
  </si>
  <si>
    <t>1.2.1. Projektiranje uređenja javne površine (Centralni Trg Općine)</t>
  </si>
  <si>
    <t>1 projekt izrađen</t>
  </si>
  <si>
    <t>Popunjen namještaj sa 2 velika stola i 12 stolica u općinskoj vijećnici</t>
  </si>
  <si>
    <t>Nabaviti 2 osobna računala, 1 štampač..</t>
  </si>
  <si>
    <t>Dovršetak izgradnje i dodatnja ulaganja u opremu i igralište</t>
  </si>
  <si>
    <t>2.4.1. Projektiranje zgrade ambulante</t>
  </si>
  <si>
    <t>1 Izrađen projekat</t>
  </si>
  <si>
    <t>Početak izrade projektne dokumentacije za zgradu ambulante obiteljske medicine i stomatologa</t>
  </si>
  <si>
    <t>Dovršen postupak izmjena i dopuna PPUO Dragalić</t>
  </si>
  <si>
    <r>
      <rPr>
        <b/>
        <sz val="10"/>
        <rFont val="Times New Roman"/>
        <family val="1"/>
      </rPr>
      <t>CILJ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GOSPODARSKI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RAZVOJ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I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POVEĆANJE 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KOMUNALNOG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STANDARDA</t>
    </r>
  </si>
  <si>
    <t>1.800 m</t>
  </si>
  <si>
    <t>1.2.7. Dužina (m) izgrađene kanalizacije u naseljima Mašić i Medari</t>
  </si>
  <si>
    <t>1.2.8. Dužina (m) izgrađenog vodovoda u naseljima Poljane i Donji Bogićevci</t>
  </si>
  <si>
    <t>3.200 m</t>
  </si>
  <si>
    <t>4.000 m</t>
  </si>
  <si>
    <r>
      <rPr>
        <b/>
        <sz val="10"/>
        <rFont val="Times New Roman"/>
        <family val="1"/>
      </rPr>
      <t>MJERA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1.1.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JAČANJE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GOSPODARSTVA</t>
    </r>
  </si>
  <si>
    <r>
      <t xml:space="preserve">("Službeni glasnik" broj 3/18 i 4/21) </t>
    </r>
    <r>
      <rPr>
        <b/>
        <sz val="9"/>
        <rFont val="Times New Roman"/>
        <family val="1"/>
      </rPr>
      <t xml:space="preserve">OPĆINSKO VIJEĆE OPĆINE DRAGALIĆ </t>
    </r>
    <r>
      <rPr>
        <sz val="9"/>
        <rFont val="Times New Roman"/>
        <family val="1"/>
      </rPr>
      <t>na 4.sjednici održanoj 20.12.2021. godine donijelo je</t>
    </r>
  </si>
  <si>
    <r>
      <t>KLASA: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400-06/21-01/14</t>
    </r>
  </si>
  <si>
    <t>Dragalić,  20.12.2021.</t>
  </si>
  <si>
    <t>Rashodi i izdaci u Proračunu, u iznosu 7.852.854,40 kuna raspoređuju se po organizacijskoj, ekonomskoj i programskoj klasifikaciji u Posebnom dijelu Proračuna kako slijedi:</t>
  </si>
  <si>
    <t>PREDSJEDNICA OPĆINSKOG VIJEĆA</t>
  </si>
  <si>
    <t xml:space="preserve">                                                                                                                                                                                                                                     Vesna Peterlik v.r.</t>
  </si>
  <si>
    <t>2 priključaka ostvarena                     6 kolica nabavljena                  2 komore nabavljene</t>
  </si>
  <si>
    <t>1 priključak ostvaren     5 kolica nabavljeno      1  komora nabavljena</t>
  </si>
  <si>
    <t>URBROJ: 2178/27-21-2</t>
  </si>
  <si>
    <t>IZMJENE I DOPUNE PRORAČUNA ZA 2021. GODINU</t>
  </si>
  <si>
    <t>Izmjene i dopune proračuna Općine Dragalić za 2021. godinu sastoji se od:</t>
  </si>
  <si>
    <r>
      <rPr>
        <b/>
        <sz val="10"/>
        <rFont val="Times New Roman"/>
        <family val="1"/>
      </rPr>
      <t>IZMJENE I DOPUNE PLANA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RAZVOJNIH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PROGRAMA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OPĆINE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DRAGALIĆ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ZA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2021.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GODINU</t>
    </r>
    <r>
      <rPr>
        <sz val="10"/>
        <rFont val="Times New Roman"/>
        <family val="1"/>
      </rPr>
      <t xml:space="preserve"> </t>
    </r>
  </si>
  <si>
    <t>Ovo Izmjene i dopune Proračuna Općine Dragalić za 2021.godinu stupaju na snagu prvog dana od dana objave u "Službenom glasniku".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</si>
</sst>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."/>
    <numFmt numFmtId="165" formatCode="_-* #,##0.00_-;\-* #,##0.00_-;_-* \-??_-;_-@_-"/>
    <numFmt numFmtId="166" formatCode="_-* #,##0.00\ _k_n_-;\-* #,##0.00\ _k_n_-;_-* &quot;-&quot;??\ _k_n_-;_-@_-"/>
    <numFmt numFmtId="167" formatCode="[$-41A]d\.\ mmmm\ yyyy\."/>
    <numFmt numFmtId="168" formatCode="#,##0.00\ &quot;kn&quot;"/>
    <numFmt numFmtId="169" formatCode="0.0"/>
    <numFmt numFmtId="170" formatCode="00000"/>
    <numFmt numFmtId="171" formatCode="[$-F800]dddd\,\ mmmm\ dd\,\ yyyy"/>
    <numFmt numFmtId="172" formatCode="00"/>
  </numFmts>
  <fonts count="89">
    <font>
      <sz val="10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b/>
      <sz val="6.5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b/>
      <sz val="8.5"/>
      <color indexed="8"/>
      <name val="Times New Roman"/>
      <family val="2"/>
    </font>
    <font>
      <sz val="8.5"/>
      <color indexed="8"/>
      <name val="Times New Roman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10"/>
      <color indexed="8"/>
      <name val="Times New Roman"/>
      <family val="1"/>
    </font>
    <font>
      <b/>
      <sz val="7.5"/>
      <color indexed="8"/>
      <name val="Times New Roman"/>
      <family val="2"/>
    </font>
    <font>
      <sz val="7.5"/>
      <color indexed="8"/>
      <name val="Times New Roman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8"/>
      <name val="Times New Roman"/>
      <family val="1"/>
    </font>
    <font>
      <b/>
      <sz val="4.5"/>
      <name val="Times New Roman"/>
      <family val="1"/>
    </font>
    <font>
      <sz val="4.5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9.5"/>
      <color indexed="8"/>
      <name val="Times New Roman"/>
      <family val="2"/>
    </font>
    <font>
      <b/>
      <i/>
      <sz val="9.5"/>
      <name val="Times New Roman"/>
      <family val="1"/>
    </font>
    <font>
      <b/>
      <sz val="9.5"/>
      <name val="Arial"/>
      <family val="2"/>
    </font>
    <font>
      <sz val="9.5"/>
      <color indexed="8"/>
      <name val="Times New Roman"/>
      <family val="2"/>
    </font>
    <font>
      <b/>
      <sz val="9.5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9.5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6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.5"/>
      <color theme="1"/>
      <name val="Times New Roman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0" fillId="20" borderId="1" applyNumberFormat="0" applyFont="0" applyAlignment="0" applyProtection="0"/>
    <xf numFmtId="0" fontId="68" fillId="21" borderId="0" applyNumberFormat="0" applyBorder="0" applyAlignment="0" applyProtection="0"/>
    <xf numFmtId="0" fontId="1" fillId="0" borderId="0">
      <alignment/>
      <protection/>
    </xf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70" fillId="28" borderId="2" applyNumberFormat="0" applyAlignment="0" applyProtection="0"/>
    <xf numFmtId="0" fontId="71" fillId="28" borderId="3" applyNumberFormat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78" fillId="0" borderId="7" applyNumberFormat="0" applyFill="0" applyAlignment="0" applyProtection="0"/>
    <xf numFmtId="0" fontId="79" fillId="31" borderId="8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1" fillId="0" borderId="0">
      <alignment/>
      <protection/>
    </xf>
    <xf numFmtId="41" fontId="0" fillId="0" borderId="0" applyFill="0" applyBorder="0" applyAlignment="0" applyProtection="0"/>
  </cellStyleXfs>
  <cellXfs count="409">
    <xf numFmtId="0" fontId="0" fillId="0" borderId="0" xfId="0" applyAlignment="1">
      <alignment/>
    </xf>
    <xf numFmtId="0" fontId="1" fillId="0" borderId="0" xfId="35">
      <alignment/>
      <protection/>
    </xf>
    <xf numFmtId="2" fontId="1" fillId="0" borderId="0" xfId="35" applyNumberFormat="1">
      <alignment/>
      <protection/>
    </xf>
    <xf numFmtId="0" fontId="1" fillId="0" borderId="0" xfId="35" applyFill="1" applyBorder="1" applyAlignment="1">
      <alignment horizontal="left" vertical="top"/>
      <protection/>
    </xf>
    <xf numFmtId="0" fontId="5" fillId="0" borderId="0" xfId="35" applyFont="1" applyFill="1" applyBorder="1" applyAlignment="1">
      <alignment vertical="top"/>
      <protection/>
    </xf>
    <xf numFmtId="0" fontId="1" fillId="0" borderId="10" xfId="35" applyFill="1" applyBorder="1" applyAlignment="1">
      <alignment horizontal="left" vertical="center" wrapText="1"/>
      <protection/>
    </xf>
    <xf numFmtId="0" fontId="8" fillId="0" borderId="10" xfId="35" applyFont="1" applyFill="1" applyBorder="1" applyAlignment="1">
      <alignment horizontal="center" vertical="center" wrapText="1"/>
      <protection/>
    </xf>
    <xf numFmtId="0" fontId="1" fillId="0" borderId="10" xfId="35" applyFill="1" applyBorder="1" applyAlignment="1">
      <alignment horizontal="left" wrapText="1"/>
      <protection/>
    </xf>
    <xf numFmtId="164" fontId="11" fillId="0" borderId="10" xfId="35" applyNumberFormat="1" applyFont="1" applyFill="1" applyBorder="1" applyAlignment="1">
      <alignment horizontal="center" vertical="top" shrinkToFit="1"/>
      <protection/>
    </xf>
    <xf numFmtId="2" fontId="1" fillId="0" borderId="10" xfId="35" applyNumberFormat="1" applyFill="1" applyBorder="1" applyAlignment="1">
      <alignment horizontal="left" wrapText="1"/>
      <protection/>
    </xf>
    <xf numFmtId="1" fontId="12" fillId="0" borderId="10" xfId="35" applyNumberFormat="1" applyFont="1" applyFill="1" applyBorder="1" applyAlignment="1">
      <alignment horizontal="left" vertical="top" shrinkToFit="1"/>
      <protection/>
    </xf>
    <xf numFmtId="4" fontId="13" fillId="0" borderId="10" xfId="35" applyNumberFormat="1" applyFont="1" applyFill="1" applyBorder="1" applyAlignment="1">
      <alignment vertical="center"/>
      <protection/>
    </xf>
    <xf numFmtId="2" fontId="1" fillId="0" borderId="10" xfId="35" applyNumberFormat="1" applyFill="1" applyBorder="1" applyAlignment="1">
      <alignment horizontal="right" vertical="top" wrapText="1"/>
      <protection/>
    </xf>
    <xf numFmtId="0" fontId="1" fillId="33" borderId="10" xfId="35" applyFill="1" applyBorder="1" applyAlignment="1">
      <alignment horizontal="left" wrapText="1"/>
      <protection/>
    </xf>
    <xf numFmtId="4" fontId="11" fillId="33" borderId="10" xfId="35" applyNumberFormat="1" applyFont="1" applyFill="1" applyBorder="1" applyAlignment="1">
      <alignment horizontal="right" vertical="top" shrinkToFit="1"/>
      <protection/>
    </xf>
    <xf numFmtId="2" fontId="1" fillId="34" borderId="10" xfId="35" applyNumberFormat="1" applyFill="1" applyBorder="1" applyAlignment="1">
      <alignment horizontal="right" vertical="top" wrapText="1"/>
      <protection/>
    </xf>
    <xf numFmtId="2" fontId="1" fillId="35" borderId="10" xfId="35" applyNumberFormat="1" applyFill="1" applyBorder="1" applyAlignment="1">
      <alignment horizontal="right" vertical="top" wrapText="1"/>
      <protection/>
    </xf>
    <xf numFmtId="4" fontId="11" fillId="0" borderId="10" xfId="35" applyNumberFormat="1" applyFont="1" applyFill="1" applyBorder="1" applyAlignment="1">
      <alignment horizontal="right" vertical="top" shrinkToFit="1"/>
      <protection/>
    </xf>
    <xf numFmtId="2" fontId="12" fillId="0" borderId="10" xfId="35" applyNumberFormat="1" applyFont="1" applyFill="1" applyBorder="1" applyAlignment="1">
      <alignment horizontal="right" vertical="top" shrinkToFit="1"/>
      <protection/>
    </xf>
    <xf numFmtId="4" fontId="13" fillId="36" borderId="10" xfId="35" applyNumberFormat="1" applyFont="1" applyFill="1" applyBorder="1" applyAlignment="1">
      <alignment vertical="center"/>
      <protection/>
    </xf>
    <xf numFmtId="2" fontId="1" fillId="36" borderId="10" xfId="35" applyNumberFormat="1" applyFill="1" applyBorder="1" applyAlignment="1">
      <alignment horizontal="right" vertical="top" wrapText="1"/>
      <protection/>
    </xf>
    <xf numFmtId="1" fontId="11" fillId="33" borderId="10" xfId="35" applyNumberFormat="1" applyFont="1" applyFill="1" applyBorder="1" applyAlignment="1">
      <alignment horizontal="left" vertical="top" shrinkToFit="1"/>
      <protection/>
    </xf>
    <xf numFmtId="4" fontId="11" fillId="36" borderId="10" xfId="35" applyNumberFormat="1" applyFont="1" applyFill="1" applyBorder="1" applyAlignment="1">
      <alignment horizontal="right" vertical="top" shrinkToFit="1"/>
      <protection/>
    </xf>
    <xf numFmtId="0" fontId="1" fillId="37" borderId="10" xfId="35" applyFill="1" applyBorder="1" applyAlignment="1">
      <alignment horizontal="left" vertical="center" wrapText="1"/>
      <protection/>
    </xf>
    <xf numFmtId="4" fontId="11" fillId="37" borderId="10" xfId="35" applyNumberFormat="1" applyFont="1" applyFill="1" applyBorder="1" applyAlignment="1">
      <alignment horizontal="right" vertical="center" shrinkToFit="1"/>
      <protection/>
    </xf>
    <xf numFmtId="4" fontId="11" fillId="37" borderId="10" xfId="35" applyNumberFormat="1" applyFont="1" applyFill="1" applyBorder="1" applyAlignment="1">
      <alignment horizontal="center" vertical="center" wrapText="1" shrinkToFit="1"/>
      <protection/>
    </xf>
    <xf numFmtId="0" fontId="1" fillId="37" borderId="0" xfId="35" applyFill="1" applyBorder="1" applyAlignment="1">
      <alignment horizontal="left" vertical="top"/>
      <protection/>
    </xf>
    <xf numFmtId="0" fontId="2" fillId="0" borderId="0" xfId="35" applyFont="1" applyFill="1" applyBorder="1" applyAlignment="1">
      <alignment vertical="top"/>
      <protection/>
    </xf>
    <xf numFmtId="2" fontId="2" fillId="0" borderId="0" xfId="35" applyNumberFormat="1" applyFont="1" applyFill="1" applyBorder="1" applyAlignment="1">
      <alignment vertical="top"/>
      <protection/>
    </xf>
    <xf numFmtId="4" fontId="1" fillId="0" borderId="0" xfId="35" applyNumberFormat="1" applyFill="1" applyBorder="1" applyAlignment="1">
      <alignment horizontal="left" vertical="top"/>
      <protection/>
    </xf>
    <xf numFmtId="0" fontId="4" fillId="0" borderId="0" xfId="35" applyFont="1">
      <alignment/>
      <protection/>
    </xf>
    <xf numFmtId="0" fontId="14" fillId="0" borderId="0" xfId="35" applyFont="1">
      <alignment/>
      <protection/>
    </xf>
    <xf numFmtId="0" fontId="3" fillId="0" borderId="0" xfId="35" applyFont="1" applyFill="1" applyBorder="1" applyAlignment="1">
      <alignment horizontal="left" vertical="top" indent="9"/>
      <protection/>
    </xf>
    <xf numFmtId="0" fontId="9" fillId="0" borderId="10" xfId="35" applyFont="1" applyFill="1" applyBorder="1" applyAlignment="1">
      <alignment horizontal="left" vertical="center" wrapText="1"/>
      <protection/>
    </xf>
    <xf numFmtId="4" fontId="16" fillId="0" borderId="10" xfId="35" applyNumberFormat="1" applyFont="1" applyFill="1" applyBorder="1" applyAlignment="1">
      <alignment horizontal="center" vertical="top" wrapText="1"/>
      <protection/>
    </xf>
    <xf numFmtId="164" fontId="19" fillId="0" borderId="10" xfId="35" applyNumberFormat="1" applyFont="1" applyFill="1" applyBorder="1" applyAlignment="1">
      <alignment horizontal="center" vertical="top" shrinkToFit="1"/>
      <protection/>
    </xf>
    <xf numFmtId="4" fontId="19" fillId="0" borderId="10" xfId="35" applyNumberFormat="1" applyFont="1" applyFill="1" applyBorder="1" applyAlignment="1">
      <alignment horizontal="center" vertical="top" shrinkToFit="1"/>
      <protection/>
    </xf>
    <xf numFmtId="1" fontId="11" fillId="38" borderId="10" xfId="35" applyNumberFormat="1" applyFont="1" applyFill="1" applyBorder="1" applyAlignment="1">
      <alignment horizontal="left" vertical="top" shrinkToFit="1"/>
      <protection/>
    </xf>
    <xf numFmtId="4" fontId="11" fillId="38" borderId="10" xfId="35" applyNumberFormat="1" applyFont="1" applyFill="1" applyBorder="1" applyAlignment="1">
      <alignment horizontal="right" vertical="top" shrinkToFit="1"/>
      <protection/>
    </xf>
    <xf numFmtId="1" fontId="11" fillId="38" borderId="10" xfId="35" applyNumberFormat="1" applyFont="1" applyFill="1" applyBorder="1" applyAlignment="1">
      <alignment horizontal="right" vertical="top" shrinkToFit="1"/>
      <protection/>
    </xf>
    <xf numFmtId="1" fontId="11" fillId="0" borderId="10" xfId="35" applyNumberFormat="1" applyFont="1" applyFill="1" applyBorder="1" applyAlignment="1">
      <alignment horizontal="left" vertical="top" shrinkToFit="1"/>
      <protection/>
    </xf>
    <xf numFmtId="1" fontId="11" fillId="37" borderId="10" xfId="35" applyNumberFormat="1" applyFont="1" applyFill="1" applyBorder="1" applyAlignment="1">
      <alignment horizontal="right" vertical="top" shrinkToFit="1"/>
      <protection/>
    </xf>
    <xf numFmtId="4" fontId="12" fillId="0" borderId="10" xfId="35" applyNumberFormat="1" applyFont="1" applyFill="1" applyBorder="1" applyAlignment="1">
      <alignment horizontal="right" vertical="top" shrinkToFit="1"/>
      <protection/>
    </xf>
    <xf numFmtId="1" fontId="20" fillId="0" borderId="10" xfId="35" applyNumberFormat="1" applyFont="1" applyFill="1" applyBorder="1" applyAlignment="1">
      <alignment horizontal="left" vertical="top" shrinkToFit="1"/>
      <protection/>
    </xf>
    <xf numFmtId="1" fontId="19" fillId="0" borderId="10" xfId="35" applyNumberFormat="1" applyFont="1" applyFill="1" applyBorder="1" applyAlignment="1">
      <alignment horizontal="left" vertical="top" shrinkToFit="1"/>
      <protection/>
    </xf>
    <xf numFmtId="1" fontId="11" fillId="37" borderId="10" xfId="35" applyNumberFormat="1" applyFont="1" applyFill="1" applyBorder="1" applyAlignment="1">
      <alignment horizontal="left" vertical="top" shrinkToFit="1"/>
      <protection/>
    </xf>
    <xf numFmtId="4" fontId="11" fillId="37" borderId="10" xfId="35" applyNumberFormat="1" applyFont="1" applyFill="1" applyBorder="1" applyAlignment="1">
      <alignment horizontal="right" vertical="top" shrinkToFit="1"/>
      <protection/>
    </xf>
    <xf numFmtId="1" fontId="12" fillId="37" borderId="10" xfId="35" applyNumberFormat="1" applyFont="1" applyFill="1" applyBorder="1" applyAlignment="1">
      <alignment horizontal="left" vertical="top" shrinkToFit="1"/>
      <protection/>
    </xf>
    <xf numFmtId="4" fontId="12" fillId="37" borderId="10" xfId="35" applyNumberFormat="1" applyFont="1" applyFill="1" applyBorder="1" applyAlignment="1">
      <alignment horizontal="right" vertical="top" shrinkToFit="1"/>
      <protection/>
    </xf>
    <xf numFmtId="0" fontId="18" fillId="0" borderId="11" xfId="35" applyFont="1" applyFill="1" applyBorder="1" applyAlignment="1">
      <alignment horizontal="left" vertical="top" wrapText="1"/>
      <protection/>
    </xf>
    <xf numFmtId="0" fontId="24" fillId="0" borderId="0" xfId="35" applyFont="1" applyFill="1" applyBorder="1" applyAlignment="1">
      <alignment horizontal="right" vertical="center"/>
      <protection/>
    </xf>
    <xf numFmtId="0" fontId="1" fillId="33" borderId="11" xfId="35" applyFill="1" applyBorder="1" applyAlignment="1">
      <alignment horizontal="left" wrapText="1"/>
      <protection/>
    </xf>
    <xf numFmtId="164" fontId="30" fillId="33" borderId="10" xfId="35" applyNumberFormat="1" applyFont="1" applyFill="1" applyBorder="1" applyAlignment="1">
      <alignment horizontal="center" vertical="center" shrinkToFit="1"/>
      <protection/>
    </xf>
    <xf numFmtId="164" fontId="31" fillId="33" borderId="11" xfId="35" applyNumberFormat="1" applyFont="1" applyFill="1" applyBorder="1" applyAlignment="1">
      <alignment horizontal="center" vertical="top" shrinkToFit="1"/>
      <protection/>
    </xf>
    <xf numFmtId="0" fontId="1" fillId="33" borderId="10" xfId="35" applyFont="1" applyFill="1" applyBorder="1" applyAlignment="1">
      <alignment horizontal="center" wrapText="1"/>
      <protection/>
    </xf>
    <xf numFmtId="4" fontId="30" fillId="39" borderId="10" xfId="35" applyNumberFormat="1" applyFont="1" applyFill="1" applyBorder="1" applyAlignment="1">
      <alignment horizontal="center" vertical="center" shrinkToFit="1"/>
      <protection/>
    </xf>
    <xf numFmtId="4" fontId="30" fillId="40" borderId="10" xfId="35" applyNumberFormat="1" applyFont="1" applyFill="1" applyBorder="1" applyAlignment="1">
      <alignment horizontal="right" vertical="center" shrinkToFit="1"/>
      <protection/>
    </xf>
    <xf numFmtId="4" fontId="30" fillId="37" borderId="10" xfId="35" applyNumberFormat="1" applyFont="1" applyFill="1" applyBorder="1" applyAlignment="1">
      <alignment horizontal="right" vertical="center" shrinkToFit="1"/>
      <protection/>
    </xf>
    <xf numFmtId="4" fontId="30" fillId="37" borderId="10" xfId="35" applyNumberFormat="1" applyFont="1" applyFill="1" applyBorder="1" applyAlignment="1">
      <alignment horizontal="right" vertical="top" shrinkToFit="1"/>
      <protection/>
    </xf>
    <xf numFmtId="1" fontId="24" fillId="37" borderId="10" xfId="35" applyNumberFormat="1" applyFont="1" applyFill="1" applyBorder="1" applyAlignment="1">
      <alignment horizontal="right" vertical="top" shrinkToFit="1"/>
      <protection/>
    </xf>
    <xf numFmtId="0" fontId="24" fillId="37" borderId="0" xfId="35" applyFont="1" applyFill="1" applyBorder="1" applyAlignment="1">
      <alignment horizontal="left" vertical="top"/>
      <protection/>
    </xf>
    <xf numFmtId="4" fontId="30" fillId="38" borderId="10" xfId="35" applyNumberFormat="1" applyFont="1" applyFill="1" applyBorder="1" applyAlignment="1">
      <alignment horizontal="right" vertical="center" shrinkToFit="1"/>
      <protection/>
    </xf>
    <xf numFmtId="4" fontId="34" fillId="38" borderId="10" xfId="35" applyNumberFormat="1" applyFont="1" applyFill="1" applyBorder="1" applyAlignment="1">
      <alignment horizontal="right" vertical="center" shrinkToFit="1"/>
      <protection/>
    </xf>
    <xf numFmtId="1" fontId="34" fillId="38" borderId="10" xfId="35" applyNumberFormat="1" applyFont="1" applyFill="1" applyBorder="1" applyAlignment="1">
      <alignment horizontal="right" vertical="top" shrinkToFit="1"/>
      <protection/>
    </xf>
    <xf numFmtId="4" fontId="30" fillId="41" borderId="10" xfId="35" applyNumberFormat="1" applyFont="1" applyFill="1" applyBorder="1" applyAlignment="1">
      <alignment horizontal="right" vertical="center" shrinkToFit="1"/>
      <protection/>
    </xf>
    <xf numFmtId="4" fontId="34" fillId="41" borderId="10" xfId="35" applyNumberFormat="1" applyFont="1" applyFill="1" applyBorder="1" applyAlignment="1">
      <alignment horizontal="right" vertical="top" shrinkToFit="1"/>
      <protection/>
    </xf>
    <xf numFmtId="1" fontId="34" fillId="41" borderId="10" xfId="35" applyNumberFormat="1" applyFont="1" applyFill="1" applyBorder="1" applyAlignment="1">
      <alignment horizontal="right" vertical="top" shrinkToFit="1"/>
      <protection/>
    </xf>
    <xf numFmtId="4" fontId="30" fillId="42" borderId="10" xfId="35" applyNumberFormat="1" applyFont="1" applyFill="1" applyBorder="1" applyAlignment="1">
      <alignment horizontal="right" vertical="center" shrinkToFit="1"/>
      <protection/>
    </xf>
    <xf numFmtId="4" fontId="34" fillId="42" borderId="10" xfId="35" applyNumberFormat="1" applyFont="1" applyFill="1" applyBorder="1" applyAlignment="1">
      <alignment horizontal="right" vertical="top" shrinkToFit="1"/>
      <protection/>
    </xf>
    <xf numFmtId="1" fontId="34" fillId="42" borderId="10" xfId="35" applyNumberFormat="1" applyFont="1" applyFill="1" applyBorder="1" applyAlignment="1">
      <alignment horizontal="right" vertical="top" shrinkToFit="1"/>
      <protection/>
    </xf>
    <xf numFmtId="4" fontId="30" fillId="43" borderId="10" xfId="35" applyNumberFormat="1" applyFont="1" applyFill="1" applyBorder="1" applyAlignment="1">
      <alignment horizontal="right" vertical="center" shrinkToFit="1"/>
      <protection/>
    </xf>
    <xf numFmtId="4" fontId="34" fillId="43" borderId="10" xfId="35" applyNumberFormat="1" applyFont="1" applyFill="1" applyBorder="1" applyAlignment="1">
      <alignment horizontal="right" vertical="top" shrinkToFit="1"/>
      <protection/>
    </xf>
    <xf numFmtId="1" fontId="34" fillId="43" borderId="10" xfId="35" applyNumberFormat="1" applyFont="1" applyFill="1" applyBorder="1" applyAlignment="1">
      <alignment horizontal="right" vertical="top" shrinkToFit="1"/>
      <protection/>
    </xf>
    <xf numFmtId="0" fontId="32" fillId="0" borderId="11" xfId="35" applyFont="1" applyFill="1" applyBorder="1" applyAlignment="1">
      <alignment horizontal="left" vertical="top" wrapText="1"/>
      <protection/>
    </xf>
    <xf numFmtId="4" fontId="34" fillId="37" borderId="10" xfId="35" applyNumberFormat="1" applyFont="1" applyFill="1" applyBorder="1" applyAlignment="1">
      <alignment horizontal="right" vertical="top" shrinkToFit="1"/>
      <protection/>
    </xf>
    <xf numFmtId="1" fontId="37" fillId="37" borderId="10" xfId="35" applyNumberFormat="1" applyFont="1" applyFill="1" applyBorder="1" applyAlignment="1">
      <alignment horizontal="right" vertical="top" shrinkToFit="1"/>
      <protection/>
    </xf>
    <xf numFmtId="1" fontId="34" fillId="0" borderId="10" xfId="35" applyNumberFormat="1" applyFont="1" applyFill="1" applyBorder="1" applyAlignment="1">
      <alignment horizontal="center" vertical="top" shrinkToFit="1"/>
      <protection/>
    </xf>
    <xf numFmtId="4" fontId="22" fillId="0" borderId="10" xfId="35" applyNumberFormat="1" applyFont="1" applyFill="1" applyBorder="1" applyAlignment="1" applyProtection="1">
      <alignment horizontal="right" vertical="center"/>
      <protection locked="0"/>
    </xf>
    <xf numFmtId="4" fontId="3" fillId="0" borderId="10" xfId="35" applyNumberFormat="1" applyFont="1" applyFill="1" applyBorder="1" applyAlignment="1" applyProtection="1">
      <alignment vertical="center"/>
      <protection locked="0"/>
    </xf>
    <xf numFmtId="1" fontId="37" fillId="0" borderId="10" xfId="35" applyNumberFormat="1" applyFont="1" applyFill="1" applyBorder="1" applyAlignment="1">
      <alignment horizontal="left" vertical="top" shrinkToFit="1"/>
      <protection/>
    </xf>
    <xf numFmtId="0" fontId="33" fillId="0" borderId="11" xfId="35" applyFont="1" applyFill="1" applyBorder="1" applyAlignment="1">
      <alignment horizontal="left" vertical="top" wrapText="1"/>
      <protection/>
    </xf>
    <xf numFmtId="4" fontId="24" fillId="0" borderId="10" xfId="35" applyNumberFormat="1" applyFont="1" applyFill="1" applyBorder="1" applyAlignment="1">
      <alignment horizontal="right" vertical="center" shrinkToFit="1"/>
      <protection/>
    </xf>
    <xf numFmtId="4" fontId="37" fillId="0" borderId="10" xfId="35" applyNumberFormat="1" applyFont="1" applyFill="1" applyBorder="1" applyAlignment="1">
      <alignment horizontal="right" vertical="top" shrinkToFit="1"/>
      <protection/>
    </xf>
    <xf numFmtId="1" fontId="34" fillId="0" borderId="10" xfId="35" applyNumberFormat="1" applyFont="1" applyFill="1" applyBorder="1" applyAlignment="1">
      <alignment horizontal="center" vertical="center" shrinkToFit="1"/>
      <protection/>
    </xf>
    <xf numFmtId="1" fontId="37" fillId="0" borderId="10" xfId="35" applyNumberFormat="1" applyFont="1" applyFill="1" applyBorder="1" applyAlignment="1">
      <alignment horizontal="center" vertical="center" shrinkToFit="1"/>
      <protection/>
    </xf>
    <xf numFmtId="1" fontId="34" fillId="38" borderId="10" xfId="35" applyNumberFormat="1" applyFont="1" applyFill="1" applyBorder="1" applyAlignment="1">
      <alignment horizontal="right" vertical="center" shrinkToFit="1"/>
      <protection/>
    </xf>
    <xf numFmtId="1" fontId="37" fillId="0" borderId="11" xfId="35" applyNumberFormat="1" applyFont="1" applyFill="1" applyBorder="1" applyAlignment="1">
      <alignment horizontal="left" vertical="top" shrinkToFit="1"/>
      <protection/>
    </xf>
    <xf numFmtId="0" fontId="33" fillId="0" borderId="12" xfId="35" applyFont="1" applyFill="1" applyBorder="1" applyAlignment="1">
      <alignment horizontal="left" vertical="top" wrapText="1"/>
      <protection/>
    </xf>
    <xf numFmtId="4" fontId="34" fillId="40" borderId="10" xfId="35" applyNumberFormat="1" applyFont="1" applyFill="1" applyBorder="1" applyAlignment="1">
      <alignment horizontal="right" vertical="center" shrinkToFit="1"/>
      <protection/>
    </xf>
    <xf numFmtId="1" fontId="34" fillId="40" borderId="10" xfId="35" applyNumberFormat="1" applyFont="1" applyFill="1" applyBorder="1" applyAlignment="1">
      <alignment horizontal="right" vertical="center" shrinkToFit="1"/>
      <protection/>
    </xf>
    <xf numFmtId="0" fontId="30" fillId="37" borderId="0" xfId="35" applyFont="1" applyFill="1" applyBorder="1" applyAlignment="1">
      <alignment horizontal="left" vertical="top"/>
      <protection/>
    </xf>
    <xf numFmtId="4" fontId="34" fillId="41" borderId="10" xfId="35" applyNumberFormat="1" applyFont="1" applyFill="1" applyBorder="1" applyAlignment="1">
      <alignment horizontal="right" vertical="center" shrinkToFit="1"/>
      <protection/>
    </xf>
    <xf numFmtId="1" fontId="34" fillId="41" borderId="10" xfId="35" applyNumberFormat="1" applyFont="1" applyFill="1" applyBorder="1" applyAlignment="1">
      <alignment horizontal="right" vertical="center" shrinkToFit="1"/>
      <protection/>
    </xf>
    <xf numFmtId="4" fontId="30" fillId="42" borderId="13" xfId="35" applyNumberFormat="1" applyFont="1" applyFill="1" applyBorder="1" applyAlignment="1">
      <alignment horizontal="right" vertical="center" shrinkToFit="1"/>
      <protection/>
    </xf>
    <xf numFmtId="4" fontId="34" fillId="42" borderId="13" xfId="35" applyNumberFormat="1" applyFont="1" applyFill="1" applyBorder="1" applyAlignment="1">
      <alignment horizontal="right" vertical="top" shrinkToFit="1"/>
      <protection/>
    </xf>
    <xf numFmtId="4" fontId="34" fillId="43" borderId="11" xfId="35" applyNumberFormat="1" applyFont="1" applyFill="1" applyBorder="1" applyAlignment="1">
      <alignment horizontal="right" vertical="top" shrinkToFit="1"/>
      <protection/>
    </xf>
    <xf numFmtId="4" fontId="30" fillId="0" borderId="10" xfId="35" applyNumberFormat="1" applyFont="1" applyFill="1" applyBorder="1" applyAlignment="1">
      <alignment horizontal="right" vertical="center" shrinkToFit="1"/>
      <protection/>
    </xf>
    <xf numFmtId="4" fontId="34" fillId="0" borderId="10" xfId="35" applyNumberFormat="1" applyFont="1" applyFill="1" applyBorder="1" applyAlignment="1">
      <alignment horizontal="right" vertical="top" shrinkToFit="1"/>
      <protection/>
    </xf>
    <xf numFmtId="1" fontId="37" fillId="0" borderId="10" xfId="35" applyNumberFormat="1" applyFont="1" applyFill="1" applyBorder="1" applyAlignment="1">
      <alignment horizontal="center" vertical="top" shrinkToFit="1"/>
      <protection/>
    </xf>
    <xf numFmtId="4" fontId="21" fillId="0" borderId="10" xfId="35" applyNumberFormat="1" applyFont="1" applyFill="1" applyBorder="1" applyAlignment="1" applyProtection="1">
      <alignment vertical="center"/>
      <protection locked="0"/>
    </xf>
    <xf numFmtId="4" fontId="34" fillId="0" borderId="10" xfId="35" applyNumberFormat="1" applyFont="1" applyFill="1" applyBorder="1" applyAlignment="1">
      <alignment horizontal="right" vertical="top" shrinkToFit="1"/>
      <protection/>
    </xf>
    <xf numFmtId="1" fontId="34" fillId="37" borderId="10" xfId="35" applyNumberFormat="1" applyFont="1" applyFill="1" applyBorder="1" applyAlignment="1">
      <alignment horizontal="right" vertical="top" shrinkToFit="1"/>
      <protection/>
    </xf>
    <xf numFmtId="4" fontId="33" fillId="0" borderId="10" xfId="35" applyNumberFormat="1" applyFont="1" applyFill="1" applyBorder="1" applyAlignment="1">
      <alignment horizontal="right" vertical="top" shrinkToFit="1"/>
      <protection/>
    </xf>
    <xf numFmtId="0" fontId="1" fillId="0" borderId="0" xfId="35" applyFont="1" applyFill="1" applyBorder="1" applyAlignment="1">
      <alignment horizontal="left" vertical="top"/>
      <protection/>
    </xf>
    <xf numFmtId="1" fontId="34" fillId="0" borderId="13" xfId="35" applyNumberFormat="1" applyFont="1" applyFill="1" applyBorder="1" applyAlignment="1">
      <alignment horizontal="center" vertical="top" shrinkToFit="1"/>
      <protection/>
    </xf>
    <xf numFmtId="4" fontId="30" fillId="0" borderId="13" xfId="35" applyNumberFormat="1" applyFont="1" applyFill="1" applyBorder="1" applyAlignment="1">
      <alignment horizontal="right" vertical="center" shrinkToFit="1"/>
      <protection/>
    </xf>
    <xf numFmtId="4" fontId="37" fillId="0" borderId="11" xfId="35" applyNumberFormat="1" applyFont="1" applyFill="1" applyBorder="1" applyAlignment="1">
      <alignment horizontal="right" vertical="top" shrinkToFit="1"/>
      <protection/>
    </xf>
    <xf numFmtId="4" fontId="40" fillId="0" borderId="10" xfId="35" applyNumberFormat="1" applyFont="1" applyFill="1" applyBorder="1" applyAlignment="1">
      <alignment horizontal="right" vertical="top" shrinkToFit="1"/>
      <protection/>
    </xf>
    <xf numFmtId="4" fontId="30" fillId="0" borderId="11" xfId="35" applyNumberFormat="1" applyFont="1" applyFill="1" applyBorder="1" applyAlignment="1">
      <alignment horizontal="right" vertical="center"/>
      <protection/>
    </xf>
    <xf numFmtId="0" fontId="24" fillId="0" borderId="0" xfId="35" applyFont="1" applyFill="1" applyBorder="1" applyAlignment="1">
      <alignment horizontal="left" vertical="top"/>
      <protection/>
    </xf>
    <xf numFmtId="1" fontId="37" fillId="0" borderId="11" xfId="35" applyNumberFormat="1" applyFont="1" applyFill="1" applyBorder="1" applyAlignment="1">
      <alignment horizontal="center" vertical="top" shrinkToFit="1"/>
      <protection/>
    </xf>
    <xf numFmtId="4" fontId="41" fillId="41" borderId="10" xfId="35" applyNumberFormat="1" applyFont="1" applyFill="1" applyBorder="1" applyAlignment="1">
      <alignment horizontal="right" vertical="top" shrinkToFit="1"/>
      <protection/>
    </xf>
    <xf numFmtId="4" fontId="41" fillId="42" borderId="10" xfId="35" applyNumberFormat="1" applyFont="1" applyFill="1" applyBorder="1" applyAlignment="1">
      <alignment horizontal="right" vertical="top" shrinkToFit="1"/>
      <protection/>
    </xf>
    <xf numFmtId="4" fontId="41" fillId="43" borderId="10" xfId="35" applyNumberFormat="1" applyFont="1" applyFill="1" applyBorder="1" applyAlignment="1">
      <alignment horizontal="right" vertical="top" shrinkToFit="1"/>
      <protection/>
    </xf>
    <xf numFmtId="4" fontId="41" fillId="37" borderId="10" xfId="35" applyNumberFormat="1" applyFont="1" applyFill="1" applyBorder="1" applyAlignment="1">
      <alignment horizontal="right" vertical="top" shrinkToFit="1"/>
      <protection/>
    </xf>
    <xf numFmtId="4" fontId="24" fillId="0" borderId="11" xfId="35" applyNumberFormat="1" applyFont="1" applyFill="1" applyBorder="1" applyAlignment="1">
      <alignment horizontal="right" vertical="center" shrinkToFit="1"/>
      <protection/>
    </xf>
    <xf numFmtId="4" fontId="41" fillId="0" borderId="10" xfId="35" applyNumberFormat="1" applyFont="1" applyFill="1" applyBorder="1" applyAlignment="1">
      <alignment horizontal="right" vertical="top" shrinkToFit="1"/>
      <protection/>
    </xf>
    <xf numFmtId="1" fontId="37" fillId="0" borderId="10" xfId="35" applyNumberFormat="1" applyFont="1" applyFill="1" applyBorder="1" applyAlignment="1">
      <alignment horizontal="center" vertical="center" shrinkToFit="1"/>
      <protection/>
    </xf>
    <xf numFmtId="0" fontId="1" fillId="0" borderId="11" xfId="35" applyFont="1" applyFill="1" applyBorder="1" applyAlignment="1">
      <alignment horizontal="left" vertical="top" wrapText="1"/>
      <protection/>
    </xf>
    <xf numFmtId="4" fontId="37" fillId="0" borderId="10" xfId="35" applyNumberFormat="1" applyFont="1" applyFill="1" applyBorder="1" applyAlignment="1">
      <alignment horizontal="right" vertical="top" shrinkToFit="1"/>
      <protection/>
    </xf>
    <xf numFmtId="2" fontId="24" fillId="0" borderId="10" xfId="35" applyNumberFormat="1" applyFont="1" applyFill="1" applyBorder="1" applyAlignment="1">
      <alignment horizontal="right" vertical="center" shrinkToFit="1"/>
      <protection/>
    </xf>
    <xf numFmtId="2" fontId="37" fillId="0" borderId="10" xfId="35" applyNumberFormat="1" applyFont="1" applyFill="1" applyBorder="1" applyAlignment="1">
      <alignment horizontal="right" vertical="top" shrinkToFit="1"/>
      <protection/>
    </xf>
    <xf numFmtId="1" fontId="37" fillId="0" borderId="11" xfId="35" applyNumberFormat="1" applyFont="1" applyFill="1" applyBorder="1" applyAlignment="1">
      <alignment horizontal="center" vertical="center" shrinkToFit="1"/>
      <protection/>
    </xf>
    <xf numFmtId="1" fontId="34" fillId="0" borderId="11" xfId="35" applyNumberFormat="1" applyFont="1" applyFill="1" applyBorder="1" applyAlignment="1">
      <alignment horizontal="center" vertical="center" shrinkToFit="1"/>
      <protection/>
    </xf>
    <xf numFmtId="0" fontId="32" fillId="0" borderId="11" xfId="35" applyFont="1" applyFill="1" applyBorder="1" applyAlignment="1">
      <alignment horizontal="left" vertical="top" wrapText="1"/>
      <protection/>
    </xf>
    <xf numFmtId="1" fontId="37" fillId="0" borderId="11" xfId="35" applyNumberFormat="1" applyFont="1" applyFill="1" applyBorder="1" applyAlignment="1">
      <alignment horizontal="center" vertical="center" shrinkToFit="1"/>
      <protection/>
    </xf>
    <xf numFmtId="1" fontId="37" fillId="37" borderId="10" xfId="35" applyNumberFormat="1" applyFont="1" applyFill="1" applyBorder="1" applyAlignment="1">
      <alignment horizontal="right" vertical="top" shrinkToFit="1"/>
      <protection/>
    </xf>
    <xf numFmtId="4" fontId="30" fillId="41" borderId="13" xfId="35" applyNumberFormat="1" applyFont="1" applyFill="1" applyBorder="1" applyAlignment="1">
      <alignment horizontal="right" vertical="center" shrinkToFit="1"/>
      <protection/>
    </xf>
    <xf numFmtId="4" fontId="34" fillId="41" borderId="13" xfId="35" applyNumberFormat="1" applyFont="1" applyFill="1" applyBorder="1" applyAlignment="1">
      <alignment horizontal="right" vertical="top" shrinkToFit="1"/>
      <protection/>
    </xf>
    <xf numFmtId="3" fontId="1" fillId="0" borderId="0" xfId="35" applyNumberFormat="1" applyFill="1" applyBorder="1" applyAlignment="1">
      <alignment horizontal="left" vertical="top"/>
      <protection/>
    </xf>
    <xf numFmtId="0" fontId="1" fillId="37" borderId="0" xfId="35" applyFont="1" applyFill="1" applyBorder="1" applyAlignment="1">
      <alignment horizontal="left" vertical="top"/>
      <protection/>
    </xf>
    <xf numFmtId="1" fontId="34" fillId="0" borderId="10" xfId="35" applyNumberFormat="1" applyFont="1" applyFill="1" applyBorder="1" applyAlignment="1">
      <alignment horizontal="center" vertical="top" shrinkToFit="1"/>
      <protection/>
    </xf>
    <xf numFmtId="1" fontId="37" fillId="0" borderId="10" xfId="35" applyNumberFormat="1" applyFont="1" applyFill="1" applyBorder="1" applyAlignment="1">
      <alignment horizontal="left" vertical="top" shrinkToFit="1"/>
      <protection/>
    </xf>
    <xf numFmtId="0" fontId="33" fillId="0" borderId="11" xfId="35" applyFont="1" applyFill="1" applyBorder="1" applyAlignment="1">
      <alignment horizontal="left" vertical="top" wrapText="1"/>
      <protection/>
    </xf>
    <xf numFmtId="4" fontId="24" fillId="37" borderId="10" xfId="35" applyNumberFormat="1" applyFont="1" applyFill="1" applyBorder="1" applyAlignment="1">
      <alignment horizontal="right" vertical="center" shrinkToFit="1"/>
      <protection/>
    </xf>
    <xf numFmtId="4" fontId="37" fillId="37" borderId="10" xfId="35" applyNumberFormat="1" applyFont="1" applyFill="1" applyBorder="1" applyAlignment="1">
      <alignment horizontal="right" vertical="top" shrinkToFit="1"/>
      <protection/>
    </xf>
    <xf numFmtId="4" fontId="34" fillId="38" borderId="10" xfId="35" applyNumberFormat="1" applyFont="1" applyFill="1" applyBorder="1" applyAlignment="1">
      <alignment horizontal="right" vertical="center" shrinkToFit="1"/>
      <protection/>
    </xf>
    <xf numFmtId="1" fontId="34" fillId="38" borderId="10" xfId="35" applyNumberFormat="1" applyFont="1" applyFill="1" applyBorder="1" applyAlignment="1">
      <alignment horizontal="right" vertical="center" shrinkToFit="1"/>
      <protection/>
    </xf>
    <xf numFmtId="2" fontId="24" fillId="0" borderId="11" xfId="35" applyNumberFormat="1" applyFont="1" applyFill="1" applyBorder="1" applyAlignment="1">
      <alignment horizontal="right" vertical="center" shrinkToFit="1"/>
      <protection/>
    </xf>
    <xf numFmtId="2" fontId="37" fillId="0" borderId="11" xfId="35" applyNumberFormat="1" applyFont="1" applyFill="1" applyBorder="1" applyAlignment="1">
      <alignment horizontal="right" vertical="top" shrinkToFit="1"/>
      <protection/>
    </xf>
    <xf numFmtId="1" fontId="34" fillId="0" borderId="11" xfId="35" applyNumberFormat="1" applyFont="1" applyFill="1" applyBorder="1" applyAlignment="1">
      <alignment horizontal="center" vertical="top" shrinkToFit="1"/>
      <protection/>
    </xf>
    <xf numFmtId="0" fontId="33" fillId="0" borderId="12" xfId="35" applyFont="1" applyFill="1" applyBorder="1" applyAlignment="1">
      <alignment horizontal="left" vertical="top" wrapText="1"/>
      <protection/>
    </xf>
    <xf numFmtId="0" fontId="32" fillId="0" borderId="12" xfId="35" applyFont="1" applyFill="1" applyBorder="1" applyAlignment="1">
      <alignment horizontal="left" vertical="top" wrapText="1"/>
      <protection/>
    </xf>
    <xf numFmtId="4" fontId="30" fillId="0" borderId="11" xfId="61" applyNumberFormat="1" applyFont="1" applyFill="1" applyBorder="1" applyAlignment="1" applyProtection="1">
      <alignment horizontal="right" vertical="center" shrinkToFit="1"/>
      <protection/>
    </xf>
    <xf numFmtId="165" fontId="30" fillId="0" borderId="11" xfId="61" applyFont="1" applyFill="1" applyBorder="1" applyAlignment="1" applyProtection="1">
      <alignment horizontal="right" vertical="top" shrinkToFit="1"/>
      <protection/>
    </xf>
    <xf numFmtId="3" fontId="1" fillId="0" borderId="0" xfId="35" applyNumberFormat="1" applyFont="1" applyFill="1" applyBorder="1" applyAlignment="1">
      <alignment horizontal="left" vertical="top"/>
      <protection/>
    </xf>
    <xf numFmtId="2" fontId="40" fillId="0" borderId="10" xfId="35" applyNumberFormat="1" applyFont="1" applyFill="1" applyBorder="1" applyAlignment="1">
      <alignment horizontal="right" vertical="top" shrinkToFit="1"/>
      <protection/>
    </xf>
    <xf numFmtId="4" fontId="41" fillId="41" borderId="13" xfId="35" applyNumberFormat="1" applyFont="1" applyFill="1" applyBorder="1" applyAlignment="1">
      <alignment horizontal="right" vertical="center" shrinkToFit="1"/>
      <protection/>
    </xf>
    <xf numFmtId="4" fontId="30" fillId="0" borderId="11" xfId="35" applyNumberFormat="1" applyFont="1" applyFill="1" applyBorder="1" applyAlignment="1">
      <alignment horizontal="right" vertical="center" wrapText="1" shrinkToFit="1"/>
      <protection/>
    </xf>
    <xf numFmtId="4" fontId="30" fillId="0" borderId="11" xfId="35" applyNumberFormat="1" applyFont="1" applyFill="1" applyBorder="1" applyAlignment="1">
      <alignment horizontal="right" vertical="top" shrinkToFit="1"/>
      <protection/>
    </xf>
    <xf numFmtId="1" fontId="30" fillId="37" borderId="10" xfId="35" applyNumberFormat="1" applyFont="1" applyFill="1" applyBorder="1" applyAlignment="1">
      <alignment horizontal="right" vertical="top" shrinkToFit="1"/>
      <protection/>
    </xf>
    <xf numFmtId="0" fontId="30" fillId="0" borderId="0" xfId="35" applyFont="1" applyFill="1" applyBorder="1" applyAlignment="1">
      <alignment horizontal="left" vertical="top"/>
      <protection/>
    </xf>
    <xf numFmtId="3" fontId="30" fillId="0" borderId="0" xfId="35" applyNumberFormat="1" applyFont="1" applyFill="1" applyBorder="1" applyAlignment="1">
      <alignment horizontal="left" vertical="top"/>
      <protection/>
    </xf>
    <xf numFmtId="4" fontId="34" fillId="41" borderId="13" xfId="35" applyNumberFormat="1" applyFont="1" applyFill="1" applyBorder="1" applyAlignment="1">
      <alignment horizontal="right" vertical="center" shrinkToFit="1"/>
      <protection/>
    </xf>
    <xf numFmtId="2" fontId="30" fillId="37" borderId="11" xfId="35" applyNumberFormat="1" applyFont="1" applyFill="1" applyBorder="1" applyAlignment="1">
      <alignment horizontal="right" vertical="center" shrinkToFit="1"/>
      <protection/>
    </xf>
    <xf numFmtId="1" fontId="37" fillId="0" borderId="13" xfId="35" applyNumberFormat="1" applyFont="1" applyFill="1" applyBorder="1" applyAlignment="1">
      <alignment horizontal="center" vertical="top" shrinkToFit="1"/>
      <protection/>
    </xf>
    <xf numFmtId="4" fontId="24" fillId="0" borderId="13" xfId="35" applyNumberFormat="1" applyFont="1" applyFill="1" applyBorder="1" applyAlignment="1">
      <alignment horizontal="right" vertical="center" shrinkToFit="1"/>
      <protection/>
    </xf>
    <xf numFmtId="4" fontId="40" fillId="0" borderId="13" xfId="35" applyNumberFormat="1" applyFont="1" applyFill="1" applyBorder="1" applyAlignment="1">
      <alignment horizontal="right" vertical="top" shrinkToFit="1"/>
      <protection/>
    </xf>
    <xf numFmtId="4" fontId="30" fillId="0" borderId="11" xfId="35" applyNumberFormat="1" applyFont="1" applyFill="1" applyBorder="1" applyAlignment="1">
      <alignment horizontal="right" vertical="center" shrinkToFit="1"/>
      <protection/>
    </xf>
    <xf numFmtId="4" fontId="23" fillId="0" borderId="10" xfId="35" applyNumberFormat="1" applyFont="1" applyFill="1" applyBorder="1" applyAlignment="1" applyProtection="1">
      <alignment horizontal="right" vertical="center"/>
      <protection locked="0"/>
    </xf>
    <xf numFmtId="4" fontId="13" fillId="0" borderId="10" xfId="35" applyNumberFormat="1" applyFont="1" applyFill="1" applyBorder="1" applyAlignment="1" applyProtection="1">
      <alignment vertical="center"/>
      <protection locked="0"/>
    </xf>
    <xf numFmtId="4" fontId="30" fillId="0" borderId="11" xfId="35" applyNumberFormat="1" applyFont="1" applyFill="1" applyBorder="1" applyAlignment="1">
      <alignment horizontal="right" vertical="center" wrapText="1"/>
      <protection/>
    </xf>
    <xf numFmtId="1" fontId="24" fillId="37" borderId="10" xfId="35" applyNumberFormat="1" applyFont="1" applyFill="1" applyBorder="1" applyAlignment="1">
      <alignment horizontal="right" vertical="top" shrinkToFit="1"/>
      <protection/>
    </xf>
    <xf numFmtId="1" fontId="34" fillId="0" borderId="13" xfId="35" applyNumberFormat="1" applyFont="1" applyFill="1" applyBorder="1" applyAlignment="1">
      <alignment horizontal="center" vertical="center" shrinkToFit="1"/>
      <protection/>
    </xf>
    <xf numFmtId="4" fontId="34" fillId="0" borderId="13" xfId="35" applyNumberFormat="1" applyFont="1" applyFill="1" applyBorder="1" applyAlignment="1">
      <alignment horizontal="right" vertical="top" shrinkToFit="1"/>
      <protection/>
    </xf>
    <xf numFmtId="4" fontId="37" fillId="0" borderId="13" xfId="35" applyNumberFormat="1" applyFont="1" applyFill="1" applyBorder="1" applyAlignment="1">
      <alignment horizontal="right" vertical="top" shrinkToFit="1"/>
      <protection/>
    </xf>
    <xf numFmtId="0" fontId="32" fillId="0" borderId="11" xfId="35" applyFont="1" applyFill="1" applyBorder="1" applyAlignment="1">
      <alignment horizontal="left" vertical="top" wrapText="1" indent="1"/>
      <protection/>
    </xf>
    <xf numFmtId="0" fontId="18" fillId="0" borderId="0" xfId="35" applyFont="1" applyAlignment="1">
      <alignment horizontal="center"/>
      <protection/>
    </xf>
    <xf numFmtId="4" fontId="30" fillId="0" borderId="10" xfId="35" applyNumberFormat="1" applyFont="1" applyFill="1" applyBorder="1" applyAlignment="1">
      <alignment horizontal="right" vertical="top" shrinkToFit="1"/>
      <protection/>
    </xf>
    <xf numFmtId="1" fontId="34" fillId="37" borderId="10" xfId="35" applyNumberFormat="1" applyFont="1" applyFill="1" applyBorder="1" applyAlignment="1">
      <alignment horizontal="center" vertical="center" shrinkToFit="1"/>
      <protection/>
    </xf>
    <xf numFmtId="0" fontId="32" fillId="37" borderId="11" xfId="35" applyFont="1" applyFill="1" applyBorder="1" applyAlignment="1">
      <alignment horizontal="left" vertical="top" wrapText="1"/>
      <protection/>
    </xf>
    <xf numFmtId="4" fontId="24" fillId="0" borderId="0" xfId="35" applyNumberFormat="1" applyFont="1" applyFill="1" applyBorder="1" applyAlignment="1">
      <alignment horizontal="right" vertical="center" shrinkToFit="1"/>
      <protection/>
    </xf>
    <xf numFmtId="0" fontId="33" fillId="0" borderId="14" xfId="35" applyFont="1" applyFill="1" applyBorder="1" applyAlignment="1">
      <alignment horizontal="left" vertical="top" wrapText="1"/>
      <protection/>
    </xf>
    <xf numFmtId="0" fontId="18" fillId="44" borderId="0" xfId="35" applyFont="1" applyFill="1" applyBorder="1" applyAlignment="1">
      <alignment horizontal="left" vertical="top"/>
      <protection/>
    </xf>
    <xf numFmtId="4" fontId="18" fillId="45" borderId="0" xfId="35" applyNumberFormat="1" applyFont="1" applyFill="1" applyBorder="1" applyAlignment="1">
      <alignment vertical="center"/>
      <protection/>
    </xf>
    <xf numFmtId="0" fontId="1" fillId="44" borderId="0" xfId="35" applyFont="1" applyFill="1" applyBorder="1" applyAlignment="1">
      <alignment horizontal="left" vertical="top"/>
      <protection/>
    </xf>
    <xf numFmtId="4" fontId="1" fillId="45" borderId="0" xfId="35" applyNumberFormat="1" applyFill="1" applyBorder="1" applyAlignment="1">
      <alignment vertical="center"/>
      <protection/>
    </xf>
    <xf numFmtId="4" fontId="1" fillId="45" borderId="0" xfId="35" applyNumberFormat="1" applyFill="1" applyBorder="1" applyAlignment="1">
      <alignment horizontal="right" vertical="top"/>
      <protection/>
    </xf>
    <xf numFmtId="4" fontId="18" fillId="45" borderId="0" xfId="35" applyNumberFormat="1" applyFont="1" applyFill="1" applyBorder="1" applyAlignment="1">
      <alignment horizontal="right" vertical="center"/>
      <protection/>
    </xf>
    <xf numFmtId="0" fontId="27" fillId="0" borderId="0" xfId="35" applyFont="1" applyFill="1" applyBorder="1" applyAlignment="1">
      <alignment horizontal="left" vertical="top" wrapText="1"/>
      <protection/>
    </xf>
    <xf numFmtId="0" fontId="23" fillId="0" borderId="0" xfId="35" applyFont="1" applyFill="1" applyBorder="1" applyAlignment="1">
      <alignment horizontal="right" vertical="center" wrapText="1"/>
      <protection/>
    </xf>
    <xf numFmtId="0" fontId="21" fillId="46" borderId="11" xfId="35" applyFont="1" applyFill="1" applyBorder="1" applyAlignment="1">
      <alignment horizontal="center" vertical="center" wrapText="1"/>
      <protection/>
    </xf>
    <xf numFmtId="1" fontId="12" fillId="37" borderId="10" xfId="35" applyNumberFormat="1" applyFont="1" applyFill="1" applyBorder="1" applyAlignment="1">
      <alignment horizontal="right" vertical="top" shrinkToFit="1"/>
      <protection/>
    </xf>
    <xf numFmtId="4" fontId="18" fillId="45" borderId="0" xfId="35" applyNumberFormat="1" applyFont="1" applyFill="1" applyBorder="1" applyAlignment="1">
      <alignment horizontal="right" vertical="top"/>
      <protection/>
    </xf>
    <xf numFmtId="1" fontId="34" fillId="41" borderId="10" xfId="35" applyNumberFormat="1" applyFont="1" applyFill="1" applyBorder="1" applyAlignment="1">
      <alignment horizontal="right" vertical="top" shrinkToFit="1"/>
      <protection/>
    </xf>
    <xf numFmtId="1" fontId="34" fillId="42" borderId="10" xfId="35" applyNumberFormat="1" applyFont="1" applyFill="1" applyBorder="1" applyAlignment="1">
      <alignment horizontal="right" vertical="top" shrinkToFit="1"/>
      <protection/>
    </xf>
    <xf numFmtId="1" fontId="34" fillId="43" borderId="10" xfId="35" applyNumberFormat="1" applyFont="1" applyFill="1" applyBorder="1" applyAlignment="1">
      <alignment horizontal="right" vertical="top" shrinkToFit="1"/>
      <protection/>
    </xf>
    <xf numFmtId="1" fontId="30" fillId="37" borderId="10" xfId="35" applyNumberFormat="1" applyFont="1" applyFill="1" applyBorder="1" applyAlignment="1">
      <alignment horizontal="right" vertical="center" shrinkToFit="1"/>
      <protection/>
    </xf>
    <xf numFmtId="0" fontId="27" fillId="0" borderId="0" xfId="35" applyFont="1" applyFill="1" applyBorder="1" applyAlignment="1">
      <alignment vertical="top"/>
      <protection/>
    </xf>
    <xf numFmtId="0" fontId="27" fillId="0" borderId="0" xfId="35" applyFont="1" applyFill="1" applyBorder="1" applyAlignment="1">
      <alignment horizontal="left" vertical="top"/>
      <protection/>
    </xf>
    <xf numFmtId="164" fontId="30" fillId="33" borderId="11" xfId="35" applyNumberFormat="1" applyFont="1" applyFill="1" applyBorder="1" applyAlignment="1">
      <alignment horizontal="center" vertical="center" shrinkToFit="1"/>
      <protection/>
    </xf>
    <xf numFmtId="0" fontId="22" fillId="46" borderId="11" xfId="35" applyFont="1" applyFill="1" applyBorder="1" applyAlignment="1">
      <alignment horizontal="center" vertical="center" wrapText="1"/>
      <protection/>
    </xf>
    <xf numFmtId="4" fontId="32" fillId="0" borderId="10" xfId="35" applyNumberFormat="1" applyFont="1" applyFill="1" applyBorder="1" applyAlignment="1" applyProtection="1">
      <alignment vertical="center"/>
      <protection locked="0"/>
    </xf>
    <xf numFmtId="4" fontId="37" fillId="0" borderId="10" xfId="35" applyNumberFormat="1" applyFont="1" applyFill="1" applyBorder="1" applyAlignment="1">
      <alignment horizontal="right" vertical="center" shrinkToFit="1"/>
      <protection/>
    </xf>
    <xf numFmtId="0" fontId="16" fillId="0" borderId="10" xfId="35" applyFont="1" applyFill="1" applyBorder="1" applyAlignment="1">
      <alignment horizontal="center" vertical="center" wrapText="1"/>
      <protection/>
    </xf>
    <xf numFmtId="1" fontId="37" fillId="0" borderId="10" xfId="35" applyNumberFormat="1" applyFont="1" applyFill="1" applyBorder="1" applyAlignment="1">
      <alignment horizontal="center" vertical="top" shrinkToFit="1"/>
      <protection/>
    </xf>
    <xf numFmtId="4" fontId="30" fillId="40" borderId="10" xfId="35" applyNumberFormat="1" applyFont="1" applyFill="1" applyBorder="1" applyAlignment="1">
      <alignment horizontal="right" vertical="center" shrinkToFit="1"/>
      <protection/>
    </xf>
    <xf numFmtId="4" fontId="34" fillId="43" borderId="11" xfId="35" applyNumberFormat="1" applyFont="1" applyFill="1" applyBorder="1" applyAlignment="1">
      <alignment horizontal="right" vertical="center" shrinkToFit="1"/>
      <protection/>
    </xf>
    <xf numFmtId="4" fontId="34" fillId="43" borderId="10" xfId="35" applyNumberFormat="1" applyFont="1" applyFill="1" applyBorder="1" applyAlignment="1">
      <alignment horizontal="right" vertical="center" shrinkToFit="1"/>
      <protection/>
    </xf>
    <xf numFmtId="4" fontId="34" fillId="43" borderId="10" xfId="35" applyNumberFormat="1" applyFont="1" applyFill="1" applyBorder="1" applyAlignment="1">
      <alignment horizontal="right" vertical="top" shrinkToFit="1"/>
      <protection/>
    </xf>
    <xf numFmtId="4" fontId="34" fillId="43" borderId="10" xfId="35" applyNumberFormat="1" applyFont="1" applyFill="1" applyBorder="1" applyAlignment="1">
      <alignment horizontal="right" vertical="center" shrinkToFit="1"/>
      <protection/>
    </xf>
    <xf numFmtId="1" fontId="34" fillId="43" borderId="10" xfId="35" applyNumberFormat="1" applyFont="1" applyFill="1" applyBorder="1" applyAlignment="1">
      <alignment horizontal="right" vertical="center" shrinkToFit="1"/>
      <protection/>
    </xf>
    <xf numFmtId="4" fontId="34" fillId="42" borderId="10" xfId="35" applyNumberFormat="1" applyFont="1" applyFill="1" applyBorder="1" applyAlignment="1">
      <alignment horizontal="right" vertical="center" shrinkToFit="1"/>
      <protection/>
    </xf>
    <xf numFmtId="4" fontId="34" fillId="0" borderId="10" xfId="35" applyNumberFormat="1" applyFont="1" applyFill="1" applyBorder="1" applyAlignment="1">
      <alignment horizontal="right" vertical="center" shrinkToFit="1"/>
      <protection/>
    </xf>
    <xf numFmtId="1" fontId="34" fillId="37" borderId="10" xfId="35" applyNumberFormat="1" applyFont="1" applyFill="1" applyBorder="1" applyAlignment="1">
      <alignment horizontal="right" vertical="center" shrinkToFit="1"/>
      <protection/>
    </xf>
    <xf numFmtId="165" fontId="30" fillId="0" borderId="0" xfId="61" applyFont="1">
      <alignment/>
      <protection/>
    </xf>
    <xf numFmtId="4" fontId="30" fillId="37" borderId="11" xfId="35" applyNumberFormat="1" applyFont="1" applyFill="1" applyBorder="1" applyAlignment="1">
      <alignment horizontal="right" vertical="top" shrinkToFit="1"/>
      <protection/>
    </xf>
    <xf numFmtId="4" fontId="24" fillId="37" borderId="10" xfId="35" applyNumberFormat="1" applyFont="1" applyFill="1" applyBorder="1" applyAlignment="1">
      <alignment horizontal="right" vertical="top" shrinkToFit="1"/>
      <protection/>
    </xf>
    <xf numFmtId="0" fontId="47" fillId="0" borderId="10" xfId="35" applyFont="1" applyFill="1" applyBorder="1" applyAlignment="1">
      <alignment horizontal="center" vertical="center" wrapText="1"/>
      <protection/>
    </xf>
    <xf numFmtId="2" fontId="18" fillId="0" borderId="10" xfId="35" applyNumberFormat="1" applyFont="1" applyFill="1" applyBorder="1" applyAlignment="1">
      <alignment horizontal="center" wrapText="1"/>
      <protection/>
    </xf>
    <xf numFmtId="2" fontId="45" fillId="0" borderId="10" xfId="35" applyNumberFormat="1" applyFont="1" applyFill="1" applyBorder="1" applyAlignment="1">
      <alignment horizontal="center" vertical="center" wrapText="1"/>
      <protection/>
    </xf>
    <xf numFmtId="4" fontId="41" fillId="0" borderId="10" xfId="35" applyNumberFormat="1" applyFont="1" applyFill="1" applyBorder="1" applyAlignment="1">
      <alignment horizontal="right" vertical="center" shrinkToFit="1"/>
      <protection/>
    </xf>
    <xf numFmtId="0" fontId="24" fillId="0" borderId="0" xfId="35" applyFont="1" applyFill="1" applyBorder="1" applyAlignment="1">
      <alignment horizontal="center" vertical="center"/>
      <protection/>
    </xf>
    <xf numFmtId="0" fontId="1" fillId="0" borderId="0" xfId="35" applyFill="1" applyBorder="1" applyAlignment="1">
      <alignment horizontal="center" vertical="center"/>
      <protection/>
    </xf>
    <xf numFmtId="1" fontId="37" fillId="37" borderId="10" xfId="35" applyNumberFormat="1" applyFont="1" applyFill="1" applyBorder="1" applyAlignment="1">
      <alignment horizontal="right" vertical="center" shrinkToFit="1"/>
      <protection/>
    </xf>
    <xf numFmtId="0" fontId="32" fillId="0" borderId="11" xfId="35" applyFont="1" applyFill="1" applyBorder="1" applyAlignment="1">
      <alignment horizontal="left" vertical="center" wrapText="1"/>
      <protection/>
    </xf>
    <xf numFmtId="1" fontId="12" fillId="0" borderId="0" xfId="35" applyNumberFormat="1" applyFont="1" applyFill="1" applyBorder="1" applyAlignment="1">
      <alignment horizontal="left" vertical="top" shrinkToFit="1"/>
      <protection/>
    </xf>
    <xf numFmtId="0" fontId="7" fillId="0" borderId="0" xfId="35" applyFont="1" applyFill="1" applyBorder="1" applyAlignment="1">
      <alignment horizontal="left" vertical="top" wrapText="1"/>
      <protection/>
    </xf>
    <xf numFmtId="4" fontId="12" fillId="0" borderId="0" xfId="35" applyNumberFormat="1" applyFont="1" applyFill="1" applyBorder="1" applyAlignment="1">
      <alignment horizontal="right" vertical="top" shrinkToFit="1"/>
      <protection/>
    </xf>
    <xf numFmtId="1" fontId="12" fillId="37" borderId="0" xfId="35" applyNumberFormat="1" applyFont="1" applyFill="1" applyBorder="1" applyAlignment="1">
      <alignment horizontal="right" vertical="top" shrinkToFit="1"/>
      <protection/>
    </xf>
    <xf numFmtId="4" fontId="30" fillId="39" borderId="10" xfId="35" applyNumberFormat="1" applyFont="1" applyFill="1" applyBorder="1" applyAlignment="1">
      <alignment horizontal="center" vertical="center" shrinkToFit="1"/>
      <protection/>
    </xf>
    <xf numFmtId="0" fontId="28" fillId="46" borderId="10" xfId="35" applyFont="1" applyFill="1" applyBorder="1" applyAlignment="1">
      <alignment horizontal="center" vertical="center" wrapText="1"/>
      <protection/>
    </xf>
    <xf numFmtId="0" fontId="22" fillId="46" borderId="10" xfId="35" applyFont="1" applyFill="1" applyBorder="1" applyAlignment="1">
      <alignment horizontal="center" vertical="center" wrapText="1"/>
      <protection/>
    </xf>
    <xf numFmtId="0" fontId="22" fillId="46" borderId="11" xfId="35" applyFont="1" applyFill="1" applyBorder="1" applyAlignment="1">
      <alignment horizontal="left" vertical="center" wrapText="1"/>
      <protection/>
    </xf>
    <xf numFmtId="0" fontId="19" fillId="0" borderId="10" xfId="35" applyFont="1" applyFill="1" applyBorder="1" applyAlignment="1">
      <alignment horizontal="center" vertical="center" wrapText="1"/>
      <protection/>
    </xf>
    <xf numFmtId="2" fontId="18" fillId="0" borderId="10" xfId="35" applyNumberFormat="1" applyFont="1" applyFill="1" applyBorder="1" applyAlignment="1">
      <alignment horizontal="right" wrapText="1"/>
      <protection/>
    </xf>
    <xf numFmtId="4" fontId="1" fillId="45" borderId="0" xfId="35" applyNumberFormat="1" applyFont="1" applyFill="1" applyBorder="1" applyAlignment="1">
      <alignment vertical="center"/>
      <protection/>
    </xf>
    <xf numFmtId="0" fontId="0" fillId="0" borderId="0" xfId="0" applyAlignment="1">
      <alignment horizontal="left" vertical="top"/>
    </xf>
    <xf numFmtId="4" fontId="84" fillId="0" borderId="10" xfId="35" applyNumberFormat="1" applyFont="1" applyFill="1" applyBorder="1" applyAlignment="1">
      <alignment horizontal="right" vertical="top" shrinkToFit="1"/>
      <protection/>
    </xf>
    <xf numFmtId="0" fontId="1" fillId="0" borderId="0" xfId="35" applyAlignment="1">
      <alignment horizontal="right"/>
      <protection/>
    </xf>
    <xf numFmtId="1" fontId="37" fillId="0" borderId="14" xfId="35" applyNumberFormat="1" applyFont="1" applyFill="1" applyBorder="1" applyAlignment="1">
      <alignment horizontal="center" vertical="center" shrinkToFit="1"/>
      <protection/>
    </xf>
    <xf numFmtId="4" fontId="37" fillId="0" borderId="14" xfId="35" applyNumberFormat="1" applyFont="1" applyFill="1" applyBorder="1" applyAlignment="1">
      <alignment horizontal="right" vertical="top" shrinkToFit="1"/>
      <protection/>
    </xf>
    <xf numFmtId="1" fontId="37" fillId="37" borderId="0" xfId="35" applyNumberFormat="1" applyFont="1" applyFill="1" applyBorder="1" applyAlignment="1">
      <alignment horizontal="right" vertical="top" shrinkToFit="1"/>
      <protection/>
    </xf>
    <xf numFmtId="168" fontId="1" fillId="0" borderId="0" xfId="35" applyNumberFormat="1" applyFill="1" applyBorder="1" applyAlignment="1">
      <alignment horizontal="right" vertical="top"/>
      <protection/>
    </xf>
    <xf numFmtId="8" fontId="1" fillId="0" borderId="0" xfId="35" applyNumberFormat="1" applyFill="1" applyBorder="1" applyAlignment="1">
      <alignment horizontal="right" vertical="top"/>
      <protection/>
    </xf>
    <xf numFmtId="0" fontId="1" fillId="0" borderId="0" xfId="35" applyFill="1" applyBorder="1" applyAlignment="1">
      <alignment vertical="top"/>
      <protection/>
    </xf>
    <xf numFmtId="0" fontId="27" fillId="0" borderId="0" xfId="35" applyFont="1" applyFill="1" applyBorder="1" applyAlignment="1">
      <alignment horizontal="center" vertical="top"/>
      <protection/>
    </xf>
    <xf numFmtId="0" fontId="85" fillId="47" borderId="0" xfId="35" applyFont="1" applyFill="1">
      <alignment/>
      <protection/>
    </xf>
    <xf numFmtId="0" fontId="85" fillId="47" borderId="0" xfId="35" applyFont="1" applyFill="1" applyBorder="1" applyAlignment="1">
      <alignment horizontal="left" vertical="top"/>
      <protection/>
    </xf>
    <xf numFmtId="0" fontId="86" fillId="47" borderId="0" xfId="35" applyFont="1" applyFill="1">
      <alignment/>
      <protection/>
    </xf>
    <xf numFmtId="0" fontId="86" fillId="47" borderId="0" xfId="35" applyFont="1" applyFill="1" applyBorder="1" applyAlignment="1">
      <alignment horizontal="left" vertical="top"/>
      <protection/>
    </xf>
    <xf numFmtId="1" fontId="34" fillId="39" borderId="10" xfId="35" applyNumberFormat="1" applyFont="1" applyFill="1" applyBorder="1" applyAlignment="1">
      <alignment horizontal="right" vertical="center" shrinkToFit="1"/>
      <protection/>
    </xf>
    <xf numFmtId="4" fontId="30" fillId="41" borderId="13" xfId="35" applyNumberFormat="1" applyFont="1" applyFill="1" applyBorder="1" applyAlignment="1">
      <alignment horizontal="right" vertical="center" shrinkToFit="1"/>
      <protection/>
    </xf>
    <xf numFmtId="0" fontId="1" fillId="47" borderId="0" xfId="35" applyFill="1">
      <alignment/>
      <protection/>
    </xf>
    <xf numFmtId="4" fontId="1" fillId="45" borderId="0" xfId="35" applyNumberFormat="1" applyFont="1" applyFill="1" applyBorder="1" applyAlignment="1">
      <alignment horizontal="right" vertical="top"/>
      <protection/>
    </xf>
    <xf numFmtId="0" fontId="1" fillId="0" borderId="0" xfId="35" applyFill="1" applyBorder="1" applyAlignment="1">
      <alignment horizontal="right" vertical="top"/>
      <protection/>
    </xf>
    <xf numFmtId="0" fontId="18" fillId="0" borderId="0" xfId="35" applyFont="1" applyFill="1" applyBorder="1" applyAlignment="1">
      <alignment horizontal="right" vertical="top"/>
      <protection/>
    </xf>
    <xf numFmtId="0" fontId="1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40" fillId="0" borderId="0" xfId="35" applyFont="1">
      <alignment/>
      <protection/>
    </xf>
    <xf numFmtId="0" fontId="13" fillId="48" borderId="15" xfId="0" applyFont="1" applyFill="1" applyBorder="1" applyAlignment="1">
      <alignment horizontal="center" vertical="center" wrapText="1"/>
    </xf>
    <xf numFmtId="0" fontId="13" fillId="48" borderId="16" xfId="0" applyFont="1" applyFill="1" applyBorder="1" applyAlignment="1">
      <alignment horizontal="center" vertical="center" wrapText="1"/>
    </xf>
    <xf numFmtId="0" fontId="13" fillId="49" borderId="15" xfId="0" applyFont="1" applyFill="1" applyBorder="1" applyAlignment="1">
      <alignment horizontal="center" vertical="center" wrapText="1"/>
    </xf>
    <xf numFmtId="0" fontId="87" fillId="47" borderId="16" xfId="0" applyFont="1" applyFill="1" applyBorder="1" applyAlignment="1">
      <alignment horizontal="left" vertical="center" wrapText="1"/>
    </xf>
    <xf numFmtId="4" fontId="87" fillId="47" borderId="15" xfId="0" applyNumberFormat="1" applyFont="1" applyFill="1" applyBorder="1" applyAlignment="1">
      <alignment horizontal="center" vertical="center" wrapText="1"/>
    </xf>
    <xf numFmtId="0" fontId="87" fillId="47" borderId="15" xfId="0" applyFont="1" applyFill="1" applyBorder="1" applyAlignment="1">
      <alignment horizontal="center" vertical="center" wrapText="1"/>
    </xf>
    <xf numFmtId="3" fontId="87" fillId="47" borderId="15" xfId="0" applyNumberFormat="1" applyFont="1" applyFill="1" applyBorder="1" applyAlignment="1">
      <alignment horizontal="center" vertical="center" wrapText="1"/>
    </xf>
    <xf numFmtId="0" fontId="13" fillId="47" borderId="17" xfId="0" applyFont="1" applyFill="1" applyBorder="1" applyAlignment="1">
      <alignment horizontal="left" vertical="top" wrapText="1"/>
    </xf>
    <xf numFmtId="4" fontId="87" fillId="47" borderId="17" xfId="0" applyNumberFormat="1" applyFont="1" applyFill="1" applyBorder="1" applyAlignment="1">
      <alignment horizontal="center" vertical="center" wrapText="1"/>
    </xf>
    <xf numFmtId="0" fontId="87" fillId="47" borderId="17" xfId="0" applyFont="1" applyFill="1" applyBorder="1" applyAlignment="1">
      <alignment horizontal="center" vertical="center" wrapText="1"/>
    </xf>
    <xf numFmtId="0" fontId="13" fillId="47" borderId="15" xfId="0" applyFont="1" applyFill="1" applyBorder="1" applyAlignment="1">
      <alignment horizontal="center" vertical="center" wrapText="1"/>
    </xf>
    <xf numFmtId="4" fontId="87" fillId="47" borderId="15" xfId="0" applyNumberFormat="1" applyFont="1" applyFill="1" applyBorder="1" applyAlignment="1">
      <alignment horizontal="right" vertical="center" wrapText="1"/>
    </xf>
    <xf numFmtId="0" fontId="13" fillId="0" borderId="15" xfId="0" applyFont="1" applyBorder="1" applyAlignment="1">
      <alignment horizontal="center" vertical="center" wrapText="1"/>
    </xf>
    <xf numFmtId="4" fontId="87" fillId="0" borderId="15" xfId="0" applyNumberFormat="1" applyFont="1" applyBorder="1" applyAlignment="1">
      <alignment horizontal="right" vertical="center" shrinkToFit="1"/>
    </xf>
    <xf numFmtId="1" fontId="87" fillId="47" borderId="15" xfId="0" applyNumberFormat="1" applyFont="1" applyFill="1" applyBorder="1" applyAlignment="1">
      <alignment horizontal="center" vertical="center" shrinkToFit="1"/>
    </xf>
    <xf numFmtId="0" fontId="13" fillId="49" borderId="15" xfId="0" applyFont="1" applyFill="1" applyBorder="1" applyAlignment="1">
      <alignment horizontal="left" vertical="center" wrapText="1" indent="2"/>
    </xf>
    <xf numFmtId="0" fontId="13" fillId="47" borderId="15" xfId="0" applyFont="1" applyFill="1" applyBorder="1" applyAlignment="1">
      <alignment horizontal="left" vertical="center" wrapText="1" indent="2"/>
    </xf>
    <xf numFmtId="0" fontId="87" fillId="47" borderId="15" xfId="0" applyFont="1" applyFill="1" applyBorder="1" applyAlignment="1">
      <alignment horizontal="left" vertical="top" wrapText="1"/>
    </xf>
    <xf numFmtId="4" fontId="87" fillId="47" borderId="15" xfId="0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left" vertical="center" wrapText="1"/>
    </xf>
    <xf numFmtId="0" fontId="13" fillId="47" borderId="16" xfId="0" applyFont="1" applyFill="1" applyBorder="1" applyAlignment="1">
      <alignment horizontal="left" vertical="center" wrapText="1"/>
    </xf>
    <xf numFmtId="1" fontId="87" fillId="47" borderId="15" xfId="0" applyNumberFormat="1" applyFont="1" applyFill="1" applyBorder="1" applyAlignment="1">
      <alignment horizontal="left" vertical="center" wrapText="1" shrinkToFit="1"/>
    </xf>
    <xf numFmtId="0" fontId="87" fillId="47" borderId="15" xfId="0" applyFont="1" applyFill="1" applyBorder="1" applyAlignment="1">
      <alignment horizontal="left" vertical="center" wrapText="1"/>
    </xf>
    <xf numFmtId="3" fontId="87" fillId="47" borderId="15" xfId="0" applyNumberFormat="1" applyFont="1" applyFill="1" applyBorder="1" applyAlignment="1">
      <alignment horizontal="center" vertical="center" shrinkToFit="1"/>
    </xf>
    <xf numFmtId="172" fontId="87" fillId="47" borderId="17" xfId="0" applyNumberFormat="1" applyFont="1" applyFill="1" applyBorder="1" applyAlignment="1">
      <alignment horizontal="center" vertical="center" shrinkToFit="1"/>
    </xf>
    <xf numFmtId="0" fontId="27" fillId="0" borderId="0" xfId="35" applyFont="1" applyFill="1" applyBorder="1" applyAlignment="1">
      <alignment horizontal="right" vertical="top"/>
      <protection/>
    </xf>
    <xf numFmtId="0" fontId="13" fillId="47" borderId="15" xfId="0" applyFont="1" applyFill="1" applyBorder="1" applyAlignment="1">
      <alignment horizontal="left" vertical="center" wrapText="1"/>
    </xf>
    <xf numFmtId="0" fontId="1" fillId="37" borderId="12" xfId="35" applyFill="1" applyBorder="1" applyAlignment="1">
      <alignment horizontal="left" vertical="center" wrapText="1"/>
      <protection/>
    </xf>
    <xf numFmtId="0" fontId="1" fillId="0" borderId="14" xfId="35" applyFont="1" applyFill="1" applyBorder="1" applyAlignment="1">
      <alignment horizontal="left" vertical="top" indent="6"/>
      <protection/>
    </xf>
    <xf numFmtId="0" fontId="1" fillId="0" borderId="0" xfId="35" applyFill="1" applyBorder="1" applyAlignment="1">
      <alignment horizontal="left" vertical="top"/>
      <protection/>
    </xf>
    <xf numFmtId="0" fontId="7" fillId="0" borderId="10" xfId="35" applyFont="1" applyFill="1" applyBorder="1" applyAlignment="1">
      <alignment horizontal="left" vertical="top" wrapText="1"/>
      <protection/>
    </xf>
    <xf numFmtId="0" fontId="6" fillId="33" borderId="10" xfId="35" applyFont="1" applyFill="1" applyBorder="1" applyAlignment="1">
      <alignment horizontal="left" vertical="top" wrapText="1"/>
      <protection/>
    </xf>
    <xf numFmtId="0" fontId="1" fillId="0" borderId="10" xfId="35" applyFill="1" applyBorder="1" applyAlignment="1">
      <alignment horizontal="left" wrapText="1"/>
      <protection/>
    </xf>
    <xf numFmtId="0" fontId="6" fillId="0" borderId="10" xfId="35" applyFont="1" applyFill="1" applyBorder="1" applyAlignment="1">
      <alignment horizontal="left" vertical="top" wrapText="1"/>
      <protection/>
    </xf>
    <xf numFmtId="0" fontId="6" fillId="37" borderId="10" xfId="35" applyFont="1" applyFill="1" applyBorder="1" applyAlignment="1">
      <alignment horizontal="left" vertical="top" wrapText="1"/>
      <protection/>
    </xf>
    <xf numFmtId="0" fontId="4" fillId="0" borderId="0" xfId="35" applyFont="1" applyFill="1" applyBorder="1" applyAlignment="1">
      <alignment horizontal="left" vertical="top"/>
      <protection/>
    </xf>
    <xf numFmtId="0" fontId="40" fillId="0" borderId="0" xfId="35" applyFont="1" applyFill="1" applyBorder="1" applyAlignment="1">
      <alignment vertical="top"/>
      <protection/>
    </xf>
    <xf numFmtId="0" fontId="2" fillId="0" borderId="18" xfId="35" applyFont="1" applyFill="1" applyBorder="1" applyAlignment="1">
      <alignment horizontal="left" vertical="top"/>
      <protection/>
    </xf>
    <xf numFmtId="0" fontId="1" fillId="0" borderId="10" xfId="35" applyFill="1" applyBorder="1" applyAlignment="1">
      <alignment horizontal="left" vertical="center" wrapText="1"/>
      <protection/>
    </xf>
    <xf numFmtId="0" fontId="4" fillId="0" borderId="0" xfId="35" applyFont="1" applyFill="1" applyBorder="1" applyAlignment="1">
      <alignment horizontal="center" vertical="center"/>
      <protection/>
    </xf>
    <xf numFmtId="0" fontId="2" fillId="0" borderId="0" xfId="35" applyFont="1" applyFill="1" applyBorder="1" applyAlignment="1">
      <alignment horizontal="center" vertical="top"/>
      <protection/>
    </xf>
    <xf numFmtId="0" fontId="2" fillId="0" borderId="0" xfId="35" applyFont="1" applyFill="1" applyBorder="1" applyAlignment="1">
      <alignment horizontal="left" vertical="top"/>
      <protection/>
    </xf>
    <xf numFmtId="0" fontId="6" fillId="0" borderId="11" xfId="35" applyFont="1" applyFill="1" applyBorder="1" applyAlignment="1">
      <alignment horizontal="left" vertical="top" wrapText="1"/>
      <protection/>
    </xf>
    <xf numFmtId="0" fontId="7" fillId="0" borderId="11" xfId="35" applyFont="1" applyFill="1" applyBorder="1" applyAlignment="1">
      <alignment horizontal="left" vertical="top" wrapText="1"/>
      <protection/>
    </xf>
    <xf numFmtId="0" fontId="4" fillId="0" borderId="0" xfId="35" applyNumberFormat="1" applyFont="1" applyFill="1" applyBorder="1" applyAlignment="1">
      <alignment horizontal="left" vertical="top" wrapText="1"/>
      <protection/>
    </xf>
    <xf numFmtId="0" fontId="6" fillId="38" borderId="11" xfId="35" applyFont="1" applyFill="1" applyBorder="1" applyAlignment="1">
      <alignment horizontal="left" vertical="top" wrapText="1"/>
      <protection/>
    </xf>
    <xf numFmtId="0" fontId="18" fillId="37" borderId="11" xfId="35" applyFont="1" applyFill="1" applyBorder="1" applyAlignment="1">
      <alignment horizontal="left" vertical="top" wrapText="1"/>
      <protection/>
    </xf>
    <xf numFmtId="0" fontId="1" fillId="37" borderId="11" xfId="35" applyFont="1" applyFill="1" applyBorder="1" applyAlignment="1">
      <alignment horizontal="left" vertical="top" wrapText="1"/>
      <protection/>
    </xf>
    <xf numFmtId="0" fontId="18" fillId="0" borderId="11" xfId="35" applyFont="1" applyFill="1" applyBorder="1" applyAlignment="1">
      <alignment horizontal="left" vertical="top" wrapText="1"/>
      <protection/>
    </xf>
    <xf numFmtId="0" fontId="16" fillId="0" borderId="11" xfId="35" applyFont="1" applyFill="1" applyBorder="1" applyAlignment="1">
      <alignment horizontal="left" vertical="top" wrapText="1"/>
      <protection/>
    </xf>
    <xf numFmtId="0" fontId="17" fillId="0" borderId="11" xfId="35" applyFont="1" applyFill="1" applyBorder="1" applyAlignment="1">
      <alignment horizontal="left" vertical="top" wrapText="1"/>
      <protection/>
    </xf>
    <xf numFmtId="0" fontId="6" fillId="0" borderId="11" xfId="35" applyFont="1" applyFill="1" applyBorder="1" applyAlignment="1">
      <alignment horizontal="center" vertical="center" wrapText="1"/>
      <protection/>
    </xf>
    <xf numFmtId="0" fontId="20" fillId="0" borderId="11" xfId="35" applyFont="1" applyFill="1" applyBorder="1" applyAlignment="1">
      <alignment horizontal="left" vertical="top" wrapText="1"/>
      <protection/>
    </xf>
    <xf numFmtId="0" fontId="1" fillId="0" borderId="11" xfId="35" applyFill="1" applyBorder="1" applyAlignment="1">
      <alignment horizontal="center" vertical="center" wrapText="1"/>
      <protection/>
    </xf>
    <xf numFmtId="0" fontId="7" fillId="0" borderId="11" xfId="35" applyFont="1" applyFill="1" applyBorder="1" applyAlignment="1">
      <alignment horizontal="left" vertical="top" wrapText="1"/>
      <protection/>
    </xf>
    <xf numFmtId="0" fontId="7" fillId="0" borderId="19" xfId="35" applyFont="1" applyFill="1" applyBorder="1" applyAlignment="1">
      <alignment horizontal="left" vertical="top" wrapText="1"/>
      <protection/>
    </xf>
    <xf numFmtId="0" fontId="3" fillId="0" borderId="0" xfId="35" applyFont="1" applyFill="1" applyBorder="1" applyAlignment="1">
      <alignment horizontal="left" vertical="top"/>
      <protection/>
    </xf>
    <xf numFmtId="0" fontId="1" fillId="0" borderId="18" xfId="35" applyFill="1" applyBorder="1" applyAlignment="1">
      <alignment horizontal="center" vertical="center" wrapText="1"/>
      <protection/>
    </xf>
    <xf numFmtId="0" fontId="16" fillId="0" borderId="11" xfId="35" applyFont="1" applyFill="1" applyBorder="1" applyAlignment="1">
      <alignment horizontal="center" vertical="center" wrapText="1"/>
      <protection/>
    </xf>
    <xf numFmtId="0" fontId="18" fillId="0" borderId="11" xfId="35" applyFont="1" applyFill="1" applyBorder="1" applyAlignment="1">
      <alignment horizontal="center" vertical="center" wrapText="1"/>
      <protection/>
    </xf>
    <xf numFmtId="0" fontId="19" fillId="0" borderId="11" xfId="35" applyFont="1" applyFill="1" applyBorder="1" applyAlignment="1">
      <alignment horizontal="center" vertical="center" wrapText="1"/>
      <protection/>
    </xf>
    <xf numFmtId="0" fontId="1" fillId="0" borderId="0" xfId="35" applyAlignment="1">
      <alignment horizontal="right"/>
      <protection/>
    </xf>
    <xf numFmtId="4" fontId="18" fillId="0" borderId="0" xfId="35" applyNumberFormat="1" applyFont="1" applyAlignment="1">
      <alignment horizontal="right"/>
      <protection/>
    </xf>
    <xf numFmtId="0" fontId="1" fillId="0" borderId="0" xfId="0" applyFont="1" applyAlignment="1">
      <alignment horizontal="center" vertical="top"/>
    </xf>
    <xf numFmtId="0" fontId="1" fillId="0" borderId="0" xfId="35" applyFill="1" applyBorder="1" applyAlignment="1">
      <alignment horizontal="center" vertical="top"/>
      <protection/>
    </xf>
    <xf numFmtId="0" fontId="18" fillId="0" borderId="0" xfId="35" applyFont="1" applyFill="1" applyBorder="1" applyAlignment="1">
      <alignment horizontal="center" vertical="top"/>
      <protection/>
    </xf>
    <xf numFmtId="0" fontId="32" fillId="41" borderId="11" xfId="35" applyFont="1" applyFill="1" applyBorder="1" applyAlignment="1">
      <alignment horizontal="left" vertical="center" wrapText="1"/>
      <protection/>
    </xf>
    <xf numFmtId="0" fontId="36" fillId="43" borderId="18" xfId="35" applyFont="1" applyFill="1" applyBorder="1" applyAlignment="1">
      <alignment horizontal="left" vertical="top" wrapText="1"/>
      <protection/>
    </xf>
    <xf numFmtId="0" fontId="35" fillId="38" borderId="11" xfId="35" applyFont="1" applyFill="1" applyBorder="1" applyAlignment="1">
      <alignment horizontal="left" vertical="center" wrapText="1"/>
      <protection/>
    </xf>
    <xf numFmtId="0" fontId="36" fillId="43" borderId="12" xfId="35" applyFont="1" applyFill="1" applyBorder="1" applyAlignment="1">
      <alignment horizontal="left" vertical="top" wrapText="1"/>
      <protection/>
    </xf>
    <xf numFmtId="0" fontId="27" fillId="0" borderId="0" xfId="35" applyFont="1" applyFill="1" applyBorder="1" applyAlignment="1">
      <alignment vertical="top"/>
      <protection/>
    </xf>
    <xf numFmtId="0" fontId="36" fillId="42" borderId="11" xfId="35" applyFont="1" applyFill="1" applyBorder="1" applyAlignment="1">
      <alignment horizontal="left" vertical="top" wrapText="1"/>
      <protection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top"/>
    </xf>
    <xf numFmtId="0" fontId="32" fillId="41" borderId="11" xfId="35" applyFont="1" applyFill="1" applyBorder="1" applyAlignment="1">
      <alignment horizontal="left" vertical="center" wrapText="1"/>
      <protection/>
    </xf>
    <xf numFmtId="0" fontId="27" fillId="0" borderId="0" xfId="35" applyFont="1" applyFill="1" applyBorder="1" applyAlignment="1">
      <alignment horizontal="left" vertical="top"/>
      <protection/>
    </xf>
    <xf numFmtId="0" fontId="23" fillId="37" borderId="0" xfId="0" applyFont="1" applyFill="1" applyAlignment="1">
      <alignment horizontal="left" vertical="top"/>
    </xf>
    <xf numFmtId="0" fontId="18" fillId="44" borderId="0" xfId="35" applyFont="1" applyFill="1" applyBorder="1" applyAlignment="1">
      <alignment horizontal="left" vertical="top"/>
      <protection/>
    </xf>
    <xf numFmtId="0" fontId="18" fillId="44" borderId="0" xfId="35" applyFont="1" applyFill="1" applyBorder="1" applyAlignment="1">
      <alignment horizontal="right" vertical="top"/>
      <protection/>
    </xf>
    <xf numFmtId="0" fontId="1" fillId="44" borderId="0" xfId="35" applyFont="1" applyFill="1" applyBorder="1" applyAlignment="1">
      <alignment horizontal="left" vertical="top"/>
      <protection/>
    </xf>
    <xf numFmtId="0" fontId="48" fillId="37" borderId="0" xfId="0" applyFont="1" applyFill="1" applyAlignment="1">
      <alignment horizontal="left" vertical="top"/>
    </xf>
    <xf numFmtId="0" fontId="27" fillId="0" borderId="0" xfId="35" applyFont="1" applyFill="1" applyBorder="1" applyAlignment="1">
      <alignment horizontal="left" vertical="top" wrapText="1"/>
      <protection/>
    </xf>
    <xf numFmtId="0" fontId="27" fillId="0" borderId="0" xfId="0" applyFont="1" applyAlignment="1">
      <alignment horizontal="center" vertical="top"/>
    </xf>
    <xf numFmtId="0" fontId="27" fillId="0" borderId="0" xfId="35" applyFont="1" applyFill="1" applyBorder="1" applyAlignment="1">
      <alignment horizontal="center" vertical="top"/>
      <protection/>
    </xf>
    <xf numFmtId="0" fontId="27" fillId="0" borderId="0" xfId="35" applyFont="1" applyFill="1" applyBorder="1" applyAlignment="1">
      <alignment horizontal="right" vertical="top"/>
      <protection/>
    </xf>
    <xf numFmtId="0" fontId="22" fillId="0" borderId="0" xfId="35" applyFont="1" applyFill="1" applyBorder="1" applyAlignment="1">
      <alignment horizontal="center" vertical="center"/>
      <protection/>
    </xf>
    <xf numFmtId="0" fontId="36" fillId="43" borderId="20" xfId="35" applyFont="1" applyFill="1" applyBorder="1" applyAlignment="1">
      <alignment horizontal="left" vertical="top" wrapText="1"/>
      <protection/>
    </xf>
    <xf numFmtId="0" fontId="36" fillId="43" borderId="18" xfId="35" applyFont="1" applyFill="1" applyBorder="1" applyAlignment="1">
      <alignment horizontal="left" vertical="center" wrapText="1"/>
      <protection/>
    </xf>
    <xf numFmtId="0" fontId="45" fillId="0" borderId="0" xfId="35" applyFont="1" applyFill="1" applyBorder="1" applyAlignment="1">
      <alignment vertical="top"/>
      <protection/>
    </xf>
    <xf numFmtId="0" fontId="1" fillId="0" borderId="0" xfId="35" applyFont="1" applyFill="1" applyBorder="1" applyAlignment="1">
      <alignment vertical="top"/>
      <protection/>
    </xf>
    <xf numFmtId="0" fontId="46" fillId="38" borderId="0" xfId="35" applyFont="1" applyFill="1" applyBorder="1" applyAlignment="1">
      <alignment horizontal="left" vertical="top"/>
      <protection/>
    </xf>
    <xf numFmtId="0" fontId="45" fillId="38" borderId="0" xfId="35" applyFont="1" applyFill="1" applyBorder="1" applyAlignment="1">
      <alignment horizontal="left" vertical="top"/>
      <protection/>
    </xf>
    <xf numFmtId="0" fontId="46" fillId="0" borderId="0" xfId="35" applyFont="1" applyFill="1" applyBorder="1" applyAlignment="1">
      <alignment horizontal="left" vertical="top"/>
      <protection/>
    </xf>
    <xf numFmtId="0" fontId="32" fillId="41" borderId="11" xfId="35" applyFont="1" applyFill="1" applyBorder="1" applyAlignment="1">
      <alignment horizontal="left" vertical="top" wrapText="1"/>
      <protection/>
    </xf>
    <xf numFmtId="0" fontId="30" fillId="0" borderId="19" xfId="35" applyFont="1" applyFill="1" applyBorder="1" applyAlignment="1">
      <alignment horizontal="left" vertical="top"/>
      <protection/>
    </xf>
    <xf numFmtId="1" fontId="88" fillId="0" borderId="0" xfId="35" applyNumberFormat="1" applyFont="1" applyFill="1" applyBorder="1" applyAlignment="1">
      <alignment horizontal="center" vertical="top" shrinkToFit="1"/>
      <protection/>
    </xf>
    <xf numFmtId="0" fontId="3" fillId="0" borderId="0" xfId="35" applyFont="1" applyFill="1" applyBorder="1" applyAlignment="1">
      <alignment horizontal="center" vertical="top"/>
      <protection/>
    </xf>
    <xf numFmtId="0" fontId="27" fillId="0" borderId="0" xfId="35" applyFont="1" applyAlignment="1">
      <alignment horizontal="left" vertical="top"/>
      <protection/>
    </xf>
    <xf numFmtId="0" fontId="32" fillId="0" borderId="11" xfId="35" applyFont="1" applyFill="1" applyBorder="1" applyAlignment="1">
      <alignment horizontal="left" vertical="top" wrapText="1"/>
      <protection/>
    </xf>
    <xf numFmtId="0" fontId="35" fillId="38" borderId="11" xfId="35" applyFont="1" applyFill="1" applyBorder="1" applyAlignment="1">
      <alignment horizontal="left" vertical="center" wrapText="1"/>
      <protection/>
    </xf>
    <xf numFmtId="0" fontId="32" fillId="43" borderId="19" xfId="35" applyFont="1" applyFill="1" applyBorder="1" applyAlignment="1">
      <alignment horizontal="left" vertical="top" wrapText="1"/>
      <protection/>
    </xf>
    <xf numFmtId="1" fontId="30" fillId="0" borderId="11" xfId="35" applyNumberFormat="1" applyFont="1" applyFill="1" applyBorder="1" applyAlignment="1">
      <alignment horizontal="left" vertical="top" shrinkToFit="1"/>
      <protection/>
    </xf>
    <xf numFmtId="0" fontId="22" fillId="0" borderId="11" xfId="35" applyFont="1" applyFill="1" applyBorder="1" applyAlignment="1">
      <alignment horizontal="left" vertical="top" wrapText="1"/>
      <protection/>
    </xf>
    <xf numFmtId="0" fontId="32" fillId="41" borderId="10" xfId="35" applyFont="1" applyFill="1" applyBorder="1" applyAlignment="1">
      <alignment horizontal="left" vertical="center" wrapText="1"/>
      <protection/>
    </xf>
    <xf numFmtId="0" fontId="36" fillId="42" borderId="10" xfId="35" applyFont="1" applyFill="1" applyBorder="1" applyAlignment="1">
      <alignment horizontal="left" vertical="top" wrapText="1"/>
      <protection/>
    </xf>
    <xf numFmtId="0" fontId="36" fillId="43" borderId="19" xfId="35" applyFont="1" applyFill="1" applyBorder="1" applyAlignment="1">
      <alignment horizontal="left" vertical="top" wrapText="1"/>
      <protection/>
    </xf>
    <xf numFmtId="0" fontId="36" fillId="42" borderId="14" xfId="35" applyFont="1" applyFill="1" applyBorder="1" applyAlignment="1">
      <alignment horizontal="left" vertical="top" wrapText="1"/>
      <protection/>
    </xf>
    <xf numFmtId="1" fontId="30" fillId="0" borderId="10" xfId="35" applyNumberFormat="1" applyFont="1" applyFill="1" applyBorder="1" applyAlignment="1">
      <alignment horizontal="left" vertical="top" shrinkToFit="1"/>
      <protection/>
    </xf>
    <xf numFmtId="0" fontId="32" fillId="50" borderId="11" xfId="35" applyFont="1" applyFill="1" applyBorder="1" applyAlignment="1">
      <alignment horizontal="left" vertical="center" wrapText="1"/>
      <protection/>
    </xf>
    <xf numFmtId="1" fontId="30" fillId="0" borderId="10" xfId="35" applyNumberFormat="1" applyFont="1" applyFill="1" applyBorder="1" applyAlignment="1">
      <alignment horizontal="left" vertical="center" shrinkToFit="1"/>
      <protection/>
    </xf>
    <xf numFmtId="0" fontId="38" fillId="43" borderId="20" xfId="35" applyFont="1" applyFill="1" applyBorder="1" applyAlignment="1">
      <alignment horizontal="left" vertical="top" wrapText="1"/>
      <protection/>
    </xf>
    <xf numFmtId="0" fontId="43" fillId="42" borderId="14" xfId="35" applyFont="1" applyFill="1" applyBorder="1" applyAlignment="1">
      <alignment horizontal="left" vertical="top" wrapText="1"/>
      <protection/>
    </xf>
    <xf numFmtId="0" fontId="32" fillId="43" borderId="19" xfId="35" applyFont="1" applyFill="1" applyBorder="1" applyAlignment="1">
      <alignment horizontal="left" vertical="center" wrapText="1"/>
      <protection/>
    </xf>
    <xf numFmtId="0" fontId="36" fillId="42" borderId="12" xfId="35" applyFont="1" applyFill="1" applyBorder="1" applyAlignment="1">
      <alignment horizontal="left" vertical="top" wrapText="1"/>
      <protection/>
    </xf>
    <xf numFmtId="0" fontId="1" fillId="43" borderId="18" xfId="35" applyFont="1" applyFill="1" applyBorder="1" applyAlignment="1">
      <alignment horizontal="left" vertical="top" wrapText="1"/>
      <protection/>
    </xf>
    <xf numFmtId="0" fontId="38" fillId="43" borderId="18" xfId="35" applyFont="1" applyFill="1" applyBorder="1" applyAlignment="1">
      <alignment horizontal="left" vertical="top" wrapText="1"/>
      <protection/>
    </xf>
    <xf numFmtId="0" fontId="22" fillId="37" borderId="11" xfId="35" applyFont="1" applyFill="1" applyBorder="1" applyAlignment="1">
      <alignment horizontal="left" vertical="top" wrapText="1"/>
      <protection/>
    </xf>
    <xf numFmtId="0" fontId="36" fillId="51" borderId="14" xfId="35" applyFont="1" applyFill="1" applyBorder="1" applyAlignment="1">
      <alignment horizontal="left" vertical="top" wrapText="1"/>
      <protection/>
    </xf>
    <xf numFmtId="0" fontId="32" fillId="40" borderId="11" xfId="35" applyFont="1" applyFill="1" applyBorder="1" applyAlignment="1">
      <alignment horizontal="left" vertical="center" wrapText="1"/>
      <protection/>
    </xf>
    <xf numFmtId="0" fontId="22" fillId="37" borderId="11" xfId="35" applyFont="1" applyFill="1" applyBorder="1" applyAlignment="1">
      <alignment horizontal="left" vertical="center" wrapText="1"/>
      <protection/>
    </xf>
    <xf numFmtId="0" fontId="25" fillId="0" borderId="0" xfId="35" applyFont="1" applyFill="1" applyBorder="1" applyAlignment="1">
      <alignment horizontal="left" vertical="center"/>
      <protection/>
    </xf>
    <xf numFmtId="0" fontId="27" fillId="0" borderId="18" xfId="35" applyFont="1" applyFill="1" applyBorder="1" applyAlignment="1">
      <alignment horizontal="left" vertical="top" wrapText="1"/>
      <protection/>
    </xf>
    <xf numFmtId="0" fontId="32" fillId="39" borderId="11" xfId="35" applyFont="1" applyFill="1" applyBorder="1" applyAlignment="1">
      <alignment horizontal="left" vertical="center" wrapText="1"/>
      <protection/>
    </xf>
    <xf numFmtId="0" fontId="35" fillId="38" borderId="11" xfId="35" applyFont="1" applyFill="1" applyBorder="1" applyAlignment="1">
      <alignment horizontal="left" vertical="top" wrapText="1"/>
      <protection/>
    </xf>
    <xf numFmtId="0" fontId="21" fillId="0" borderId="0" xfId="35" applyFont="1" applyFill="1" applyBorder="1" applyAlignment="1">
      <alignment horizontal="center" vertical="center"/>
      <protection/>
    </xf>
    <xf numFmtId="0" fontId="39" fillId="43" borderId="19" xfId="35" applyFont="1" applyFill="1" applyBorder="1" applyAlignment="1">
      <alignment horizontal="left" vertical="top" wrapText="1"/>
      <protection/>
    </xf>
    <xf numFmtId="4" fontId="87" fillId="0" borderId="17" xfId="0" applyNumberFormat="1" applyFont="1" applyBorder="1" applyAlignment="1">
      <alignment horizontal="right" vertical="center" shrinkToFit="1"/>
    </xf>
    <xf numFmtId="4" fontId="87" fillId="0" borderId="21" xfId="0" applyNumberFormat="1" applyFont="1" applyBorder="1" applyAlignment="1">
      <alignment horizontal="right" vertical="center" shrinkToFit="1"/>
    </xf>
    <xf numFmtId="4" fontId="87" fillId="0" borderId="17" xfId="0" applyNumberFormat="1" applyFont="1" applyBorder="1" applyAlignment="1">
      <alignment horizontal="center" vertical="center" shrinkToFit="1"/>
    </xf>
    <xf numFmtId="4" fontId="87" fillId="0" borderId="22" xfId="0" applyNumberFormat="1" applyFont="1" applyBorder="1" applyAlignment="1">
      <alignment horizontal="center" vertical="center" shrinkToFit="1"/>
    </xf>
    <xf numFmtId="0" fontId="13" fillId="47" borderId="17" xfId="0" applyFont="1" applyFill="1" applyBorder="1" applyAlignment="1">
      <alignment horizontal="left" vertical="center" wrapText="1"/>
    </xf>
    <xf numFmtId="0" fontId="13" fillId="47" borderId="22" xfId="0" applyFont="1" applyFill="1" applyBorder="1" applyAlignment="1">
      <alignment horizontal="left" vertical="center" wrapText="1"/>
    </xf>
    <xf numFmtId="1" fontId="87" fillId="47" borderId="17" xfId="0" applyNumberFormat="1" applyFont="1" applyFill="1" applyBorder="1" applyAlignment="1">
      <alignment horizontal="center" vertical="center" shrinkToFit="1"/>
    </xf>
    <xf numFmtId="1" fontId="87" fillId="47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top"/>
    </xf>
    <xf numFmtId="0" fontId="13" fillId="48" borderId="17" xfId="0" applyFont="1" applyFill="1" applyBorder="1" applyAlignment="1">
      <alignment horizontal="center" vertical="center" textRotation="90" wrapText="1"/>
    </xf>
    <xf numFmtId="0" fontId="87" fillId="48" borderId="21" xfId="0" applyFont="1" applyFill="1" applyBorder="1" applyAlignment="1">
      <alignment horizontal="center" vertical="center" textRotation="90" wrapText="1"/>
    </xf>
    <xf numFmtId="0" fontId="87" fillId="49" borderId="16" xfId="0" applyFont="1" applyFill="1" applyBorder="1" applyAlignment="1">
      <alignment horizontal="left" vertical="center" wrapText="1"/>
    </xf>
    <xf numFmtId="0" fontId="87" fillId="49" borderId="24" xfId="0" applyFont="1" applyFill="1" applyBorder="1" applyAlignment="1">
      <alignment horizontal="left" vertical="center" wrapText="1"/>
    </xf>
    <xf numFmtId="0" fontId="87" fillId="49" borderId="25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48" borderId="21" xfId="0" applyFont="1" applyFill="1" applyBorder="1" applyAlignment="1">
      <alignment horizontal="center" vertical="center" textRotation="90" wrapText="1"/>
    </xf>
    <xf numFmtId="0" fontId="13" fillId="48" borderId="22" xfId="0" applyFont="1" applyFill="1" applyBorder="1" applyAlignment="1">
      <alignment horizontal="center" vertical="center" textRotation="90" wrapText="1"/>
    </xf>
    <xf numFmtId="4" fontId="87" fillId="49" borderId="16" xfId="0" applyNumberFormat="1" applyFont="1" applyFill="1" applyBorder="1" applyAlignment="1">
      <alignment horizontal="left" vertical="top" wrapText="1"/>
    </xf>
    <xf numFmtId="4" fontId="87" fillId="49" borderId="24" xfId="0" applyNumberFormat="1" applyFont="1" applyFill="1" applyBorder="1" applyAlignment="1">
      <alignment horizontal="left" vertical="top" wrapText="1"/>
    </xf>
    <xf numFmtId="4" fontId="87" fillId="49" borderId="25" xfId="0" applyNumberFormat="1" applyFont="1" applyFill="1" applyBorder="1" applyAlignment="1">
      <alignment horizontal="left" vertical="top" wrapText="1"/>
    </xf>
    <xf numFmtId="0" fontId="87" fillId="49" borderId="16" xfId="0" applyFont="1" applyFill="1" applyBorder="1" applyAlignment="1">
      <alignment horizontal="left" vertical="top" wrapText="1"/>
    </xf>
    <xf numFmtId="0" fontId="87" fillId="49" borderId="24" xfId="0" applyFont="1" applyFill="1" applyBorder="1" applyAlignment="1">
      <alignment horizontal="left" vertical="top" wrapText="1"/>
    </xf>
    <xf numFmtId="0" fontId="87" fillId="49" borderId="25" xfId="0" applyFont="1" applyFill="1" applyBorder="1" applyAlignment="1">
      <alignment horizontal="left" vertical="top" wrapText="1"/>
    </xf>
    <xf numFmtId="0" fontId="87" fillId="48" borderId="22" xfId="0" applyFont="1" applyFill="1" applyBorder="1" applyAlignment="1">
      <alignment horizontal="center" vertical="center" textRotation="90" wrapText="1"/>
    </xf>
    <xf numFmtId="0" fontId="87" fillId="49" borderId="16" xfId="0" applyFont="1" applyFill="1" applyBorder="1" applyAlignment="1">
      <alignment horizontal="left" vertical="top"/>
    </xf>
    <xf numFmtId="0" fontId="87" fillId="49" borderId="24" xfId="0" applyFont="1" applyFill="1" applyBorder="1" applyAlignment="1">
      <alignment horizontal="left" vertical="top"/>
    </xf>
    <xf numFmtId="0" fontId="87" fillId="49" borderId="25" xfId="0" applyFont="1" applyFill="1" applyBorder="1" applyAlignment="1">
      <alignment horizontal="left" vertical="top"/>
    </xf>
    <xf numFmtId="172" fontId="87" fillId="47" borderId="17" xfId="0" applyNumberFormat="1" applyFont="1" applyFill="1" applyBorder="1" applyAlignment="1">
      <alignment horizontal="center" vertical="center" shrinkToFit="1"/>
    </xf>
    <xf numFmtId="172" fontId="87" fillId="47" borderId="22" xfId="0" applyNumberFormat="1" applyFont="1" applyFill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wrapText="1"/>
    </xf>
    <xf numFmtId="4" fontId="87" fillId="0" borderId="22" xfId="0" applyNumberFormat="1" applyFont="1" applyBorder="1" applyAlignment="1">
      <alignment horizontal="right" vertical="center" shrinkToFi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E6B9B8"/>
      <rgbColor rgb="00BFBFBF"/>
      <rgbColor rgb="00FAC090"/>
      <rgbColor rgb="003366FF"/>
      <rgbColor rgb="0033CCCC"/>
      <rgbColor rgb="0092D050"/>
      <rgbColor rgb="00FFCC00"/>
      <rgbColor rgb="00FF9900"/>
      <rgbColor rgb="00FF3265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96" zoomScaleNormal="96" zoomScalePageLayoutView="0" workbookViewId="0" topLeftCell="A1">
      <selection activeCell="A4" sqref="A4:F4"/>
    </sheetView>
  </sheetViews>
  <sheetFormatPr defaultColWidth="7.8515625" defaultRowHeight="12.75"/>
  <cols>
    <col min="1" max="1" width="6.140625" style="1" customWidth="1"/>
    <col min="2" max="2" width="8.8515625" style="1" customWidth="1"/>
    <col min="3" max="3" width="29.421875" style="1" customWidth="1"/>
    <col min="4" max="4" width="8.8515625" style="1" customWidth="1"/>
    <col min="5" max="6" width="12.140625" style="1" customWidth="1"/>
    <col min="7" max="7" width="12.57421875" style="1" customWidth="1"/>
    <col min="8" max="8" width="7.28125" style="2" customWidth="1"/>
    <col min="9" max="16384" width="7.8515625" style="1" customWidth="1"/>
  </cols>
  <sheetData>
    <row r="1" spans="1:12" ht="15.75" customHeight="1">
      <c r="A1" s="291" t="s">
        <v>295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7"/>
    </row>
    <row r="2" spans="1:11" s="3" customFormat="1" ht="12.75" customHeight="1">
      <c r="A2" s="292" t="s">
        <v>442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7" ht="19.5" customHeight="1">
      <c r="A3" s="286"/>
      <c r="B3" s="286"/>
      <c r="C3" s="286"/>
      <c r="D3" s="286"/>
      <c r="E3" s="286"/>
      <c r="F3" s="286"/>
      <c r="G3" s="286"/>
    </row>
    <row r="4" spans="1:7" ht="19.5" customHeight="1">
      <c r="A4" s="290" t="s">
        <v>451</v>
      </c>
      <c r="B4" s="290"/>
      <c r="C4" s="290"/>
      <c r="D4" s="290"/>
      <c r="E4" s="290"/>
      <c r="F4" s="290"/>
      <c r="G4" s="4"/>
    </row>
    <row r="5" spans="1:11" ht="15" customHeight="1">
      <c r="A5" s="287" t="s">
        <v>329</v>
      </c>
      <c r="B5" s="287"/>
      <c r="C5" s="287"/>
      <c r="D5" s="287"/>
      <c r="E5" s="287"/>
      <c r="F5" s="287"/>
      <c r="G5" s="287"/>
      <c r="H5" s="287"/>
      <c r="I5" s="250"/>
      <c r="J5" s="250"/>
      <c r="K5" s="250"/>
    </row>
    <row r="6" spans="1:7" ht="12.75" customHeight="1">
      <c r="A6" s="288" t="s">
        <v>452</v>
      </c>
      <c r="B6" s="288"/>
      <c r="C6" s="288"/>
      <c r="D6" s="288"/>
      <c r="E6" s="288"/>
      <c r="F6" s="288"/>
      <c r="G6" s="288"/>
    </row>
    <row r="7" spans="1:8" ht="28.5" customHeight="1">
      <c r="A7" s="5"/>
      <c r="B7" s="289"/>
      <c r="C7" s="289"/>
      <c r="D7" s="289"/>
      <c r="E7" s="6" t="s">
        <v>0</v>
      </c>
      <c r="F7" s="6" t="s">
        <v>278</v>
      </c>
      <c r="G7" s="6" t="s">
        <v>281</v>
      </c>
      <c r="H7" s="210" t="s">
        <v>283</v>
      </c>
    </row>
    <row r="8" spans="1:8" ht="12" customHeight="1">
      <c r="A8" s="7"/>
      <c r="B8" s="283"/>
      <c r="C8" s="283"/>
      <c r="D8" s="283"/>
      <c r="E8" s="8" t="s">
        <v>22</v>
      </c>
      <c r="F8" s="8" t="s">
        <v>23</v>
      </c>
      <c r="G8" s="8" t="s">
        <v>279</v>
      </c>
      <c r="H8" s="209" t="s">
        <v>282</v>
      </c>
    </row>
    <row r="9" spans="1:8" ht="12.75" customHeight="1">
      <c r="A9" s="284" t="s">
        <v>1</v>
      </c>
      <c r="B9" s="284"/>
      <c r="C9" s="284"/>
      <c r="D9" s="284"/>
      <c r="E9" s="7"/>
      <c r="F9" s="7"/>
      <c r="G9" s="7"/>
      <c r="H9" s="9"/>
    </row>
    <row r="10" spans="1:8" ht="12" customHeight="1">
      <c r="A10" s="10">
        <v>6</v>
      </c>
      <c r="B10" s="281" t="s">
        <v>2</v>
      </c>
      <c r="C10" s="281"/>
      <c r="D10" s="281"/>
      <c r="E10" s="11">
        <f>'OPĆI DIO'!D9</f>
        <v>12565450</v>
      </c>
      <c r="F10" s="11">
        <f>'OPĆI DIO'!E9</f>
        <v>-6099050</v>
      </c>
      <c r="G10" s="11">
        <f>'OPĆI DIO'!F9</f>
        <v>6466400</v>
      </c>
      <c r="H10" s="12">
        <f>G10/E10*100</f>
        <v>51.461746296392086</v>
      </c>
    </row>
    <row r="11" spans="1:8" ht="12.75" customHeight="1">
      <c r="A11" s="10">
        <v>7</v>
      </c>
      <c r="B11" s="281" t="s">
        <v>3</v>
      </c>
      <c r="C11" s="281"/>
      <c r="D11" s="281"/>
      <c r="E11" s="11">
        <f>'OPĆI DIO'!D26</f>
        <v>25000</v>
      </c>
      <c r="F11" s="11">
        <f>'OPĆI DIO'!E26</f>
        <v>-25000</v>
      </c>
      <c r="G11" s="11">
        <f>'OPĆI DIO'!F26</f>
        <v>0</v>
      </c>
      <c r="H11" s="12">
        <f aca="true" t="shared" si="0" ref="H11:H16">G11/E11*100</f>
        <v>0</v>
      </c>
    </row>
    <row r="12" spans="1:8" ht="15" customHeight="1">
      <c r="A12" s="13"/>
      <c r="B12" s="282" t="s">
        <v>4</v>
      </c>
      <c r="C12" s="282"/>
      <c r="D12" s="282"/>
      <c r="E12" s="14">
        <f>SUM(E10,E11)</f>
        <v>12590450</v>
      </c>
      <c r="F12" s="14">
        <f>SUM(F11,F10)</f>
        <v>-6124050</v>
      </c>
      <c r="G12" s="14">
        <f>SUM(G11,G10)</f>
        <v>6466400</v>
      </c>
      <c r="H12" s="15">
        <f t="shared" si="0"/>
        <v>51.359562207863895</v>
      </c>
    </row>
    <row r="13" spans="1:8" ht="13.5" customHeight="1">
      <c r="A13" s="10">
        <v>3</v>
      </c>
      <c r="B13" s="281" t="s">
        <v>5</v>
      </c>
      <c r="C13" s="281"/>
      <c r="D13" s="281"/>
      <c r="E13" s="11">
        <f>'OPĆI DIO'!D31</f>
        <v>4577500</v>
      </c>
      <c r="F13" s="11">
        <f>'OPĆI DIO'!E31</f>
        <v>-454395.60000000003</v>
      </c>
      <c r="G13" s="11">
        <f>'OPĆI DIO'!F31</f>
        <v>4123104.4</v>
      </c>
      <c r="H13" s="12">
        <f t="shared" si="0"/>
        <v>90.07328017476789</v>
      </c>
    </row>
    <row r="14" spans="1:8" ht="13.5" customHeight="1">
      <c r="A14" s="10">
        <v>4</v>
      </c>
      <c r="B14" s="281" t="s">
        <v>6</v>
      </c>
      <c r="C14" s="281"/>
      <c r="D14" s="281"/>
      <c r="E14" s="11">
        <f>'OPĆI DIO'!D58</f>
        <v>9842500</v>
      </c>
      <c r="F14" s="11">
        <f>'OPĆI DIO'!E58</f>
        <v>-6112750</v>
      </c>
      <c r="G14" s="11">
        <f>'OPĆI DIO'!F58</f>
        <v>3729750</v>
      </c>
      <c r="H14" s="12">
        <f t="shared" si="0"/>
        <v>37.894335788671576</v>
      </c>
    </row>
    <row r="15" spans="1:8" ht="15" customHeight="1">
      <c r="A15" s="13"/>
      <c r="B15" s="282" t="s">
        <v>7</v>
      </c>
      <c r="C15" s="282"/>
      <c r="D15" s="282"/>
      <c r="E15" s="14">
        <f>SUM(E13,E14)</f>
        <v>14420000</v>
      </c>
      <c r="F15" s="14">
        <f>SUM(F13,F14)</f>
        <v>-6567145.6</v>
      </c>
      <c r="G15" s="14">
        <f>SUM(G13,G14)</f>
        <v>7852854.4</v>
      </c>
      <c r="H15" s="16">
        <f t="shared" si="0"/>
        <v>54.458074895977816</v>
      </c>
    </row>
    <row r="16" spans="1:8" ht="12" customHeight="1">
      <c r="A16" s="7"/>
      <c r="B16" s="284" t="s">
        <v>8</v>
      </c>
      <c r="C16" s="284"/>
      <c r="D16" s="284"/>
      <c r="E16" s="17">
        <f>SUM(E12-E15)</f>
        <v>-1829550</v>
      </c>
      <c r="F16" s="17">
        <f>SUM(F12-F15)</f>
        <v>443095.5999999996</v>
      </c>
      <c r="G16" s="17">
        <f>SUM(G12-G15)</f>
        <v>-1386454.4000000004</v>
      </c>
      <c r="H16" s="12">
        <f t="shared" si="0"/>
        <v>75.78117023311745</v>
      </c>
    </row>
    <row r="17" spans="1:8" ht="12" customHeight="1">
      <c r="A17" s="7"/>
      <c r="B17" s="283"/>
      <c r="C17" s="283"/>
      <c r="D17" s="283"/>
      <c r="E17" s="7"/>
      <c r="F17" s="7"/>
      <c r="G17" s="7"/>
      <c r="H17" s="12"/>
    </row>
    <row r="18" spans="1:8" ht="15.75" customHeight="1">
      <c r="A18" s="284" t="s">
        <v>9</v>
      </c>
      <c r="B18" s="284"/>
      <c r="C18" s="284"/>
      <c r="D18" s="284"/>
      <c r="E18" s="225">
        <v>0</v>
      </c>
      <c r="F18" s="225">
        <v>0</v>
      </c>
      <c r="G18" s="225">
        <v>0</v>
      </c>
      <c r="H18" s="12"/>
    </row>
    <row r="19" spans="1:8" ht="12" customHeight="1">
      <c r="A19" s="10">
        <v>8</v>
      </c>
      <c r="B19" s="281" t="s">
        <v>10</v>
      </c>
      <c r="C19" s="281"/>
      <c r="D19" s="281"/>
      <c r="E19" s="18">
        <v>0</v>
      </c>
      <c r="F19" s="18">
        <v>0</v>
      </c>
      <c r="G19" s="18">
        <v>0</v>
      </c>
      <c r="H19" s="12"/>
    </row>
    <row r="20" spans="1:8" ht="12" customHeight="1">
      <c r="A20" s="10">
        <v>5</v>
      </c>
      <c r="B20" s="281" t="s">
        <v>11</v>
      </c>
      <c r="C20" s="281"/>
      <c r="D20" s="281"/>
      <c r="E20" s="18">
        <v>0</v>
      </c>
      <c r="F20" s="18">
        <v>0</v>
      </c>
      <c r="G20" s="18">
        <v>0</v>
      </c>
      <c r="H20" s="12"/>
    </row>
    <row r="21" spans="1:8" ht="12" customHeight="1">
      <c r="A21" s="13"/>
      <c r="B21" s="282" t="s">
        <v>12</v>
      </c>
      <c r="C21" s="282"/>
      <c r="D21" s="282"/>
      <c r="E21" s="19"/>
      <c r="F21" s="19"/>
      <c r="G21" s="19"/>
      <c r="H21" s="20"/>
    </row>
    <row r="22" spans="1:8" ht="14.25" customHeight="1">
      <c r="A22" s="7"/>
      <c r="B22" s="283"/>
      <c r="C22" s="283"/>
      <c r="D22" s="283"/>
      <c r="E22" s="7"/>
      <c r="F22" s="7"/>
      <c r="G22" s="7"/>
      <c r="H22" s="12"/>
    </row>
    <row r="23" spans="1:8" ht="18" customHeight="1">
      <c r="A23" s="284" t="s">
        <v>13</v>
      </c>
      <c r="B23" s="284"/>
      <c r="C23" s="284"/>
      <c r="D23" s="284"/>
      <c r="E23" s="17">
        <f>E24</f>
        <v>1829550</v>
      </c>
      <c r="F23" s="17">
        <v>0</v>
      </c>
      <c r="G23" s="17">
        <v>1386454.4</v>
      </c>
      <c r="H23" s="12"/>
    </row>
    <row r="24" spans="1:8" ht="14.25" customHeight="1">
      <c r="A24" s="21">
        <v>9</v>
      </c>
      <c r="B24" s="282" t="s">
        <v>14</v>
      </c>
      <c r="C24" s="282"/>
      <c r="D24" s="282"/>
      <c r="E24" s="14">
        <v>1829550</v>
      </c>
      <c r="F24" s="14">
        <v>0</v>
      </c>
      <c r="G24" s="22">
        <f>SUM(G16,G21)</f>
        <v>-1386454.4000000004</v>
      </c>
      <c r="H24" s="20">
        <f>E24/G24*100</f>
        <v>-131.95890178573487</v>
      </c>
    </row>
    <row r="25" spans="1:8" ht="24.75" customHeight="1">
      <c r="A25" s="23"/>
      <c r="B25" s="285" t="s">
        <v>15</v>
      </c>
      <c r="C25" s="285"/>
      <c r="D25" s="285"/>
      <c r="E25" s="25">
        <f>SUM(E16+E21+E24)</f>
        <v>0</v>
      </c>
      <c r="F25" s="24">
        <v>0</v>
      </c>
      <c r="G25" s="24">
        <f>SUM(G23+G24)</f>
        <v>-4.656612873077393E-10</v>
      </c>
      <c r="H25" s="20"/>
    </row>
    <row r="26" spans="1:8" s="26" customFormat="1" ht="14.25" customHeight="1">
      <c r="A26" s="278"/>
      <c r="B26" s="278"/>
      <c r="C26" s="278"/>
      <c r="D26" s="278"/>
      <c r="E26" s="278"/>
      <c r="F26" s="278"/>
      <c r="G26" s="278"/>
      <c r="H26" s="278"/>
    </row>
    <row r="27" spans="1:8" ht="12.75" customHeight="1">
      <c r="A27" s="279" t="s">
        <v>16</v>
      </c>
      <c r="B27" s="279"/>
      <c r="C27" s="279"/>
      <c r="D27" s="279"/>
      <c r="E27" s="279"/>
      <c r="F27" s="279"/>
      <c r="G27" s="279"/>
      <c r="H27" s="279"/>
    </row>
    <row r="28" spans="1:17" ht="12.75" customHeight="1">
      <c r="A28" s="27" t="s">
        <v>17</v>
      </c>
      <c r="B28" s="27"/>
      <c r="C28" s="27"/>
      <c r="D28" s="27"/>
      <c r="E28" s="27"/>
      <c r="F28" s="27"/>
      <c r="G28" s="27"/>
      <c r="H28" s="28"/>
      <c r="I28" s="27"/>
      <c r="J28" s="27"/>
      <c r="K28" s="27"/>
      <c r="L28" s="27"/>
      <c r="M28" s="27"/>
      <c r="N28" s="27"/>
      <c r="O28" s="27"/>
      <c r="P28" s="27"/>
      <c r="Q28" s="27"/>
    </row>
    <row r="29" spans="1:8" ht="12.75">
      <c r="A29" s="280"/>
      <c r="B29" s="280"/>
      <c r="C29" s="280"/>
      <c r="D29" s="280"/>
      <c r="E29" s="280"/>
      <c r="F29" s="280"/>
      <c r="G29" s="280"/>
      <c r="H29" s="280"/>
    </row>
  </sheetData>
  <sheetProtection selectLockedCells="1" selectUnlockedCells="1"/>
  <mergeCells count="28">
    <mergeCell ref="A3:G3"/>
    <mergeCell ref="A5:H5"/>
    <mergeCell ref="A6:G6"/>
    <mergeCell ref="B7:D7"/>
    <mergeCell ref="A4:F4"/>
    <mergeCell ref="A1:K1"/>
    <mergeCell ref="A2:K2"/>
    <mergeCell ref="B8:D8"/>
    <mergeCell ref="A9:D9"/>
    <mergeCell ref="B10:D10"/>
    <mergeCell ref="B11:D11"/>
    <mergeCell ref="B12:D12"/>
    <mergeCell ref="B13:D13"/>
    <mergeCell ref="B14:D14"/>
    <mergeCell ref="B15:D15"/>
    <mergeCell ref="B16:D16"/>
    <mergeCell ref="B17:D17"/>
    <mergeCell ref="A18:D18"/>
    <mergeCell ref="B19:D19"/>
    <mergeCell ref="A26:H26"/>
    <mergeCell ref="A27:H27"/>
    <mergeCell ref="A29:H29"/>
    <mergeCell ref="B20:D20"/>
    <mergeCell ref="B21:D21"/>
    <mergeCell ref="B22:D22"/>
    <mergeCell ref="A23:D23"/>
    <mergeCell ref="B24:D24"/>
    <mergeCell ref="B25:D2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B5" sqref="B5:G5"/>
    </sheetView>
  </sheetViews>
  <sheetFormatPr defaultColWidth="7.8515625" defaultRowHeight="12.75"/>
  <cols>
    <col min="1" max="1" width="4.57421875" style="1" customWidth="1"/>
    <col min="2" max="2" width="22.8515625" style="1" customWidth="1"/>
    <col min="3" max="3" width="30.28125" style="1" customWidth="1"/>
    <col min="4" max="4" width="13.57421875" style="1" customWidth="1"/>
    <col min="5" max="5" width="16.7109375" style="1" customWidth="1"/>
    <col min="6" max="6" width="13.00390625" style="29" customWidth="1"/>
    <col min="7" max="7" width="5.8515625" style="1" customWidth="1"/>
    <col min="8" max="8" width="7.8515625" style="1" customWidth="1"/>
    <col min="9" max="9" width="10.00390625" style="1" bestFit="1" customWidth="1"/>
    <col min="10" max="16384" width="7.8515625" style="1" customWidth="1"/>
  </cols>
  <sheetData>
    <row r="1" ht="19.5" customHeight="1">
      <c r="A1" s="30" t="s">
        <v>330</v>
      </c>
    </row>
    <row r="2" spans="1:7" s="4" customFormat="1" ht="19.5" customHeight="1">
      <c r="A2" s="295" t="s">
        <v>451</v>
      </c>
      <c r="B2" s="295"/>
      <c r="C2" s="295"/>
      <c r="D2" s="295"/>
      <c r="E2" s="295"/>
      <c r="F2" s="295"/>
      <c r="G2" s="295"/>
    </row>
    <row r="3" ht="17.25" customHeight="1">
      <c r="A3" s="31" t="s">
        <v>242</v>
      </c>
    </row>
    <row r="4" spans="1:3" ht="12.75" customHeight="1">
      <c r="A4" s="307" t="s">
        <v>243</v>
      </c>
      <c r="B4" s="307"/>
      <c r="C4" s="307"/>
    </row>
    <row r="5" spans="1:7" ht="12.75" customHeight="1">
      <c r="A5" s="32" t="s">
        <v>18</v>
      </c>
      <c r="B5" s="308"/>
      <c r="C5" s="308"/>
      <c r="D5" s="308"/>
      <c r="E5" s="308"/>
      <c r="F5" s="308"/>
      <c r="G5" s="308"/>
    </row>
    <row r="6" spans="1:7" ht="23.25" customHeight="1">
      <c r="A6" s="33" t="s">
        <v>245</v>
      </c>
      <c r="B6" s="309" t="s">
        <v>244</v>
      </c>
      <c r="C6" s="309"/>
      <c r="D6" s="194" t="s">
        <v>19</v>
      </c>
      <c r="E6" s="194" t="s">
        <v>278</v>
      </c>
      <c r="F6" s="34" t="s">
        <v>276</v>
      </c>
      <c r="G6" s="208" t="s">
        <v>280</v>
      </c>
    </row>
    <row r="7" spans="1:7" s="3" customFormat="1" ht="20.25" customHeight="1">
      <c r="A7" s="310" t="s">
        <v>20</v>
      </c>
      <c r="B7" s="310"/>
      <c r="C7" s="310"/>
      <c r="D7" s="310"/>
      <c r="E7" s="310"/>
      <c r="F7" s="310"/>
      <c r="G7" s="310"/>
    </row>
    <row r="8" spans="1:7" ht="12" customHeight="1">
      <c r="A8" s="35" t="s">
        <v>48</v>
      </c>
      <c r="B8" s="311" t="s">
        <v>21</v>
      </c>
      <c r="C8" s="311"/>
      <c r="D8" s="35" t="s">
        <v>22</v>
      </c>
      <c r="E8" s="35" t="s">
        <v>23</v>
      </c>
      <c r="F8" s="36" t="s">
        <v>279</v>
      </c>
      <c r="G8" s="224" t="s">
        <v>282</v>
      </c>
    </row>
    <row r="9" spans="1:7" ht="12" customHeight="1">
      <c r="A9" s="37">
        <v>6</v>
      </c>
      <c r="B9" s="296" t="s">
        <v>246</v>
      </c>
      <c r="C9" s="296"/>
      <c r="D9" s="38">
        <f>SUM(D10,D14,D18,D21)</f>
        <v>12565450</v>
      </c>
      <c r="E9" s="38">
        <f>SUM(E10,E14,E18,E21)</f>
        <v>-6099050</v>
      </c>
      <c r="F9" s="38">
        <f>SUM(F10,F14,F18,F21)</f>
        <v>6466400</v>
      </c>
      <c r="G9" s="39">
        <f>F9/D9*100</f>
        <v>51.461746296392086</v>
      </c>
    </row>
    <row r="10" spans="1:7" ht="12" customHeight="1">
      <c r="A10" s="40">
        <v>61</v>
      </c>
      <c r="B10" s="293" t="s">
        <v>264</v>
      </c>
      <c r="C10" s="293"/>
      <c r="D10" s="17">
        <f>SUM(D11,D12,D13)</f>
        <v>1202000</v>
      </c>
      <c r="E10" s="17">
        <f>SUM(E11,E12,E13)</f>
        <v>-202000</v>
      </c>
      <c r="F10" s="17">
        <f>SUM(F11,F12,F13)</f>
        <v>1000000</v>
      </c>
      <c r="G10" s="41">
        <f>F10/D10*100</f>
        <v>83.19467554076539</v>
      </c>
    </row>
    <row r="11" spans="1:7" ht="12" customHeight="1">
      <c r="A11" s="10">
        <v>611</v>
      </c>
      <c r="B11" s="294" t="s">
        <v>265</v>
      </c>
      <c r="C11" s="294"/>
      <c r="D11" s="42">
        <v>1100000</v>
      </c>
      <c r="E11" s="42">
        <v>-180100</v>
      </c>
      <c r="F11" s="42">
        <v>919900</v>
      </c>
      <c r="G11" s="41">
        <f aca="true" t="shared" si="0" ref="G11:G24">F11/D11*100</f>
        <v>83.62727272727273</v>
      </c>
    </row>
    <row r="12" spans="1:7" ht="12" customHeight="1">
      <c r="A12" s="10">
        <v>613</v>
      </c>
      <c r="B12" s="294" t="s">
        <v>269</v>
      </c>
      <c r="C12" s="294"/>
      <c r="D12" s="42">
        <v>90000</v>
      </c>
      <c r="E12" s="42">
        <v>-15000</v>
      </c>
      <c r="F12" s="42">
        <v>75000</v>
      </c>
      <c r="G12" s="41">
        <f t="shared" si="0"/>
        <v>83.33333333333334</v>
      </c>
    </row>
    <row r="13" spans="1:16" ht="12" customHeight="1">
      <c r="A13" s="10">
        <v>614</v>
      </c>
      <c r="B13" s="294" t="s">
        <v>268</v>
      </c>
      <c r="C13" s="294"/>
      <c r="D13" s="42">
        <v>12000</v>
      </c>
      <c r="E13" s="42">
        <v>-6900</v>
      </c>
      <c r="F13" s="42">
        <v>5100</v>
      </c>
      <c r="G13" s="41">
        <f t="shared" si="0"/>
        <v>42.5</v>
      </c>
      <c r="N13" s="312"/>
      <c r="O13" s="312"/>
      <c r="P13" s="312"/>
    </row>
    <row r="14" spans="1:16" ht="12" customHeight="1">
      <c r="A14" s="40">
        <v>63</v>
      </c>
      <c r="B14" s="293" t="s">
        <v>24</v>
      </c>
      <c r="C14" s="293"/>
      <c r="D14" s="17">
        <f>SUM(D15,D16,D17)</f>
        <v>10102300</v>
      </c>
      <c r="E14" s="17">
        <f>SUM(E15,E16,E17)</f>
        <v>-5970050</v>
      </c>
      <c r="F14" s="17">
        <f>SUM(F15,F16,F17)</f>
        <v>4132250</v>
      </c>
      <c r="G14" s="41">
        <f t="shared" si="0"/>
        <v>40.904051552616735</v>
      </c>
      <c r="I14" s="312"/>
      <c r="J14" s="312"/>
      <c r="K14" s="312"/>
      <c r="N14" s="312"/>
      <c r="O14" s="312"/>
      <c r="P14" s="312"/>
    </row>
    <row r="15" spans="1:16" ht="12" customHeight="1">
      <c r="A15" s="10">
        <v>633</v>
      </c>
      <c r="B15" s="294" t="s">
        <v>267</v>
      </c>
      <c r="C15" s="294"/>
      <c r="D15" s="42">
        <v>9885000</v>
      </c>
      <c r="E15" s="42">
        <v>-5985000</v>
      </c>
      <c r="F15" s="42">
        <v>3900000</v>
      </c>
      <c r="G15" s="41">
        <f t="shared" si="0"/>
        <v>39.45371775417299</v>
      </c>
      <c r="I15" s="312"/>
      <c r="J15" s="312"/>
      <c r="K15" s="312"/>
      <c r="N15" s="312"/>
      <c r="O15" s="312"/>
      <c r="P15" s="312"/>
    </row>
    <row r="16" spans="1:16" ht="12" customHeight="1">
      <c r="A16" s="10">
        <v>634</v>
      </c>
      <c r="B16" s="294" t="s">
        <v>266</v>
      </c>
      <c r="C16" s="294"/>
      <c r="D16" s="42">
        <v>217300</v>
      </c>
      <c r="E16" s="42">
        <v>-97300</v>
      </c>
      <c r="F16" s="42">
        <v>120000</v>
      </c>
      <c r="G16" s="41">
        <f t="shared" si="0"/>
        <v>55.22319374137138</v>
      </c>
      <c r="I16" s="312"/>
      <c r="J16" s="312"/>
      <c r="K16" s="312"/>
      <c r="N16" s="312"/>
      <c r="O16" s="312"/>
      <c r="P16" s="312"/>
    </row>
    <row r="17" spans="1:16" ht="12" customHeight="1">
      <c r="A17" s="10">
        <v>638</v>
      </c>
      <c r="B17" s="294" t="s">
        <v>285</v>
      </c>
      <c r="C17" s="306"/>
      <c r="D17" s="42">
        <v>0</v>
      </c>
      <c r="E17" s="42">
        <v>112250</v>
      </c>
      <c r="F17" s="42">
        <v>112250</v>
      </c>
      <c r="G17" s="41">
        <v>0</v>
      </c>
      <c r="I17" s="312"/>
      <c r="J17" s="312"/>
      <c r="K17" s="312"/>
      <c r="N17" s="312"/>
      <c r="O17" s="312"/>
      <c r="P17" s="312"/>
    </row>
    <row r="18" spans="1:15" ht="12" customHeight="1">
      <c r="A18" s="40">
        <v>64</v>
      </c>
      <c r="B18" s="293" t="s">
        <v>25</v>
      </c>
      <c r="C18" s="293"/>
      <c r="D18" s="17">
        <f>SUM(D20,D19)</f>
        <v>882000</v>
      </c>
      <c r="E18" s="17">
        <f>SUM(E20,E19)</f>
        <v>3000</v>
      </c>
      <c r="F18" s="17">
        <f>SUM(F20,F19)</f>
        <v>885000</v>
      </c>
      <c r="G18" s="41">
        <f t="shared" si="0"/>
        <v>100.34013605442176</v>
      </c>
      <c r="I18" s="312"/>
      <c r="J18" s="312"/>
      <c r="K18" s="312"/>
      <c r="N18" s="313"/>
      <c r="O18" s="313"/>
    </row>
    <row r="19" spans="1:10" ht="12" customHeight="1">
      <c r="A19" s="10">
        <v>641</v>
      </c>
      <c r="B19" s="294" t="s">
        <v>26</v>
      </c>
      <c r="C19" s="294"/>
      <c r="D19" s="42">
        <v>8000</v>
      </c>
      <c r="E19" s="42">
        <v>-7000</v>
      </c>
      <c r="F19" s="42">
        <v>1000</v>
      </c>
      <c r="G19" s="41">
        <f t="shared" si="0"/>
        <v>12.5</v>
      </c>
      <c r="I19" s="313"/>
      <c r="J19" s="313"/>
    </row>
    <row r="20" spans="1:8" ht="12" customHeight="1">
      <c r="A20" s="10">
        <v>642</v>
      </c>
      <c r="B20" s="294" t="s">
        <v>27</v>
      </c>
      <c r="C20" s="294"/>
      <c r="D20" s="42">
        <v>874000</v>
      </c>
      <c r="E20" s="42">
        <v>10000</v>
      </c>
      <c r="F20" s="42">
        <v>884000</v>
      </c>
      <c r="G20" s="41">
        <f t="shared" si="0"/>
        <v>101.14416475972541</v>
      </c>
      <c r="H20" s="243"/>
    </row>
    <row r="21" spans="1:7" ht="12" customHeight="1">
      <c r="A21" s="40">
        <v>65</v>
      </c>
      <c r="B21" s="293" t="s">
        <v>28</v>
      </c>
      <c r="C21" s="293"/>
      <c r="D21" s="17">
        <f>SUM(D24,D23,D22)</f>
        <v>379150</v>
      </c>
      <c r="E21" s="17">
        <f>SUM(E24,E23,E22)</f>
        <v>70000</v>
      </c>
      <c r="F21" s="17">
        <f>SUM(F24,F23,F22)</f>
        <v>449150</v>
      </c>
      <c r="G21" s="41">
        <f t="shared" si="0"/>
        <v>118.4623499934063</v>
      </c>
    </row>
    <row r="22" spans="1:7" ht="12" customHeight="1">
      <c r="A22" s="10">
        <v>651</v>
      </c>
      <c r="B22" s="305" t="s">
        <v>29</v>
      </c>
      <c r="C22" s="305"/>
      <c r="D22" s="42">
        <v>5150</v>
      </c>
      <c r="E22" s="42">
        <v>0</v>
      </c>
      <c r="F22" s="42">
        <v>5150</v>
      </c>
      <c r="G22" s="41">
        <f t="shared" si="0"/>
        <v>100</v>
      </c>
    </row>
    <row r="23" spans="1:7" ht="12" customHeight="1">
      <c r="A23" s="10">
        <v>652</v>
      </c>
      <c r="B23" s="294" t="s">
        <v>30</v>
      </c>
      <c r="C23" s="294"/>
      <c r="D23" s="42">
        <v>255000</v>
      </c>
      <c r="E23" s="42">
        <v>70000</v>
      </c>
      <c r="F23" s="42">
        <v>325000</v>
      </c>
      <c r="G23" s="41">
        <f t="shared" si="0"/>
        <v>127.45098039215685</v>
      </c>
    </row>
    <row r="24" spans="1:8" ht="12" customHeight="1">
      <c r="A24" s="10">
        <v>653</v>
      </c>
      <c r="B24" s="294" t="s">
        <v>31</v>
      </c>
      <c r="C24" s="294"/>
      <c r="D24" s="42">
        <v>119000</v>
      </c>
      <c r="E24" s="42">
        <v>0</v>
      </c>
      <c r="F24" s="42">
        <v>119000</v>
      </c>
      <c r="G24" s="41">
        <f t="shared" si="0"/>
        <v>100</v>
      </c>
      <c r="H24" s="243"/>
    </row>
    <row r="25" spans="1:7" ht="21.75" customHeight="1">
      <c r="A25" s="302" t="s">
        <v>32</v>
      </c>
      <c r="B25" s="302"/>
      <c r="C25" s="302"/>
      <c r="D25" s="302"/>
      <c r="E25" s="302"/>
      <c r="F25" s="302"/>
      <c r="G25" s="302"/>
    </row>
    <row r="26" spans="1:7" ht="24.75" customHeight="1">
      <c r="A26" s="37">
        <v>7</v>
      </c>
      <c r="B26" s="296" t="s">
        <v>33</v>
      </c>
      <c r="C26" s="296"/>
      <c r="D26" s="38">
        <f>D27</f>
        <v>25000</v>
      </c>
      <c r="E26" s="38">
        <f>E27</f>
        <v>-25000</v>
      </c>
      <c r="F26" s="38">
        <f>F27</f>
        <v>0</v>
      </c>
      <c r="G26" s="39">
        <f>F26/D26*100</f>
        <v>0</v>
      </c>
    </row>
    <row r="27" spans="1:7" ht="12" customHeight="1">
      <c r="A27" s="40">
        <v>71</v>
      </c>
      <c r="B27" s="293" t="s">
        <v>34</v>
      </c>
      <c r="C27" s="293"/>
      <c r="D27" s="17">
        <f>SUM(D29,D28)</f>
        <v>25000</v>
      </c>
      <c r="E27" s="17">
        <f>SUM(E29,E28)</f>
        <v>-25000</v>
      </c>
      <c r="F27" s="17">
        <f>SUM(F29,F28)</f>
        <v>0</v>
      </c>
      <c r="G27" s="41">
        <f>F27/D27*100</f>
        <v>0</v>
      </c>
    </row>
    <row r="28" spans="1:7" s="3" customFormat="1" ht="12" customHeight="1">
      <c r="A28" s="10">
        <v>711</v>
      </c>
      <c r="B28" s="294" t="s">
        <v>35</v>
      </c>
      <c r="C28" s="294"/>
      <c r="D28" s="42">
        <v>25000</v>
      </c>
      <c r="E28" s="42">
        <v>-25000</v>
      </c>
      <c r="F28" s="42">
        <v>0</v>
      </c>
      <c r="G28" s="41">
        <f>F28/D28*100</f>
        <v>0</v>
      </c>
    </row>
    <row r="29" spans="1:7" ht="12" customHeight="1">
      <c r="A29" s="10">
        <v>721</v>
      </c>
      <c r="B29" s="294" t="s">
        <v>36</v>
      </c>
      <c r="C29" s="294"/>
      <c r="D29" s="42">
        <v>0</v>
      </c>
      <c r="E29" s="42"/>
      <c r="F29" s="42">
        <v>0</v>
      </c>
      <c r="G29" s="41">
        <v>0</v>
      </c>
    </row>
    <row r="30" spans="1:7" ht="26.25" customHeight="1">
      <c r="A30" s="304"/>
      <c r="B30" s="304"/>
      <c r="C30" s="304"/>
      <c r="D30" s="304"/>
      <c r="E30" s="304"/>
      <c r="F30" s="304"/>
      <c r="G30" s="304"/>
    </row>
    <row r="31" spans="1:7" ht="12.75" customHeight="1">
      <c r="A31" s="37">
        <v>3</v>
      </c>
      <c r="B31" s="296" t="s">
        <v>247</v>
      </c>
      <c r="C31" s="296"/>
      <c r="D31" s="38">
        <f>SUM(D51,D49,D46,D44,D42,D36,D32)</f>
        <v>4577500</v>
      </c>
      <c r="E31" s="38">
        <f>SUM(E51,E49,E46,E44,E42,E36,E32)</f>
        <v>-454395.60000000003</v>
      </c>
      <c r="F31" s="38">
        <f>SUM(F51,F49,F46,F44,F42,F36,F32)</f>
        <v>4123104.4</v>
      </c>
      <c r="G31" s="39">
        <f>F31/D31*100</f>
        <v>90.07328017476789</v>
      </c>
    </row>
    <row r="32" spans="1:7" ht="12" customHeight="1">
      <c r="A32" s="40">
        <v>31</v>
      </c>
      <c r="B32" s="293" t="s">
        <v>248</v>
      </c>
      <c r="C32" s="293"/>
      <c r="D32" s="17">
        <f>SUM(D33,D34,D35)</f>
        <v>929300</v>
      </c>
      <c r="E32" s="17">
        <f>SUM(E33,E34,E35)</f>
        <v>-137300</v>
      </c>
      <c r="F32" s="17">
        <f>SUM(F33,F34,F35)</f>
        <v>792000</v>
      </c>
      <c r="G32" s="41">
        <f aca="true" t="shared" si="1" ref="G32:G39">F32/D32*100</f>
        <v>85.22543850209836</v>
      </c>
    </row>
    <row r="33" spans="1:7" ht="12" customHeight="1">
      <c r="A33" s="43">
        <v>311</v>
      </c>
      <c r="B33" s="301" t="s">
        <v>79</v>
      </c>
      <c r="C33" s="301"/>
      <c r="D33" s="42">
        <f>'POS.DIO'!C43+'POS.DIO'!C89</f>
        <v>785400</v>
      </c>
      <c r="E33" s="42">
        <f>'POS.DIO'!D43+'POS.DIO'!D89</f>
        <v>-115400</v>
      </c>
      <c r="F33" s="42">
        <f>'POS.DIO'!E43+'POS.DIO'!E89</f>
        <v>670000</v>
      </c>
      <c r="G33" s="41">
        <f t="shared" si="1"/>
        <v>85.30685001273235</v>
      </c>
    </row>
    <row r="34" spans="1:7" ht="12" customHeight="1">
      <c r="A34" s="10">
        <v>312</v>
      </c>
      <c r="B34" s="294" t="s">
        <v>80</v>
      </c>
      <c r="C34" s="294"/>
      <c r="D34" s="42">
        <f>'POS.DIO'!C44</f>
        <v>8000</v>
      </c>
      <c r="E34" s="42">
        <f>'POS.DIO'!D44</f>
        <v>0</v>
      </c>
      <c r="F34" s="42">
        <f>'POS.DIO'!E44</f>
        <v>8000</v>
      </c>
      <c r="G34" s="41">
        <f t="shared" si="1"/>
        <v>100</v>
      </c>
    </row>
    <row r="35" spans="1:7" ht="12" customHeight="1">
      <c r="A35" s="10">
        <v>313</v>
      </c>
      <c r="B35" s="294" t="s">
        <v>37</v>
      </c>
      <c r="C35" s="294"/>
      <c r="D35" s="42">
        <f>'POS.DIO'!C45+'POS.DIO'!C90</f>
        <v>135900</v>
      </c>
      <c r="E35" s="42">
        <f>'POS.DIO'!D45+'POS.DIO'!D90</f>
        <v>-21900</v>
      </c>
      <c r="F35" s="42">
        <f>'POS.DIO'!E45+'POS.DIO'!E90</f>
        <v>114000</v>
      </c>
      <c r="G35" s="41">
        <f t="shared" si="1"/>
        <v>83.88520971302428</v>
      </c>
    </row>
    <row r="36" spans="1:7" ht="12" customHeight="1">
      <c r="A36" s="40">
        <v>32</v>
      </c>
      <c r="B36" s="293" t="s">
        <v>249</v>
      </c>
      <c r="C36" s="293"/>
      <c r="D36" s="17">
        <f>SUM(D37,D38,D39,D40,D41)</f>
        <v>2130000</v>
      </c>
      <c r="E36" s="17">
        <f>SUM(E37,E38,E39,E40,E41)</f>
        <v>147200</v>
      </c>
      <c r="F36" s="17">
        <f>SUM(F37,F38,F39,F40,F41)</f>
        <v>2277200</v>
      </c>
      <c r="G36" s="41">
        <f t="shared" si="1"/>
        <v>106.91079812206571</v>
      </c>
    </row>
    <row r="37" spans="1:7" ht="12" customHeight="1">
      <c r="A37" s="10">
        <v>321</v>
      </c>
      <c r="B37" s="294" t="s">
        <v>81</v>
      </c>
      <c r="C37" s="294"/>
      <c r="D37" s="42">
        <f>'POS.DIO'!C47</f>
        <v>35000</v>
      </c>
      <c r="E37" s="42">
        <f>'POS.DIO'!D47</f>
        <v>-10000</v>
      </c>
      <c r="F37" s="42">
        <f>'POS.DIO'!E47</f>
        <v>25000</v>
      </c>
      <c r="G37" s="41">
        <f t="shared" si="1"/>
        <v>71.42857142857143</v>
      </c>
    </row>
    <row r="38" spans="1:7" ht="12" customHeight="1">
      <c r="A38" s="10">
        <v>322</v>
      </c>
      <c r="B38" s="294" t="s">
        <v>82</v>
      </c>
      <c r="C38" s="294"/>
      <c r="D38" s="42">
        <f>'POS.DIO'!C48+'POS.DIO'!C92+'POS.DIO'!C142+'POS.DIO'!C127+'POS.DIO'!C134+'POS.DIO'!C150+'POS.DIO'!C428</f>
        <v>310000</v>
      </c>
      <c r="E38" s="42">
        <f>'POS.DIO'!D48+'POS.DIO'!D92+'POS.DIO'!D142+'POS.DIO'!D127+'POS.DIO'!D134+'POS.DIO'!D150+'POS.DIO'!D294+'POS.DIO'!D428</f>
        <v>207000</v>
      </c>
      <c r="F38" s="42">
        <f>'POS.DIO'!E48+'POS.DIO'!E92+'POS.DIO'!E142+'POS.DIO'!E127+'POS.DIO'!E134+'POS.DIO'!E150+'POS.DIO'!E294+'POS.DIO'!E428</f>
        <v>517000</v>
      </c>
      <c r="G38" s="41">
        <f t="shared" si="1"/>
        <v>166.7741935483871</v>
      </c>
    </row>
    <row r="39" spans="1:7" ht="12" customHeight="1">
      <c r="A39" s="10">
        <v>323</v>
      </c>
      <c r="B39" s="294" t="s">
        <v>83</v>
      </c>
      <c r="C39" s="294"/>
      <c r="D39" s="42">
        <f>'POS.DIO'!C49+'POS.DIO'!C70+'POS.DIO'!C82+'POS.DIO'!C93+'POS.DIO'!C126+'POS.DIO'!C133+'POS.DIO'!C143+'POS.DIO'!C149+'POS.DIO'!C157+'POS.DIO'!C163+'POS.DIO'!C169+'POS.DIO'!C256+'POS.DIO'!C273+'POS.DIO'!C280+'POS.DIO'!C295+'POS.DIO'!C304+'POS.DIO'!C474+'POS.DIO'!C480</f>
        <v>1565000</v>
      </c>
      <c r="E39" s="42">
        <f>'POS.DIO'!D49+'POS.DIO'!D70+'POS.DIO'!D82+'POS.DIO'!D93+'POS.DIO'!D126+'POS.DIO'!D133+'POS.DIO'!D143+'POS.DIO'!D149+'POS.DIO'!D157+'POS.DIO'!D163+'POS.DIO'!D169+'POS.DIO'!D256+'POS.DIO'!D273+'POS.DIO'!D280+'POS.DIO'!D295+'POS.DIO'!D304+'POS.DIO'!D474+'POS.DIO'!D480</f>
        <v>-7800</v>
      </c>
      <c r="F39" s="42">
        <f>'POS.DIO'!E49+'POS.DIO'!E70+'POS.DIO'!E82+'POS.DIO'!E93+'POS.DIO'!E126+'POS.DIO'!E133+'POS.DIO'!E143+'POS.DIO'!E149+'POS.DIO'!E157+'POS.DIO'!E163+'POS.DIO'!E169+'POS.DIO'!E256+'POS.DIO'!E273+'POS.DIO'!E280+'POS.DIO'!E295+'POS.DIO'!E304+'POS.DIO'!E474+'POS.DIO'!E480</f>
        <v>1557200</v>
      </c>
      <c r="G39" s="41">
        <f t="shared" si="1"/>
        <v>99.50159744408947</v>
      </c>
    </row>
    <row r="40" spans="1:7" ht="12" customHeight="1">
      <c r="A40" s="10">
        <v>324</v>
      </c>
      <c r="B40" s="301" t="s">
        <v>250</v>
      </c>
      <c r="C40" s="301"/>
      <c r="D40" s="42">
        <f>'POS.DIO'!C50</f>
        <v>0</v>
      </c>
      <c r="E40" s="42">
        <f>'POS.DIO'!D50</f>
        <v>0</v>
      </c>
      <c r="F40" s="42">
        <f>'POS.DIO'!E50</f>
        <v>0</v>
      </c>
      <c r="G40" s="41">
        <v>0</v>
      </c>
    </row>
    <row r="41" spans="1:7" ht="12" customHeight="1">
      <c r="A41" s="10">
        <v>329</v>
      </c>
      <c r="B41" s="294" t="s">
        <v>67</v>
      </c>
      <c r="C41" s="294"/>
      <c r="D41" s="42">
        <f>'POS.DIO'!C17+'POS.DIO'!C51</f>
        <v>220000</v>
      </c>
      <c r="E41" s="42">
        <f>'POS.DIO'!D17+'POS.DIO'!D51</f>
        <v>-42000</v>
      </c>
      <c r="F41" s="42">
        <f>'POS.DIO'!E17+'POS.DIO'!E51</f>
        <v>178000</v>
      </c>
      <c r="G41" s="41">
        <f aca="true" t="shared" si="2" ref="G41:G48">F41/D41*100</f>
        <v>80.9090909090909</v>
      </c>
    </row>
    <row r="42" spans="1:7" ht="12" customHeight="1">
      <c r="A42" s="40">
        <v>34</v>
      </c>
      <c r="B42" s="293" t="s">
        <v>251</v>
      </c>
      <c r="C42" s="293"/>
      <c r="D42" s="17">
        <f>D43</f>
        <v>8000</v>
      </c>
      <c r="E42" s="17">
        <f>E43</f>
        <v>1000</v>
      </c>
      <c r="F42" s="17">
        <f>F43</f>
        <v>9000</v>
      </c>
      <c r="G42" s="41">
        <f t="shared" si="2"/>
        <v>112.5</v>
      </c>
    </row>
    <row r="43" spans="1:7" ht="12" customHeight="1">
      <c r="A43" s="10">
        <v>343</v>
      </c>
      <c r="B43" s="294" t="s">
        <v>252</v>
      </c>
      <c r="C43" s="294"/>
      <c r="D43" s="42">
        <f>'POS.DIO'!C53</f>
        <v>8000</v>
      </c>
      <c r="E43" s="42">
        <f>'POS.DIO'!D53</f>
        <v>1000</v>
      </c>
      <c r="F43" s="42">
        <f>'POS.DIO'!E53</f>
        <v>9000</v>
      </c>
      <c r="G43" s="41">
        <f t="shared" si="2"/>
        <v>112.5</v>
      </c>
    </row>
    <row r="44" spans="1:7" ht="12" customHeight="1">
      <c r="A44" s="40">
        <v>35</v>
      </c>
      <c r="B44" s="293" t="s">
        <v>53</v>
      </c>
      <c r="C44" s="293"/>
      <c r="D44" s="17">
        <f>D45</f>
        <v>220000</v>
      </c>
      <c r="E44" s="17">
        <f>E45</f>
        <v>-170000</v>
      </c>
      <c r="F44" s="17">
        <f>F45</f>
        <v>50000</v>
      </c>
      <c r="G44" s="41">
        <f t="shared" si="2"/>
        <v>22.727272727272727</v>
      </c>
    </row>
    <row r="45" spans="1:7" ht="12" customHeight="1">
      <c r="A45" s="10">
        <v>352</v>
      </c>
      <c r="B45" s="294" t="s">
        <v>253</v>
      </c>
      <c r="C45" s="294"/>
      <c r="D45" s="42">
        <f>'POS.DIO'!C263+'POS.DIO'!C380</f>
        <v>220000</v>
      </c>
      <c r="E45" s="42">
        <f>'POS.DIO'!D263+'POS.DIO'!D380</f>
        <v>-170000</v>
      </c>
      <c r="F45" s="42">
        <f>'POS.DIO'!E263+'POS.DIO'!E380</f>
        <v>50000</v>
      </c>
      <c r="G45" s="41">
        <f t="shared" si="2"/>
        <v>22.727272727272727</v>
      </c>
    </row>
    <row r="46" spans="1:7" ht="12" customHeight="1">
      <c r="A46" s="44">
        <v>36</v>
      </c>
      <c r="B46" s="300" t="s">
        <v>254</v>
      </c>
      <c r="C46" s="300"/>
      <c r="D46" s="17">
        <f>SUM(D47,D48)</f>
        <v>410800</v>
      </c>
      <c r="E46" s="17">
        <f>SUM(E47,E48)</f>
        <v>-163733.14</v>
      </c>
      <c r="F46" s="17">
        <f>SUM(F47,F48)</f>
        <v>247066.86</v>
      </c>
      <c r="G46" s="41">
        <f t="shared" si="2"/>
        <v>60.14285783836416</v>
      </c>
    </row>
    <row r="47" spans="1:7" ht="12" customHeight="1">
      <c r="A47" s="43">
        <v>363</v>
      </c>
      <c r="B47" s="301" t="s">
        <v>93</v>
      </c>
      <c r="C47" s="301"/>
      <c r="D47" s="42">
        <f>'POS.DIO'!C55+'POS.DIO'!C76+'POS.DIO'!C235+'POS.DIO'!C288+'POS.DIO'!C297+'POS.DIO'!C315</f>
        <v>370800</v>
      </c>
      <c r="E47" s="42">
        <f>'POS.DIO'!D55+'POS.DIO'!D76+'POS.DIO'!D235+'POS.DIO'!D288+'POS.DIO'!D297+'POS.DIO'!D315</f>
        <v>-163733.14</v>
      </c>
      <c r="F47" s="42">
        <f>'POS.DIO'!E55+'POS.DIO'!E76+'POS.DIO'!E235+'POS.DIO'!E288+'POS.DIO'!E297+'POS.DIO'!E315</f>
        <v>207066.86</v>
      </c>
      <c r="G47" s="41">
        <f t="shared" si="2"/>
        <v>55.84327400215749</v>
      </c>
    </row>
    <row r="48" spans="1:7" ht="12" customHeight="1">
      <c r="A48" s="43">
        <v>366</v>
      </c>
      <c r="B48" s="303" t="s">
        <v>38</v>
      </c>
      <c r="C48" s="303"/>
      <c r="D48" s="42">
        <f>'POS.DIO'!C493</f>
        <v>40000</v>
      </c>
      <c r="E48" s="42">
        <f>'POS.DIO'!D493</f>
        <v>0</v>
      </c>
      <c r="F48" s="42">
        <f>'POS.DIO'!E493</f>
        <v>40000</v>
      </c>
      <c r="G48" s="41">
        <f t="shared" si="2"/>
        <v>100</v>
      </c>
    </row>
    <row r="49" spans="1:7" ht="12" customHeight="1">
      <c r="A49" s="40">
        <v>37</v>
      </c>
      <c r="B49" s="293" t="s">
        <v>255</v>
      </c>
      <c r="C49" s="293"/>
      <c r="D49" s="17">
        <f>D50</f>
        <v>297000</v>
      </c>
      <c r="E49" s="17">
        <f>E50</f>
        <v>-40000</v>
      </c>
      <c r="F49" s="17">
        <f>F50</f>
        <v>257000</v>
      </c>
      <c r="G49" s="41">
        <f>F49/D49*100</f>
        <v>86.53198653198653</v>
      </c>
    </row>
    <row r="50" spans="1:7" ht="12" customHeight="1">
      <c r="A50" s="10">
        <v>372</v>
      </c>
      <c r="B50" s="294" t="s">
        <v>170</v>
      </c>
      <c r="C50" s="294"/>
      <c r="D50" s="42">
        <f>'POS.DIO'!C321+'POS.DIO'!C327+'POS.DIO'!C347+'POS.DIO'!C440+'POS.DIO'!C448+'POS.DIO'!C460+'POS.DIO'!C466</f>
        <v>297000</v>
      </c>
      <c r="E50" s="42">
        <f>'POS.DIO'!D321+'POS.DIO'!D327+'POS.DIO'!D347+'POS.DIO'!D440+'POS.DIO'!D448+'POS.DIO'!D460+'POS.DIO'!D466</f>
        <v>-40000</v>
      </c>
      <c r="F50" s="42">
        <f>'POS.DIO'!E321+'POS.DIO'!E327+'POS.DIO'!E347+'POS.DIO'!E440+'POS.DIO'!E448+'POS.DIO'!E460+'POS.DIO'!E466</f>
        <v>257000</v>
      </c>
      <c r="G50" s="41">
        <f>F50/D50*100</f>
        <v>86.53198653198653</v>
      </c>
    </row>
    <row r="51" spans="1:7" ht="12" customHeight="1">
      <c r="A51" s="40">
        <v>38</v>
      </c>
      <c r="B51" s="293" t="s">
        <v>256</v>
      </c>
      <c r="C51" s="293"/>
      <c r="D51" s="17">
        <f>SUM(D52,D53,D54,D55,D56)</f>
        <v>582400</v>
      </c>
      <c r="E51" s="17">
        <f>SUM(E52,E53,E54,E55,E56)</f>
        <v>-91562.46</v>
      </c>
      <c r="F51" s="17">
        <f>SUM(F52,F53,F54,F55,F56)</f>
        <v>490837.54</v>
      </c>
      <c r="G51" s="41">
        <f>F51/D51*100</f>
        <v>84.27842376373627</v>
      </c>
    </row>
    <row r="52" spans="1:7" ht="12" customHeight="1">
      <c r="A52" s="10">
        <v>381</v>
      </c>
      <c r="B52" s="294" t="s">
        <v>70</v>
      </c>
      <c r="C52" s="294"/>
      <c r="D52" s="42">
        <f>'POS.DIO'!C23+'POS.DIO'!C30+'POS.DIO'!C355+'POS.DIO'!C361+'POS.DIO'!C367+'POS.DIO'!C382+'POS.DIO'!C390+'POS.DIO'!C404+'POS.DIO'!C430+'POS.DIO'!C442+'POS.DIO'!C454</f>
        <v>312850</v>
      </c>
      <c r="E52" s="42">
        <f>'POS.DIO'!D23+'POS.DIO'!D30+'POS.DIO'!D355+'POS.DIO'!D361+'POS.DIO'!D367+'POS.DIO'!D382+'POS.DIO'!D390+'POS.DIO'!D404+'POS.DIO'!D430+'POS.DIO'!D442+'POS.DIO'!D454</f>
        <v>-85250</v>
      </c>
      <c r="F52" s="42">
        <f>'POS.DIO'!E23+'POS.DIO'!E30+'POS.DIO'!E355+'POS.DIO'!E361+'POS.DIO'!E367+'POS.DIO'!E382+'POS.DIO'!E390+'POS.DIO'!E404+'POS.DIO'!E430+'POS.DIO'!E442+'POS.DIO'!E454</f>
        <v>227600</v>
      </c>
      <c r="G52" s="41">
        <f>F52/D52*100</f>
        <v>72.75051941825156</v>
      </c>
    </row>
    <row r="53" spans="1:7" ht="12" customHeight="1">
      <c r="A53" s="10">
        <v>382</v>
      </c>
      <c r="B53" s="294" t="s">
        <v>181</v>
      </c>
      <c r="C53" s="294"/>
      <c r="D53" s="42">
        <f>'POS.DIO'!C374+'POS.DIO'!C410</f>
        <v>165000</v>
      </c>
      <c r="E53" s="42">
        <f>'POS.DIO'!D374+'POS.DIO'!D410</f>
        <v>0</v>
      </c>
      <c r="F53" s="42">
        <f>'POS.DIO'!E374+'POS.DIO'!E410</f>
        <v>165000</v>
      </c>
      <c r="G53" s="41">
        <f>F53/D53*100</f>
        <v>100</v>
      </c>
    </row>
    <row r="54" spans="1:7" ht="12" customHeight="1">
      <c r="A54" s="10">
        <v>383</v>
      </c>
      <c r="B54" s="301" t="s">
        <v>156</v>
      </c>
      <c r="C54" s="301"/>
      <c r="D54" s="18">
        <f>'POS.DIO'!C265</f>
        <v>0</v>
      </c>
      <c r="E54" s="42">
        <f>'POS.DIO'!D265</f>
        <v>0</v>
      </c>
      <c r="F54" s="42">
        <f>'POS.DIO'!E265</f>
        <v>0</v>
      </c>
      <c r="G54" s="41">
        <v>0</v>
      </c>
    </row>
    <row r="55" spans="1:7" ht="12" customHeight="1">
      <c r="A55" s="10">
        <v>385</v>
      </c>
      <c r="B55" s="294" t="s">
        <v>257</v>
      </c>
      <c r="C55" s="294"/>
      <c r="D55" s="42">
        <f>'POS.DIO'!C64</f>
        <v>23458</v>
      </c>
      <c r="E55" s="42">
        <f>'POS.DIO'!D64</f>
        <v>-6312.46</v>
      </c>
      <c r="F55" s="42">
        <f>'POS.DIO'!E64</f>
        <v>17145.54</v>
      </c>
      <c r="G55" s="41">
        <f>F55/D55*100</f>
        <v>73.09037428595788</v>
      </c>
    </row>
    <row r="56" spans="1:7" ht="12" customHeight="1">
      <c r="A56" s="10">
        <v>386</v>
      </c>
      <c r="B56" s="294" t="s">
        <v>39</v>
      </c>
      <c r="C56" s="294"/>
      <c r="D56" s="42">
        <f>'POS.DIO'!C221+'POS.DIO'!C237</f>
        <v>81092</v>
      </c>
      <c r="E56" s="42">
        <f>'POS.DIO'!D221+'POS.DIO'!D237</f>
        <v>0</v>
      </c>
      <c r="F56" s="42">
        <f>'POS.DIO'!E221+'POS.DIO'!E237</f>
        <v>81092</v>
      </c>
      <c r="G56" s="41">
        <f>F56/D56*100</f>
        <v>100</v>
      </c>
    </row>
    <row r="57" spans="1:7" ht="21.75" customHeight="1">
      <c r="A57" s="302" t="s">
        <v>258</v>
      </c>
      <c r="B57" s="302"/>
      <c r="C57" s="302"/>
      <c r="D57" s="302"/>
      <c r="E57" s="302"/>
      <c r="F57" s="302"/>
      <c r="G57" s="302"/>
    </row>
    <row r="58" spans="1:7" ht="12.75" customHeight="1">
      <c r="A58" s="37">
        <v>4</v>
      </c>
      <c r="B58" s="296" t="s">
        <v>259</v>
      </c>
      <c r="C58" s="296"/>
      <c r="D58" s="38">
        <f>SUM(D59,D61,D65)</f>
        <v>9842500</v>
      </c>
      <c r="E58" s="38">
        <f>SUM(E59,E61,E65)</f>
        <v>-6112750</v>
      </c>
      <c r="F58" s="38">
        <f>SUM(F59,F61,F65)</f>
        <v>3729750</v>
      </c>
      <c r="G58" s="39">
        <f>F58/D58*100</f>
        <v>37.894335788671576</v>
      </c>
    </row>
    <row r="59" spans="1:7" s="26" customFormat="1" ht="12.75" customHeight="1">
      <c r="A59" s="45">
        <v>41</v>
      </c>
      <c r="B59" s="297" t="s">
        <v>40</v>
      </c>
      <c r="C59" s="297"/>
      <c r="D59" s="46">
        <f>D60</f>
        <v>0</v>
      </c>
      <c r="E59" s="46">
        <v>0</v>
      </c>
      <c r="F59" s="46">
        <v>0</v>
      </c>
      <c r="G59" s="41">
        <v>0</v>
      </c>
    </row>
    <row r="60" spans="1:7" s="26" customFormat="1" ht="12.75" customHeight="1">
      <c r="A60" s="47">
        <v>411</v>
      </c>
      <c r="B60" s="298" t="s">
        <v>41</v>
      </c>
      <c r="C60" s="298"/>
      <c r="D60" s="48">
        <f>'POS.DIO'!C179</f>
        <v>0</v>
      </c>
      <c r="E60" s="48">
        <v>0</v>
      </c>
      <c r="F60" s="48">
        <v>0</v>
      </c>
      <c r="G60" s="182">
        <v>0</v>
      </c>
    </row>
    <row r="61" spans="1:7" ht="12" customHeight="1">
      <c r="A61" s="40">
        <v>42</v>
      </c>
      <c r="B61" s="299" t="s">
        <v>260</v>
      </c>
      <c r="C61" s="299"/>
      <c r="D61" s="17">
        <f>SUM(D64,D63,D62)</f>
        <v>9617500</v>
      </c>
      <c r="E61" s="17">
        <f>SUM(E64,E63,E62)</f>
        <v>-6025000</v>
      </c>
      <c r="F61" s="17">
        <f>SUM(F64,F63,F62)</f>
        <v>3592500</v>
      </c>
      <c r="G61" s="41">
        <f aca="true" t="shared" si="3" ref="G61:G66">F61/D61*100</f>
        <v>37.35378216792306</v>
      </c>
    </row>
    <row r="62" spans="1:7" ht="12" customHeight="1">
      <c r="A62" s="10">
        <v>421</v>
      </c>
      <c r="B62" s="294" t="s">
        <v>108</v>
      </c>
      <c r="C62" s="294"/>
      <c r="D62" s="42">
        <f>'POS.DIO'!C117+'POS.DIO'!C181+'POS.DIO'!C191+'POS.DIO'!C202+'POS.DIO'!C212+'POS.DIO'!C224+'POS.DIO'!C247+'POS.DIO'!C307+'POS.DIO'!C334+'POS.DIO'!C396+'POS.DIO'!C416+'POS.DIO'!C486</f>
        <v>9294500</v>
      </c>
      <c r="E62" s="42">
        <f>'POS.DIO'!D117+'POS.DIO'!D181+'POS.DIO'!D191+'POS.DIO'!D202+'POS.DIO'!D212+'POS.DIO'!D224+'POS.DIO'!D247+'POS.DIO'!D307+'POS.DIO'!D334+'POS.DIO'!D396+'POS.DIO'!D416+'POS.DIO'!D486</f>
        <v>-5993875</v>
      </c>
      <c r="F62" s="42">
        <f>'POS.DIO'!E117+'POS.DIO'!E181+'POS.DIO'!E191+'POS.DIO'!E202+'POS.DIO'!E212+'POS.DIO'!E224+'POS.DIO'!E247+'POS.DIO'!E307+'POS.DIO'!E334+'POS.DIO'!E396+'POS.DIO'!E416+'POS.DIO'!E486</f>
        <v>3300625</v>
      </c>
      <c r="G62" s="182">
        <f t="shared" si="3"/>
        <v>35.5115928775082</v>
      </c>
    </row>
    <row r="63" spans="1:7" ht="12" customHeight="1">
      <c r="A63" s="10">
        <v>422</v>
      </c>
      <c r="B63" s="294" t="s">
        <v>43</v>
      </c>
      <c r="C63" s="294"/>
      <c r="D63" s="42">
        <f>'POS.DIO'!C96+'POS.DIO'!C102+'POS.DIO'!C183+'POS.DIO'!C192+'POS.DIO'!C232+'POS.DIO'!C308</f>
        <v>78000</v>
      </c>
      <c r="E63" s="42">
        <f>'POS.DIO'!D96+'POS.DIO'!D102+'POS.DIO'!D183+'POS.DIO'!D192+'POS.DIO'!D232+'POS.DIO'!D308</f>
        <v>44375</v>
      </c>
      <c r="F63" s="42">
        <f>'POS.DIO'!E96+'POS.DIO'!E102+'POS.DIO'!E183+'POS.DIO'!E192+'POS.DIO'!E232+'POS.DIO'!E308</f>
        <v>122375</v>
      </c>
      <c r="G63" s="182">
        <f t="shared" si="3"/>
        <v>156.89102564102564</v>
      </c>
    </row>
    <row r="64" spans="1:7" ht="12" customHeight="1">
      <c r="A64" s="10">
        <v>426</v>
      </c>
      <c r="B64" s="294" t="s">
        <v>44</v>
      </c>
      <c r="C64" s="294"/>
      <c r="D64" s="42">
        <f>'POS.DIO'!C103+'POS.DIO'!C111+'POS.DIO'!C182+'POS.DIO'!C203+'POS.DIO'!C340+'POS.DIO'!C422+'POS.DIO'!C487+'POS.DIO'!C501</f>
        <v>245000</v>
      </c>
      <c r="E64" s="42">
        <f>'POS.DIO'!D103+'POS.DIO'!D111+'POS.DIO'!D182+'POS.DIO'!D203+'POS.DIO'!D340+'POS.DIO'!D422+'POS.DIO'!D487+'POS.DIO'!D501</f>
        <v>-75500</v>
      </c>
      <c r="F64" s="42">
        <f>'POS.DIO'!E103+'POS.DIO'!E111+'POS.DIO'!E182+'POS.DIO'!E203+'POS.DIO'!E340+'POS.DIO'!E422+'POS.DIO'!E487+'POS.DIO'!E501</f>
        <v>169500</v>
      </c>
      <c r="G64" s="182">
        <f t="shared" si="3"/>
        <v>69.18367346938776</v>
      </c>
    </row>
    <row r="65" spans="1:7" ht="12" customHeight="1">
      <c r="A65" s="40">
        <v>45</v>
      </c>
      <c r="B65" s="293" t="s">
        <v>45</v>
      </c>
      <c r="C65" s="293"/>
      <c r="D65" s="17">
        <f>SUM(D66+D67)</f>
        <v>225000</v>
      </c>
      <c r="E65" s="17">
        <f>SUM(E66+E67)</f>
        <v>-87750</v>
      </c>
      <c r="F65" s="17">
        <f>SUM(F66+F67)</f>
        <v>137250</v>
      </c>
      <c r="G65" s="41">
        <f t="shared" si="3"/>
        <v>61</v>
      </c>
    </row>
    <row r="66" spans="1:7" ht="12" customHeight="1">
      <c r="A66" s="10">
        <v>451</v>
      </c>
      <c r="B66" s="294" t="s">
        <v>46</v>
      </c>
      <c r="C66" s="294"/>
      <c r="D66" s="42">
        <f>'POS.DIO'!C109</f>
        <v>225000</v>
      </c>
      <c r="E66" s="42">
        <f>'POS.DIO'!D109</f>
        <v>-200000</v>
      </c>
      <c r="F66" s="42">
        <f>'POS.DIO'!E109</f>
        <v>25000</v>
      </c>
      <c r="G66" s="182">
        <f t="shared" si="3"/>
        <v>11.11111111111111</v>
      </c>
    </row>
    <row r="67" spans="1:7" ht="12" customHeight="1">
      <c r="A67" s="10">
        <v>452</v>
      </c>
      <c r="B67" s="294" t="s">
        <v>284</v>
      </c>
      <c r="C67" s="294"/>
      <c r="D67" s="42">
        <f>'POS.DIO'!C58</f>
        <v>0</v>
      </c>
      <c r="E67" s="42">
        <f>'POS.DIO'!D58</f>
        <v>112250</v>
      </c>
      <c r="F67" s="42">
        <f>'POS.DIO'!E58</f>
        <v>112250</v>
      </c>
      <c r="G67" s="182">
        <v>0</v>
      </c>
    </row>
    <row r="68" spans="1:7" ht="12" customHeight="1">
      <c r="A68" s="216"/>
      <c r="B68" s="217"/>
      <c r="C68" s="217"/>
      <c r="D68" s="218"/>
      <c r="E68" s="218"/>
      <c r="F68" s="218"/>
      <c r="G68" s="219"/>
    </row>
  </sheetData>
  <sheetProtection selectLockedCells="1" selectUnlockedCells="1"/>
  <mergeCells count="77">
    <mergeCell ref="N13:P13"/>
    <mergeCell ref="N14:P14"/>
    <mergeCell ref="N15:P15"/>
    <mergeCell ref="N16:P16"/>
    <mergeCell ref="N17:P17"/>
    <mergeCell ref="N18:O18"/>
    <mergeCell ref="I14:K14"/>
    <mergeCell ref="I15:K15"/>
    <mergeCell ref="I16:K16"/>
    <mergeCell ref="I17:K17"/>
    <mergeCell ref="I18:K18"/>
    <mergeCell ref="I19:J19"/>
    <mergeCell ref="B66:C66"/>
    <mergeCell ref="B17:C17"/>
    <mergeCell ref="A4:C4"/>
    <mergeCell ref="B5:G5"/>
    <mergeCell ref="B6:C6"/>
    <mergeCell ref="A7:G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B24:C24"/>
    <mergeCell ref="B36:C36"/>
    <mergeCell ref="A25:G25"/>
    <mergeCell ref="B26:C26"/>
    <mergeCell ref="B27:C27"/>
    <mergeCell ref="B28:C28"/>
    <mergeCell ref="B29:C29"/>
    <mergeCell ref="A30:G30"/>
    <mergeCell ref="B41:C41"/>
    <mergeCell ref="B42:C42"/>
    <mergeCell ref="B43:C43"/>
    <mergeCell ref="B44:C44"/>
    <mergeCell ref="B45:C45"/>
    <mergeCell ref="B31:C31"/>
    <mergeCell ref="B32:C32"/>
    <mergeCell ref="B33:C33"/>
    <mergeCell ref="B34:C34"/>
    <mergeCell ref="B35:C35"/>
    <mergeCell ref="B64:C64"/>
    <mergeCell ref="B47:C47"/>
    <mergeCell ref="B48:C48"/>
    <mergeCell ref="B49:C49"/>
    <mergeCell ref="B50:C50"/>
    <mergeCell ref="B37:C37"/>
    <mergeCell ref="B38:C38"/>
    <mergeCell ref="B39:C39"/>
    <mergeCell ref="B40:C40"/>
    <mergeCell ref="B52:C52"/>
    <mergeCell ref="B54:C54"/>
    <mergeCell ref="B55:C55"/>
    <mergeCell ref="B56:C56"/>
    <mergeCell ref="A57:G57"/>
    <mergeCell ref="B53:C53"/>
    <mergeCell ref="B51:C51"/>
    <mergeCell ref="B65:C65"/>
    <mergeCell ref="B67:C67"/>
    <mergeCell ref="A2:G2"/>
    <mergeCell ref="B58:C58"/>
    <mergeCell ref="B59:C59"/>
    <mergeCell ref="B60:C60"/>
    <mergeCell ref="B61:C61"/>
    <mergeCell ref="B62:C62"/>
    <mergeCell ref="B63:C63"/>
    <mergeCell ref="B46:C46"/>
  </mergeCells>
  <printOptions/>
  <pageMargins left="0.7083333333333334" right="0.7083333333333334" top="0.7479166666666667" bottom="0.7479166666666667" header="0.5118055555555555" footer="0.31527777777777777"/>
  <pageSetup horizontalDpi="300" verticalDpi="300" orientation="landscape" paperSize="9" scale="90" r:id="rId1"/>
  <headerFooter alignWithMargins="0">
    <oddFooter>&amp;C&amp;"Times New Roman,Regular"Stranica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497">
      <selection activeCell="I496" sqref="I496"/>
    </sheetView>
  </sheetViews>
  <sheetFormatPr defaultColWidth="7.8515625" defaultRowHeight="12.75"/>
  <cols>
    <col min="1" max="1" width="3.8515625" style="3" customWidth="1"/>
    <col min="2" max="2" width="63.140625" style="3" customWidth="1"/>
    <col min="3" max="4" width="15.8515625" style="50" customWidth="1"/>
    <col min="5" max="5" width="14.28125" style="3" customWidth="1"/>
    <col min="6" max="6" width="5.00390625" style="3" customWidth="1"/>
    <col min="7" max="8" width="7.8515625" style="1" customWidth="1"/>
    <col min="9" max="9" width="12.28125" style="1" bestFit="1" customWidth="1"/>
    <col min="10" max="16384" width="7.8515625" style="1" customWidth="1"/>
  </cols>
  <sheetData>
    <row r="1" spans="1:5" ht="18" customHeight="1">
      <c r="A1" s="371" t="s">
        <v>272</v>
      </c>
      <c r="B1" s="371"/>
      <c r="C1" s="212"/>
      <c r="D1" s="212"/>
      <c r="E1" s="213"/>
    </row>
    <row r="2" spans="1:5" ht="15.75" customHeight="1">
      <c r="A2" s="336" t="s">
        <v>451</v>
      </c>
      <c r="B2" s="336"/>
      <c r="C2" s="336"/>
      <c r="D2" s="336"/>
      <c r="E2" s="336"/>
    </row>
    <row r="3" spans="1:5" ht="15.75" customHeight="1">
      <c r="A3" s="336" t="s">
        <v>273</v>
      </c>
      <c r="B3" s="336"/>
      <c r="C3" s="336"/>
      <c r="D3" s="336"/>
      <c r="E3" s="336"/>
    </row>
    <row r="4" spans="1:6" ht="15.75" customHeight="1">
      <c r="A4" s="375" t="s">
        <v>326</v>
      </c>
      <c r="B4" s="375"/>
      <c r="C4" s="375"/>
      <c r="D4" s="375"/>
      <c r="E4" s="375"/>
      <c r="F4" s="375"/>
    </row>
    <row r="5" spans="1:6" ht="15" customHeight="1">
      <c r="A5" s="372" t="s">
        <v>445</v>
      </c>
      <c r="B5" s="372"/>
      <c r="C5" s="372"/>
      <c r="D5" s="372"/>
      <c r="E5" s="372"/>
      <c r="F5" s="372"/>
    </row>
    <row r="6" spans="1:6" ht="29.25" customHeight="1">
      <c r="A6" s="221" t="s">
        <v>55</v>
      </c>
      <c r="B6" s="223" t="s">
        <v>56</v>
      </c>
      <c r="C6" s="222" t="s">
        <v>57</v>
      </c>
      <c r="D6" s="191" t="s">
        <v>275</v>
      </c>
      <c r="E6" s="181" t="s">
        <v>274</v>
      </c>
      <c r="F6" s="221" t="s">
        <v>317</v>
      </c>
    </row>
    <row r="7" spans="1:6" ht="11.25" customHeight="1">
      <c r="A7" s="13"/>
      <c r="B7" s="51"/>
      <c r="C7" s="52" t="s">
        <v>48</v>
      </c>
      <c r="D7" s="190"/>
      <c r="E7" s="53" t="s">
        <v>21</v>
      </c>
      <c r="F7" s="54" t="s">
        <v>22</v>
      </c>
    </row>
    <row r="8" spans="1:6" ht="27" customHeight="1">
      <c r="A8" s="373" t="s">
        <v>58</v>
      </c>
      <c r="B8" s="373"/>
      <c r="C8" s="55">
        <f>SUM(C9,C32)</f>
        <v>14420000</v>
      </c>
      <c r="D8" s="55">
        <f>SUM(D9,D32)</f>
        <v>-6567145.6</v>
      </c>
      <c r="E8" s="220">
        <f>SUM(E9,E32)</f>
        <v>7852854.4</v>
      </c>
      <c r="F8" s="241">
        <f aca="true" t="shared" si="0" ref="F8:F30">E8/C8*100</f>
        <v>54.458074895977816</v>
      </c>
    </row>
    <row r="9" spans="1:6" ht="18.75" customHeight="1">
      <c r="A9" s="369" t="s">
        <v>59</v>
      </c>
      <c r="B9" s="369"/>
      <c r="C9" s="56">
        <f>C10</f>
        <v>118500</v>
      </c>
      <c r="D9" s="56">
        <f>D10</f>
        <v>17750</v>
      </c>
      <c r="E9" s="88">
        <f>E10</f>
        <v>136250</v>
      </c>
      <c r="F9" s="89">
        <f t="shared" si="0"/>
        <v>114.9789029535865</v>
      </c>
    </row>
    <row r="10" spans="1:6" s="60" customFormat="1" ht="17.25" customHeight="1">
      <c r="A10" s="367" t="s">
        <v>60</v>
      </c>
      <c r="B10" s="367"/>
      <c r="C10" s="57">
        <f>SUM(C11,C24)</f>
        <v>118500</v>
      </c>
      <c r="D10" s="57">
        <f>SUM(D11,D24)</f>
        <v>17750</v>
      </c>
      <c r="E10" s="58">
        <f>SUM(E11,E24)</f>
        <v>136250</v>
      </c>
      <c r="F10" s="150">
        <f t="shared" si="0"/>
        <v>114.9789029535865</v>
      </c>
    </row>
    <row r="11" spans="1:6" ht="27" customHeight="1">
      <c r="A11" s="374" t="s">
        <v>61</v>
      </c>
      <c r="B11" s="374"/>
      <c r="C11" s="61">
        <f>SUM(C12,C18)</f>
        <v>106000</v>
      </c>
      <c r="D11" s="61">
        <f>SUM(D12,D18)</f>
        <v>23000</v>
      </c>
      <c r="E11" s="62">
        <f>SUM(E12,E18)</f>
        <v>129000</v>
      </c>
      <c r="F11" s="85">
        <f t="shared" si="0"/>
        <v>121.69811320754718</v>
      </c>
    </row>
    <row r="12" spans="1:6" ht="13.5" customHeight="1">
      <c r="A12" s="344" t="s">
        <v>62</v>
      </c>
      <c r="B12" s="344"/>
      <c r="C12" s="64">
        <f aca="true" t="shared" si="1" ref="C12:E15">C13</f>
        <v>100000</v>
      </c>
      <c r="D12" s="64">
        <f t="shared" si="1"/>
        <v>23000</v>
      </c>
      <c r="E12" s="65">
        <f t="shared" si="1"/>
        <v>123000</v>
      </c>
      <c r="F12" s="66">
        <f t="shared" si="0"/>
        <v>123</v>
      </c>
    </row>
    <row r="13" spans="1:6" ht="13.5" customHeight="1">
      <c r="A13" s="368" t="s">
        <v>63</v>
      </c>
      <c r="B13" s="368"/>
      <c r="C13" s="67">
        <f t="shared" si="1"/>
        <v>100000</v>
      </c>
      <c r="D13" s="67">
        <f t="shared" si="1"/>
        <v>23000</v>
      </c>
      <c r="E13" s="68">
        <f t="shared" si="1"/>
        <v>123000</v>
      </c>
      <c r="F13" s="69">
        <f t="shared" si="0"/>
        <v>123</v>
      </c>
    </row>
    <row r="14" spans="1:6" ht="13.5" customHeight="1">
      <c r="A14" s="318" t="s">
        <v>64</v>
      </c>
      <c r="B14" s="318"/>
      <c r="C14" s="70">
        <f t="shared" si="1"/>
        <v>100000</v>
      </c>
      <c r="D14" s="70">
        <f t="shared" si="1"/>
        <v>23000</v>
      </c>
      <c r="E14" s="71">
        <f t="shared" si="1"/>
        <v>123000</v>
      </c>
      <c r="F14" s="72">
        <f t="shared" si="0"/>
        <v>123</v>
      </c>
    </row>
    <row r="15" spans="1:6" ht="13.5" customHeight="1">
      <c r="A15" s="83">
        <v>3</v>
      </c>
      <c r="B15" s="73" t="s">
        <v>65</v>
      </c>
      <c r="C15" s="57">
        <f t="shared" si="1"/>
        <v>100000</v>
      </c>
      <c r="D15" s="57">
        <f t="shared" si="1"/>
        <v>23000</v>
      </c>
      <c r="E15" s="74">
        <f t="shared" si="1"/>
        <v>123000</v>
      </c>
      <c r="F15" s="101">
        <f t="shared" si="0"/>
        <v>123</v>
      </c>
    </row>
    <row r="16" spans="1:6" ht="13.5" customHeight="1">
      <c r="A16" s="83">
        <v>32</v>
      </c>
      <c r="B16" s="73" t="s">
        <v>66</v>
      </c>
      <c r="C16" s="77">
        <f>SUM(C17:C17)</f>
        <v>100000</v>
      </c>
      <c r="D16" s="77">
        <f>SUM(D17:D17)</f>
        <v>23000</v>
      </c>
      <c r="E16" s="78">
        <f>SUM(E17:E17)</f>
        <v>123000</v>
      </c>
      <c r="F16" s="101">
        <f t="shared" si="0"/>
        <v>123</v>
      </c>
    </row>
    <row r="17" spans="1:6" ht="13.5" customHeight="1">
      <c r="A17" s="84">
        <v>329</v>
      </c>
      <c r="B17" s="80" t="s">
        <v>67</v>
      </c>
      <c r="C17" s="81">
        <v>100000</v>
      </c>
      <c r="D17" s="81">
        <v>23000</v>
      </c>
      <c r="E17" s="82">
        <v>123000</v>
      </c>
      <c r="F17" s="75">
        <f t="shared" si="0"/>
        <v>123</v>
      </c>
    </row>
    <row r="18" spans="1:6" ht="13.5" customHeight="1">
      <c r="A18" s="344" t="s">
        <v>68</v>
      </c>
      <c r="B18" s="344"/>
      <c r="C18" s="64">
        <f aca="true" t="shared" si="2" ref="C18:E21">C19</f>
        <v>6000</v>
      </c>
      <c r="D18" s="64">
        <f t="shared" si="2"/>
        <v>0</v>
      </c>
      <c r="E18" s="65">
        <f t="shared" si="2"/>
        <v>6000</v>
      </c>
      <c r="F18" s="66">
        <f t="shared" si="0"/>
        <v>100</v>
      </c>
    </row>
    <row r="19" spans="1:6" ht="13.5" customHeight="1">
      <c r="A19" s="368" t="s">
        <v>63</v>
      </c>
      <c r="B19" s="368"/>
      <c r="C19" s="67">
        <f t="shared" si="2"/>
        <v>6000</v>
      </c>
      <c r="D19" s="67">
        <f t="shared" si="2"/>
        <v>0</v>
      </c>
      <c r="E19" s="68">
        <f t="shared" si="2"/>
        <v>6000</v>
      </c>
      <c r="F19" s="69">
        <f t="shared" si="0"/>
        <v>100</v>
      </c>
    </row>
    <row r="20" spans="1:6" ht="13.5" customHeight="1">
      <c r="A20" s="318" t="s">
        <v>64</v>
      </c>
      <c r="B20" s="318"/>
      <c r="C20" s="70">
        <f t="shared" si="2"/>
        <v>6000</v>
      </c>
      <c r="D20" s="70">
        <f t="shared" si="2"/>
        <v>0</v>
      </c>
      <c r="E20" s="71">
        <f t="shared" si="2"/>
        <v>6000</v>
      </c>
      <c r="F20" s="72">
        <f t="shared" si="0"/>
        <v>100</v>
      </c>
    </row>
    <row r="21" spans="1:6" ht="13.5" customHeight="1">
      <c r="A21" s="83">
        <v>3</v>
      </c>
      <c r="B21" s="73" t="s">
        <v>65</v>
      </c>
      <c r="C21" s="57">
        <f t="shared" si="2"/>
        <v>6000</v>
      </c>
      <c r="D21" s="57">
        <f t="shared" si="2"/>
        <v>0</v>
      </c>
      <c r="E21" s="74">
        <f t="shared" si="2"/>
        <v>6000</v>
      </c>
      <c r="F21" s="101">
        <f t="shared" si="0"/>
        <v>100</v>
      </c>
    </row>
    <row r="22" spans="1:6" ht="13.5" customHeight="1">
      <c r="A22" s="83">
        <v>38</v>
      </c>
      <c r="B22" s="73" t="s">
        <v>69</v>
      </c>
      <c r="C22" s="77">
        <f>SUM(C23:C23)</f>
        <v>6000</v>
      </c>
      <c r="D22" s="77">
        <f>SUM(D23:D23)</f>
        <v>0</v>
      </c>
      <c r="E22" s="78">
        <f>SUM(E23:E23)</f>
        <v>6000</v>
      </c>
      <c r="F22" s="101">
        <f t="shared" si="0"/>
        <v>100</v>
      </c>
    </row>
    <row r="23" spans="1:6" ht="13.5" customHeight="1">
      <c r="A23" s="84">
        <v>381</v>
      </c>
      <c r="B23" s="80" t="s">
        <v>70</v>
      </c>
      <c r="C23" s="81">
        <v>6000</v>
      </c>
      <c r="D23" s="81">
        <v>0</v>
      </c>
      <c r="E23" s="82">
        <v>6000</v>
      </c>
      <c r="F23" s="75">
        <f t="shared" si="0"/>
        <v>100</v>
      </c>
    </row>
    <row r="24" spans="1:6" ht="21" customHeight="1">
      <c r="A24" s="350" t="s">
        <v>71</v>
      </c>
      <c r="B24" s="350"/>
      <c r="C24" s="61">
        <f aca="true" t="shared" si="3" ref="C24:E28">C25</f>
        <v>12500</v>
      </c>
      <c r="D24" s="61">
        <f t="shared" si="3"/>
        <v>-5250</v>
      </c>
      <c r="E24" s="62">
        <f t="shared" si="3"/>
        <v>7250</v>
      </c>
      <c r="F24" s="85">
        <f t="shared" si="0"/>
        <v>57.99999999999999</v>
      </c>
    </row>
    <row r="25" spans="1:6" ht="13.5" customHeight="1">
      <c r="A25" s="344" t="s">
        <v>72</v>
      </c>
      <c r="B25" s="344"/>
      <c r="C25" s="64">
        <f t="shared" si="3"/>
        <v>12500</v>
      </c>
      <c r="D25" s="64">
        <f t="shared" si="3"/>
        <v>-5250</v>
      </c>
      <c r="E25" s="65">
        <f t="shared" si="3"/>
        <v>7250</v>
      </c>
      <c r="F25" s="66">
        <f t="shared" si="0"/>
        <v>57.99999999999999</v>
      </c>
    </row>
    <row r="26" spans="1:6" ht="13.5" customHeight="1">
      <c r="A26" s="368" t="s">
        <v>73</v>
      </c>
      <c r="B26" s="368"/>
      <c r="C26" s="67">
        <f t="shared" si="3"/>
        <v>12500</v>
      </c>
      <c r="D26" s="67">
        <f t="shared" si="3"/>
        <v>-5250</v>
      </c>
      <c r="E26" s="68">
        <f t="shared" si="3"/>
        <v>7250</v>
      </c>
      <c r="F26" s="69">
        <f t="shared" si="0"/>
        <v>57.99999999999999</v>
      </c>
    </row>
    <row r="27" spans="1:6" ht="13.5" customHeight="1">
      <c r="A27" s="318" t="s">
        <v>64</v>
      </c>
      <c r="B27" s="318"/>
      <c r="C27" s="70">
        <f t="shared" si="3"/>
        <v>12500</v>
      </c>
      <c r="D27" s="70">
        <f t="shared" si="3"/>
        <v>-5250</v>
      </c>
      <c r="E27" s="71">
        <f t="shared" si="3"/>
        <v>7250</v>
      </c>
      <c r="F27" s="72">
        <f t="shared" si="0"/>
        <v>57.99999999999999</v>
      </c>
    </row>
    <row r="28" spans="1:6" ht="13.5" customHeight="1">
      <c r="A28" s="83">
        <v>3</v>
      </c>
      <c r="B28" s="73" t="s">
        <v>65</v>
      </c>
      <c r="C28" s="57">
        <f t="shared" si="3"/>
        <v>12500</v>
      </c>
      <c r="D28" s="57">
        <f t="shared" si="3"/>
        <v>-5250</v>
      </c>
      <c r="E28" s="74">
        <f t="shared" si="3"/>
        <v>7250</v>
      </c>
      <c r="F28" s="101">
        <f t="shared" si="0"/>
        <v>57.99999999999999</v>
      </c>
    </row>
    <row r="29" spans="1:6" ht="13.5" customHeight="1">
      <c r="A29" s="83">
        <v>38</v>
      </c>
      <c r="B29" s="73" t="s">
        <v>69</v>
      </c>
      <c r="C29" s="77">
        <f>SUM(C30:C30)</f>
        <v>12500</v>
      </c>
      <c r="D29" s="77">
        <f>SUM(D30:D30)</f>
        <v>-5250</v>
      </c>
      <c r="E29" s="78">
        <f>SUM(E30:E30)</f>
        <v>7250</v>
      </c>
      <c r="F29" s="101">
        <f t="shared" si="0"/>
        <v>57.99999999999999</v>
      </c>
    </row>
    <row r="30" spans="1:6" ht="13.5" customHeight="1">
      <c r="A30" s="84">
        <v>381</v>
      </c>
      <c r="B30" s="80" t="s">
        <v>70</v>
      </c>
      <c r="C30" s="81">
        <v>12500</v>
      </c>
      <c r="D30" s="81">
        <v>-5250</v>
      </c>
      <c r="E30" s="82">
        <v>7250</v>
      </c>
      <c r="F30" s="75">
        <f t="shared" si="0"/>
        <v>57.99999999999999</v>
      </c>
    </row>
    <row r="31" spans="1:6" ht="13.5" customHeight="1">
      <c r="A31" s="86"/>
      <c r="B31" s="87"/>
      <c r="C31" s="81"/>
      <c r="D31" s="81"/>
      <c r="E31" s="82"/>
      <c r="F31" s="5"/>
    </row>
    <row r="32" spans="1:6" ht="21.75" customHeight="1">
      <c r="A32" s="369" t="s">
        <v>74</v>
      </c>
      <c r="B32" s="369"/>
      <c r="C32" s="56">
        <f>C33</f>
        <v>14301500</v>
      </c>
      <c r="D32" s="56">
        <f>D33</f>
        <v>-6584895.6</v>
      </c>
      <c r="E32" s="196">
        <f>E33</f>
        <v>7716604.4</v>
      </c>
      <c r="F32" s="89">
        <f aca="true" t="shared" si="4" ref="F32:F49">E32/C32*100</f>
        <v>53.9566087473342</v>
      </c>
    </row>
    <row r="33" spans="1:6" s="90" customFormat="1" ht="20.25" customHeight="1">
      <c r="A33" s="370" t="s">
        <v>49</v>
      </c>
      <c r="B33" s="370"/>
      <c r="C33" s="57">
        <f>SUM(C34,C119,C170,C204,C225,C239,C248,C282,C309,C341,C349,C384,C398,C432,C468,C495)</f>
        <v>14301500</v>
      </c>
      <c r="D33" s="57">
        <f>SUM(D34,D119,D170,D204,D225,D239,D248,D282,D309,D341,D349,D384,D398,D432,D468,D495)</f>
        <v>-6584895.6</v>
      </c>
      <c r="E33" s="57">
        <f>SUM(E34,E119,E170,E204,E239,E248,E282,E309,E341,E349,E384,E398,E432,E468,E495+E225)</f>
        <v>7716604.4</v>
      </c>
      <c r="F33" s="187">
        <f t="shared" si="4"/>
        <v>53.9566087473342</v>
      </c>
    </row>
    <row r="34" spans="1:6" ht="24" customHeight="1">
      <c r="A34" s="350" t="s">
        <v>75</v>
      </c>
      <c r="B34" s="350"/>
      <c r="C34" s="61">
        <f>SUM(C35,C59,C65,C71,C77,C83,C97,C104,C112)</f>
        <v>2066558</v>
      </c>
      <c r="D34" s="61">
        <f>SUM(D35,D59,D65,D71,D77,D83,D97,D104,D112)</f>
        <v>-426112.45999999996</v>
      </c>
      <c r="E34" s="62">
        <f>SUM(E35,E59,E65,E71,E77,E83,E97,E104,E112)</f>
        <v>1640445.54</v>
      </c>
      <c r="F34" s="85">
        <f t="shared" si="4"/>
        <v>79.38057097840951</v>
      </c>
    </row>
    <row r="35" spans="1:6" ht="19.5" customHeight="1">
      <c r="A35" s="325" t="s">
        <v>76</v>
      </c>
      <c r="B35" s="325"/>
      <c r="C35" s="64">
        <f>C36</f>
        <v>1215000</v>
      </c>
      <c r="D35" s="64">
        <f>D36</f>
        <v>47000</v>
      </c>
      <c r="E35" s="91">
        <f>E36</f>
        <v>1262000</v>
      </c>
      <c r="F35" s="92">
        <f t="shared" si="4"/>
        <v>103.86831275720165</v>
      </c>
    </row>
    <row r="36" spans="1:6" ht="13.5" customHeight="1">
      <c r="A36" s="364" t="s">
        <v>63</v>
      </c>
      <c r="B36" s="364"/>
      <c r="C36" s="93">
        <f>C41</f>
        <v>1215000</v>
      </c>
      <c r="D36" s="93">
        <f>SUM(D41+D56)</f>
        <v>47000</v>
      </c>
      <c r="E36" s="94">
        <f>SUM(E41+E56)</f>
        <v>1262000</v>
      </c>
      <c r="F36" s="69">
        <f t="shared" si="4"/>
        <v>103.86831275720165</v>
      </c>
    </row>
    <row r="37" spans="1:6" s="3" customFormat="1" ht="13.5" customHeight="1">
      <c r="A37" s="320" t="s">
        <v>64</v>
      </c>
      <c r="B37" s="320"/>
      <c r="C37" s="197">
        <v>973500</v>
      </c>
      <c r="D37" s="197">
        <v>-494158</v>
      </c>
      <c r="E37" s="95">
        <v>479342</v>
      </c>
      <c r="F37" s="72">
        <f t="shared" si="4"/>
        <v>49.23903441191577</v>
      </c>
    </row>
    <row r="38" spans="1:6" s="3" customFormat="1" ht="13.5" customHeight="1">
      <c r="A38" s="320" t="s">
        <v>307</v>
      </c>
      <c r="B38" s="320"/>
      <c r="C38" s="197">
        <v>0</v>
      </c>
      <c r="D38" s="197">
        <v>428908</v>
      </c>
      <c r="E38" s="95">
        <v>428908</v>
      </c>
      <c r="F38" s="72">
        <v>0</v>
      </c>
    </row>
    <row r="39" spans="1:6" ht="13.5" customHeight="1">
      <c r="A39" s="320" t="s">
        <v>77</v>
      </c>
      <c r="B39" s="320"/>
      <c r="C39" s="198">
        <v>241500</v>
      </c>
      <c r="D39" s="198">
        <v>0</v>
      </c>
      <c r="E39" s="71">
        <v>241500</v>
      </c>
      <c r="F39" s="72">
        <f t="shared" si="4"/>
        <v>100</v>
      </c>
    </row>
    <row r="40" spans="1:6" ht="13.5" customHeight="1">
      <c r="A40" s="320" t="s">
        <v>309</v>
      </c>
      <c r="B40" s="320"/>
      <c r="C40" s="198">
        <v>0</v>
      </c>
      <c r="D40" s="198">
        <v>112250</v>
      </c>
      <c r="E40" s="71">
        <v>112250</v>
      </c>
      <c r="F40" s="72">
        <v>0</v>
      </c>
    </row>
    <row r="41" spans="1:6" ht="13.5" customHeight="1">
      <c r="A41" s="76">
        <v>3</v>
      </c>
      <c r="B41" s="73" t="s">
        <v>65</v>
      </c>
      <c r="C41" s="96">
        <f>SUM(C42,C46,C52)</f>
        <v>1215000</v>
      </c>
      <c r="D41" s="96">
        <f>SUM(D42,D46,D52,D54)</f>
        <v>-65250</v>
      </c>
      <c r="E41" s="97">
        <f>SUM(E42,E46,E52,E54)</f>
        <v>1149750</v>
      </c>
      <c r="F41" s="101">
        <f t="shared" si="4"/>
        <v>94.62962962962963</v>
      </c>
    </row>
    <row r="42" spans="1:6" ht="13.5" customHeight="1">
      <c r="A42" s="76">
        <v>31</v>
      </c>
      <c r="B42" s="73" t="s">
        <v>78</v>
      </c>
      <c r="C42" s="96">
        <f>SUM(C43,C44,C45)</f>
        <v>712000</v>
      </c>
      <c r="D42" s="96">
        <f>SUM(D43,D44,D45)</f>
        <v>-40000</v>
      </c>
      <c r="E42" s="97">
        <f>SUM(E43,E44,E45)</f>
        <v>672000</v>
      </c>
      <c r="F42" s="101">
        <f t="shared" si="4"/>
        <v>94.3820224719101</v>
      </c>
    </row>
    <row r="43" spans="1:6" ht="13.5" customHeight="1">
      <c r="A43" s="98">
        <v>311</v>
      </c>
      <c r="B43" s="80" t="s">
        <v>79</v>
      </c>
      <c r="C43" s="81">
        <v>600000</v>
      </c>
      <c r="D43" s="81">
        <v>-30000</v>
      </c>
      <c r="E43" s="82">
        <v>570000</v>
      </c>
      <c r="F43" s="75">
        <f t="shared" si="4"/>
        <v>95</v>
      </c>
    </row>
    <row r="44" spans="1:6" ht="13.5" customHeight="1">
      <c r="A44" s="98">
        <v>312</v>
      </c>
      <c r="B44" s="80" t="s">
        <v>80</v>
      </c>
      <c r="C44" s="81">
        <v>8000</v>
      </c>
      <c r="D44" s="81">
        <v>0</v>
      </c>
      <c r="E44" s="82">
        <v>8000</v>
      </c>
      <c r="F44" s="75">
        <f t="shared" si="4"/>
        <v>100</v>
      </c>
    </row>
    <row r="45" spans="1:6" ht="13.5" customHeight="1">
      <c r="A45" s="98">
        <v>313</v>
      </c>
      <c r="B45" s="80" t="s">
        <v>37</v>
      </c>
      <c r="C45" s="81">
        <v>104000</v>
      </c>
      <c r="D45" s="81">
        <v>-10000</v>
      </c>
      <c r="E45" s="82">
        <v>94000</v>
      </c>
      <c r="F45" s="75">
        <f t="shared" si="4"/>
        <v>90.38461538461539</v>
      </c>
    </row>
    <row r="46" spans="1:6" ht="13.5" customHeight="1">
      <c r="A46" s="76">
        <v>32</v>
      </c>
      <c r="B46" s="73" t="s">
        <v>66</v>
      </c>
      <c r="C46" s="96">
        <f>SUM(C47,C48,C49,C50,C51)</f>
        <v>495000</v>
      </c>
      <c r="D46" s="96">
        <f>SUM(D47,D48,D49,D50,D51)</f>
        <v>-45000</v>
      </c>
      <c r="E46" s="97">
        <f>SUM(E47,E48,E49,E50,E51)</f>
        <v>450000</v>
      </c>
      <c r="F46" s="101">
        <f t="shared" si="4"/>
        <v>90.9090909090909</v>
      </c>
    </row>
    <row r="47" spans="1:6" ht="13.5" customHeight="1">
      <c r="A47" s="98">
        <v>321</v>
      </c>
      <c r="B47" s="80" t="s">
        <v>81</v>
      </c>
      <c r="C47" s="81">
        <v>35000</v>
      </c>
      <c r="D47" s="81">
        <v>-10000</v>
      </c>
      <c r="E47" s="82">
        <v>25000</v>
      </c>
      <c r="F47" s="75">
        <f t="shared" si="4"/>
        <v>71.42857142857143</v>
      </c>
    </row>
    <row r="48" spans="1:6" ht="13.5" customHeight="1">
      <c r="A48" s="98">
        <v>322</v>
      </c>
      <c r="B48" s="80" t="s">
        <v>82</v>
      </c>
      <c r="C48" s="81">
        <v>110000</v>
      </c>
      <c r="D48" s="81">
        <v>5000</v>
      </c>
      <c r="E48" s="82">
        <v>115000</v>
      </c>
      <c r="F48" s="75">
        <f t="shared" si="4"/>
        <v>104.54545454545455</v>
      </c>
    </row>
    <row r="49" spans="1:6" ht="13.5" customHeight="1">
      <c r="A49" s="98">
        <v>323</v>
      </c>
      <c r="B49" s="80" t="s">
        <v>83</v>
      </c>
      <c r="C49" s="81">
        <v>230000</v>
      </c>
      <c r="D49" s="81">
        <v>25000</v>
      </c>
      <c r="E49" s="82">
        <v>255000</v>
      </c>
      <c r="F49" s="75">
        <f t="shared" si="4"/>
        <v>110.86956521739131</v>
      </c>
    </row>
    <row r="50" spans="1:6" ht="13.5" customHeight="1">
      <c r="A50" s="98">
        <v>324</v>
      </c>
      <c r="B50" s="80" t="s">
        <v>84</v>
      </c>
      <c r="C50" s="81">
        <v>0</v>
      </c>
      <c r="D50" s="81">
        <v>0</v>
      </c>
      <c r="E50" s="82">
        <v>0</v>
      </c>
      <c r="F50" s="75">
        <v>0</v>
      </c>
    </row>
    <row r="51" spans="1:6" ht="13.5" customHeight="1">
      <c r="A51" s="98">
        <v>329</v>
      </c>
      <c r="B51" s="80" t="s">
        <v>67</v>
      </c>
      <c r="C51" s="81">
        <v>120000</v>
      </c>
      <c r="D51" s="81">
        <v>-65000</v>
      </c>
      <c r="E51" s="82">
        <v>55000</v>
      </c>
      <c r="F51" s="75">
        <f aca="true" t="shared" si="5" ref="F51:F70">E51/C51*100</f>
        <v>45.83333333333333</v>
      </c>
    </row>
    <row r="52" spans="1:6" ht="13.5" customHeight="1">
      <c r="A52" s="76">
        <v>34</v>
      </c>
      <c r="B52" s="73" t="s">
        <v>85</v>
      </c>
      <c r="C52" s="77">
        <f>SUM(C53:C53)</f>
        <v>8000</v>
      </c>
      <c r="D52" s="77">
        <f>SUM(D53:D53)</f>
        <v>1000</v>
      </c>
      <c r="E52" s="99">
        <f>SUM(E53:E53)</f>
        <v>9000</v>
      </c>
      <c r="F52" s="101">
        <f t="shared" si="5"/>
        <v>112.5</v>
      </c>
    </row>
    <row r="53" spans="1:6" ht="13.5" customHeight="1">
      <c r="A53" s="98">
        <v>343</v>
      </c>
      <c r="B53" s="80" t="s">
        <v>86</v>
      </c>
      <c r="C53" s="81">
        <v>8000</v>
      </c>
      <c r="D53" s="81">
        <v>1000</v>
      </c>
      <c r="E53" s="82">
        <v>9000</v>
      </c>
      <c r="F53" s="75">
        <f t="shared" si="5"/>
        <v>112.5</v>
      </c>
    </row>
    <row r="54" spans="1:6" ht="13.5" customHeight="1">
      <c r="A54" s="76">
        <v>36</v>
      </c>
      <c r="B54" s="73" t="s">
        <v>92</v>
      </c>
      <c r="C54" s="96">
        <v>0</v>
      </c>
      <c r="D54" s="96">
        <f>SUM(D55:D55)</f>
        <v>18750</v>
      </c>
      <c r="E54" s="100">
        <f>SUM(E55:E55)</f>
        <v>18750</v>
      </c>
      <c r="F54" s="75">
        <v>0</v>
      </c>
    </row>
    <row r="55" spans="1:6" ht="13.5" customHeight="1">
      <c r="A55" s="98">
        <v>363</v>
      </c>
      <c r="B55" s="80" t="s">
        <v>93</v>
      </c>
      <c r="C55" s="81">
        <v>0</v>
      </c>
      <c r="D55" s="81">
        <v>18750</v>
      </c>
      <c r="E55" s="82">
        <v>18750</v>
      </c>
      <c r="F55" s="75">
        <v>0</v>
      </c>
    </row>
    <row r="56" spans="1:6" ht="13.5" customHeight="1">
      <c r="A56" s="76">
        <v>4</v>
      </c>
      <c r="B56" s="73" t="s">
        <v>103</v>
      </c>
      <c r="C56" s="96">
        <v>0</v>
      </c>
      <c r="D56" s="74">
        <f>D57</f>
        <v>112250</v>
      </c>
      <c r="E56" s="74">
        <f>E57</f>
        <v>112250</v>
      </c>
      <c r="F56" s="101">
        <v>0</v>
      </c>
    </row>
    <row r="57" spans="1:6" ht="13.5" customHeight="1">
      <c r="A57" s="76">
        <v>45</v>
      </c>
      <c r="B57" s="73" t="s">
        <v>104</v>
      </c>
      <c r="C57" s="96">
        <v>0</v>
      </c>
      <c r="D57" s="78">
        <f>SUM(D58:D58)</f>
        <v>112250</v>
      </c>
      <c r="E57" s="78">
        <f>SUM(E58:E58)</f>
        <v>112250</v>
      </c>
      <c r="F57" s="101">
        <v>0</v>
      </c>
    </row>
    <row r="58" spans="1:6" ht="13.5" customHeight="1">
      <c r="A58" s="110">
        <v>452</v>
      </c>
      <c r="B58" s="80" t="s">
        <v>284</v>
      </c>
      <c r="C58" s="81">
        <v>0</v>
      </c>
      <c r="D58" s="193">
        <v>112250</v>
      </c>
      <c r="E58" s="82">
        <v>112250</v>
      </c>
      <c r="F58" s="75"/>
    </row>
    <row r="59" spans="1:9" ht="15.75" customHeight="1">
      <c r="A59" s="325" t="s">
        <v>87</v>
      </c>
      <c r="B59" s="325"/>
      <c r="C59" s="64">
        <f aca="true" t="shared" si="6" ref="C59:E62">C60</f>
        <v>23458</v>
      </c>
      <c r="D59" s="64">
        <f t="shared" si="6"/>
        <v>-6312.46</v>
      </c>
      <c r="E59" s="91">
        <f t="shared" si="6"/>
        <v>17145.54</v>
      </c>
      <c r="F59" s="92">
        <f t="shared" si="5"/>
        <v>73.09037428595788</v>
      </c>
      <c r="I59" s="29"/>
    </row>
    <row r="60" spans="1:6" ht="13.5" customHeight="1">
      <c r="A60" s="357" t="s">
        <v>63</v>
      </c>
      <c r="B60" s="357"/>
      <c r="C60" s="67">
        <f t="shared" si="6"/>
        <v>23458</v>
      </c>
      <c r="D60" s="67">
        <f t="shared" si="6"/>
        <v>-6312.46</v>
      </c>
      <c r="E60" s="68">
        <f t="shared" si="6"/>
        <v>17145.54</v>
      </c>
      <c r="F60" s="69">
        <f t="shared" si="5"/>
        <v>73.09037428595788</v>
      </c>
    </row>
    <row r="61" spans="1:6" ht="13.5" customHeight="1">
      <c r="A61" s="320" t="s">
        <v>64</v>
      </c>
      <c r="B61" s="320"/>
      <c r="C61" s="70">
        <f t="shared" si="6"/>
        <v>23458</v>
      </c>
      <c r="D61" s="70">
        <f t="shared" si="6"/>
        <v>-6312.46</v>
      </c>
      <c r="E61" s="71">
        <f t="shared" si="6"/>
        <v>17145.54</v>
      </c>
      <c r="F61" s="72">
        <f t="shared" si="5"/>
        <v>73.09037428595788</v>
      </c>
    </row>
    <row r="62" spans="1:6" ht="13.5" customHeight="1">
      <c r="A62" s="76">
        <v>3</v>
      </c>
      <c r="B62" s="73" t="s">
        <v>65</v>
      </c>
      <c r="C62" s="57">
        <f t="shared" si="6"/>
        <v>23458</v>
      </c>
      <c r="D62" s="57">
        <f t="shared" si="6"/>
        <v>-6312.46</v>
      </c>
      <c r="E62" s="74">
        <f t="shared" si="6"/>
        <v>17145.54</v>
      </c>
      <c r="F62" s="101">
        <f t="shared" si="5"/>
        <v>73.09037428595788</v>
      </c>
    </row>
    <row r="63" spans="1:6" ht="13.5" customHeight="1">
      <c r="A63" s="76">
        <v>38</v>
      </c>
      <c r="B63" s="73" t="s">
        <v>69</v>
      </c>
      <c r="C63" s="77">
        <f>SUM(C64:C64)</f>
        <v>23458</v>
      </c>
      <c r="D63" s="77">
        <f>SUM(D64:D64)</f>
        <v>-6312.46</v>
      </c>
      <c r="E63" s="78">
        <f>SUM(E64:E64)</f>
        <v>17145.54</v>
      </c>
      <c r="F63" s="101">
        <f t="shared" si="5"/>
        <v>73.09037428595788</v>
      </c>
    </row>
    <row r="64" spans="1:6" ht="13.5" customHeight="1">
      <c r="A64" s="98">
        <v>385</v>
      </c>
      <c r="B64" s="80" t="s">
        <v>88</v>
      </c>
      <c r="C64" s="81">
        <v>23458</v>
      </c>
      <c r="D64" s="81">
        <v>-6312.46</v>
      </c>
      <c r="E64" s="82">
        <v>17145.54</v>
      </c>
      <c r="F64" s="75">
        <f t="shared" si="5"/>
        <v>73.09037428595788</v>
      </c>
    </row>
    <row r="65" spans="1:6" ht="15.75" customHeight="1">
      <c r="A65" s="325" t="s">
        <v>89</v>
      </c>
      <c r="B65" s="325"/>
      <c r="C65" s="64">
        <f aca="true" t="shared" si="7" ref="C65:E68">C66</f>
        <v>35000</v>
      </c>
      <c r="D65" s="64">
        <f t="shared" si="7"/>
        <v>-30000</v>
      </c>
      <c r="E65" s="91">
        <f t="shared" si="7"/>
        <v>5000</v>
      </c>
      <c r="F65" s="92">
        <f t="shared" si="5"/>
        <v>14.285714285714285</v>
      </c>
    </row>
    <row r="66" spans="1:6" ht="13.5" customHeight="1">
      <c r="A66" s="357" t="s">
        <v>90</v>
      </c>
      <c r="B66" s="357"/>
      <c r="C66" s="67">
        <f t="shared" si="7"/>
        <v>35000</v>
      </c>
      <c r="D66" s="67">
        <f t="shared" si="7"/>
        <v>-30000</v>
      </c>
      <c r="E66" s="68">
        <f t="shared" si="7"/>
        <v>5000</v>
      </c>
      <c r="F66" s="69">
        <f t="shared" si="5"/>
        <v>14.285714285714285</v>
      </c>
    </row>
    <row r="67" spans="1:6" ht="13.5" customHeight="1">
      <c r="A67" s="320" t="s">
        <v>64</v>
      </c>
      <c r="B67" s="320"/>
      <c r="C67" s="70">
        <f>C68</f>
        <v>35000</v>
      </c>
      <c r="D67" s="70">
        <f>D68</f>
        <v>-30000</v>
      </c>
      <c r="E67" s="71">
        <f>E68</f>
        <v>5000</v>
      </c>
      <c r="F67" s="72">
        <f t="shared" si="5"/>
        <v>14.285714285714285</v>
      </c>
    </row>
    <row r="68" spans="1:6" ht="13.5" customHeight="1">
      <c r="A68" s="76">
        <v>3</v>
      </c>
      <c r="B68" s="73" t="s">
        <v>65</v>
      </c>
      <c r="C68" s="57">
        <f t="shared" si="7"/>
        <v>35000</v>
      </c>
      <c r="D68" s="57">
        <f t="shared" si="7"/>
        <v>-30000</v>
      </c>
      <c r="E68" s="74">
        <f t="shared" si="7"/>
        <v>5000</v>
      </c>
      <c r="F68" s="101">
        <f t="shared" si="5"/>
        <v>14.285714285714285</v>
      </c>
    </row>
    <row r="69" spans="1:6" ht="13.5" customHeight="1">
      <c r="A69" s="76">
        <v>32</v>
      </c>
      <c r="B69" s="73" t="s">
        <v>66</v>
      </c>
      <c r="C69" s="77">
        <f>SUM(C70:C70)</f>
        <v>35000</v>
      </c>
      <c r="D69" s="77">
        <f>SUM(D70:D70)</f>
        <v>-30000</v>
      </c>
      <c r="E69" s="78">
        <f>SUM(E70:E70)</f>
        <v>5000</v>
      </c>
      <c r="F69" s="101">
        <f t="shared" si="5"/>
        <v>14.285714285714285</v>
      </c>
    </row>
    <row r="70" spans="1:6" ht="13.5" customHeight="1">
      <c r="A70" s="98">
        <v>323</v>
      </c>
      <c r="B70" s="80" t="s">
        <v>83</v>
      </c>
      <c r="C70" s="81">
        <v>35000</v>
      </c>
      <c r="D70" s="81">
        <v>-30000</v>
      </c>
      <c r="E70" s="82">
        <v>5000</v>
      </c>
      <c r="F70" s="75">
        <f t="shared" si="5"/>
        <v>14.285714285714285</v>
      </c>
    </row>
    <row r="71" spans="1:6" s="3" customFormat="1" ht="13.5" customHeight="1">
      <c r="A71" s="344" t="s">
        <v>91</v>
      </c>
      <c r="B71" s="344"/>
      <c r="C71" s="64">
        <f aca="true" t="shared" si="8" ref="C71:E75">C72</f>
        <v>35800</v>
      </c>
      <c r="D71" s="64">
        <f t="shared" si="8"/>
        <v>0</v>
      </c>
      <c r="E71" s="65">
        <f t="shared" si="8"/>
        <v>35800</v>
      </c>
      <c r="F71" s="66">
        <f aca="true" t="shared" si="9" ref="F71:F76">E71/C71*100</f>
        <v>100</v>
      </c>
    </row>
    <row r="72" spans="1:6" s="3" customFormat="1" ht="13.5" customHeight="1">
      <c r="A72" s="357" t="s">
        <v>73</v>
      </c>
      <c r="B72" s="357"/>
      <c r="C72" s="67">
        <f t="shared" si="8"/>
        <v>35800</v>
      </c>
      <c r="D72" s="67">
        <f t="shared" si="8"/>
        <v>0</v>
      </c>
      <c r="E72" s="68">
        <f t="shared" si="8"/>
        <v>35800</v>
      </c>
      <c r="F72" s="69">
        <f t="shared" si="9"/>
        <v>100</v>
      </c>
    </row>
    <row r="73" spans="1:6" s="3" customFormat="1" ht="13.5" customHeight="1">
      <c r="A73" s="320" t="s">
        <v>64</v>
      </c>
      <c r="B73" s="320"/>
      <c r="C73" s="70">
        <f t="shared" si="8"/>
        <v>35800</v>
      </c>
      <c r="D73" s="70">
        <f t="shared" si="8"/>
        <v>0</v>
      </c>
      <c r="E73" s="71">
        <f t="shared" si="8"/>
        <v>35800</v>
      </c>
      <c r="F73" s="72">
        <f t="shared" si="9"/>
        <v>100</v>
      </c>
    </row>
    <row r="74" spans="1:6" s="3" customFormat="1" ht="13.5" customHeight="1">
      <c r="A74" s="76">
        <v>3</v>
      </c>
      <c r="B74" s="73" t="s">
        <v>65</v>
      </c>
      <c r="C74" s="96">
        <f t="shared" si="8"/>
        <v>35800</v>
      </c>
      <c r="D74" s="96">
        <f t="shared" si="8"/>
        <v>0</v>
      </c>
      <c r="E74" s="100">
        <f t="shared" si="8"/>
        <v>35800</v>
      </c>
      <c r="F74" s="101">
        <f t="shared" si="9"/>
        <v>100</v>
      </c>
    </row>
    <row r="75" spans="1:6" s="3" customFormat="1" ht="13.5" customHeight="1">
      <c r="A75" s="76">
        <v>36</v>
      </c>
      <c r="B75" s="73" t="s">
        <v>92</v>
      </c>
      <c r="C75" s="96">
        <f t="shared" si="8"/>
        <v>35800</v>
      </c>
      <c r="D75" s="96">
        <f t="shared" si="8"/>
        <v>0</v>
      </c>
      <c r="E75" s="100">
        <f t="shared" si="8"/>
        <v>35800</v>
      </c>
      <c r="F75" s="101">
        <f t="shared" si="9"/>
        <v>100</v>
      </c>
    </row>
    <row r="76" spans="1:6" s="3" customFormat="1" ht="13.5" customHeight="1">
      <c r="A76" s="98">
        <v>363</v>
      </c>
      <c r="B76" s="80" t="s">
        <v>93</v>
      </c>
      <c r="C76" s="81">
        <v>35800</v>
      </c>
      <c r="D76" s="81">
        <v>0</v>
      </c>
      <c r="E76" s="102">
        <v>35800</v>
      </c>
      <c r="F76" s="126">
        <f t="shared" si="9"/>
        <v>100</v>
      </c>
    </row>
    <row r="77" spans="1:6" ht="13.5" customHeight="1">
      <c r="A77" s="344" t="s">
        <v>94</v>
      </c>
      <c r="B77" s="344"/>
      <c r="C77" s="64">
        <f aca="true" t="shared" si="10" ref="C77:E80">C78</f>
        <v>20000</v>
      </c>
      <c r="D77" s="64">
        <f t="shared" si="10"/>
        <v>0</v>
      </c>
      <c r="E77" s="65">
        <f t="shared" si="10"/>
        <v>20000</v>
      </c>
      <c r="F77" s="66">
        <f aca="true" t="shared" si="11" ref="F77:F93">E77/C77*100</f>
        <v>100</v>
      </c>
    </row>
    <row r="78" spans="1:6" ht="13.5" customHeight="1">
      <c r="A78" s="357" t="s">
        <v>73</v>
      </c>
      <c r="B78" s="357"/>
      <c r="C78" s="67">
        <f t="shared" si="10"/>
        <v>20000</v>
      </c>
      <c r="D78" s="67">
        <f t="shared" si="10"/>
        <v>0</v>
      </c>
      <c r="E78" s="68">
        <f t="shared" si="10"/>
        <v>20000</v>
      </c>
      <c r="F78" s="69">
        <f t="shared" si="11"/>
        <v>100</v>
      </c>
    </row>
    <row r="79" spans="1:6" ht="13.5" customHeight="1">
      <c r="A79" s="320" t="s">
        <v>64</v>
      </c>
      <c r="B79" s="320"/>
      <c r="C79" s="70">
        <f t="shared" si="10"/>
        <v>20000</v>
      </c>
      <c r="D79" s="70">
        <f t="shared" si="10"/>
        <v>0</v>
      </c>
      <c r="E79" s="71">
        <f t="shared" si="10"/>
        <v>20000</v>
      </c>
      <c r="F79" s="72">
        <f t="shared" si="11"/>
        <v>100</v>
      </c>
    </row>
    <row r="80" spans="1:6" ht="13.5" customHeight="1">
      <c r="A80" s="76">
        <v>3</v>
      </c>
      <c r="B80" s="73" t="s">
        <v>65</v>
      </c>
      <c r="C80" s="57">
        <f t="shared" si="10"/>
        <v>20000</v>
      </c>
      <c r="D80" s="57">
        <f t="shared" si="10"/>
        <v>0</v>
      </c>
      <c r="E80" s="74">
        <f t="shared" si="10"/>
        <v>20000</v>
      </c>
      <c r="F80" s="101">
        <f t="shared" si="11"/>
        <v>100</v>
      </c>
    </row>
    <row r="81" spans="1:6" ht="13.5" customHeight="1">
      <c r="A81" s="76">
        <v>32</v>
      </c>
      <c r="B81" s="73" t="s">
        <v>66</v>
      </c>
      <c r="C81" s="77">
        <f>SUM(C82:C82)</f>
        <v>20000</v>
      </c>
      <c r="D81" s="77">
        <f>SUM(D82:D82)</f>
        <v>0</v>
      </c>
      <c r="E81" s="78">
        <f>SUM(E82:E82)</f>
        <v>20000</v>
      </c>
      <c r="F81" s="101">
        <f t="shared" si="11"/>
        <v>100</v>
      </c>
    </row>
    <row r="82" spans="1:6" ht="13.5" customHeight="1">
      <c r="A82" s="98">
        <v>323</v>
      </c>
      <c r="B82" s="80" t="s">
        <v>83</v>
      </c>
      <c r="C82" s="81">
        <v>20000</v>
      </c>
      <c r="D82" s="81">
        <v>0</v>
      </c>
      <c r="E82" s="82">
        <v>20000</v>
      </c>
      <c r="F82" s="75">
        <f t="shared" si="11"/>
        <v>100</v>
      </c>
    </row>
    <row r="83" spans="1:6" ht="13.5" customHeight="1">
      <c r="A83" s="344" t="s">
        <v>95</v>
      </c>
      <c r="B83" s="344"/>
      <c r="C83" s="64">
        <f>C84</f>
        <v>327300</v>
      </c>
      <c r="D83" s="64">
        <f>D84</f>
        <v>-167300</v>
      </c>
      <c r="E83" s="65">
        <f>E84</f>
        <v>160000</v>
      </c>
      <c r="F83" s="66">
        <f t="shared" si="11"/>
        <v>48.884815154292696</v>
      </c>
    </row>
    <row r="84" spans="1:6" ht="13.5" customHeight="1">
      <c r="A84" s="357" t="s">
        <v>73</v>
      </c>
      <c r="B84" s="357"/>
      <c r="C84" s="67">
        <f>SUM(C87,C94)</f>
        <v>327300</v>
      </c>
      <c r="D84" s="67">
        <f>SUM(D87,D94)</f>
        <v>-167300</v>
      </c>
      <c r="E84" s="68">
        <f>SUM(E87,E94)</f>
        <v>160000</v>
      </c>
      <c r="F84" s="69">
        <f t="shared" si="11"/>
        <v>48.884815154292696</v>
      </c>
    </row>
    <row r="85" spans="1:6" ht="13.5" customHeight="1">
      <c r="A85" s="318" t="s">
        <v>96</v>
      </c>
      <c r="B85" s="318"/>
      <c r="C85" s="70">
        <v>110000</v>
      </c>
      <c r="D85" s="70">
        <v>0</v>
      </c>
      <c r="E85" s="71">
        <v>110000</v>
      </c>
      <c r="F85" s="72">
        <f t="shared" si="11"/>
        <v>100</v>
      </c>
    </row>
    <row r="86" spans="1:8" ht="13.5" customHeight="1">
      <c r="A86" s="366" t="s">
        <v>97</v>
      </c>
      <c r="B86" s="366"/>
      <c r="C86" s="70">
        <v>217300</v>
      </c>
      <c r="D86" s="70">
        <v>-97300</v>
      </c>
      <c r="E86" s="71">
        <v>120000</v>
      </c>
      <c r="F86" s="72">
        <f t="shared" si="11"/>
        <v>55.22319374137138</v>
      </c>
      <c r="H86" s="103"/>
    </row>
    <row r="87" spans="1:6" ht="13.5" customHeight="1">
      <c r="A87" s="76">
        <v>3</v>
      </c>
      <c r="B87" s="73" t="s">
        <v>65</v>
      </c>
      <c r="C87" s="96">
        <f>SUM(C88,C91)</f>
        <v>302300</v>
      </c>
      <c r="D87" s="96">
        <f>SUM(D88,D91)</f>
        <v>-147300</v>
      </c>
      <c r="E87" s="96">
        <f>SUM(E88,E91)</f>
        <v>155000</v>
      </c>
      <c r="F87" s="101">
        <f t="shared" si="11"/>
        <v>51.27356930201786</v>
      </c>
    </row>
    <row r="88" spans="1:6" ht="13.5" customHeight="1">
      <c r="A88" s="104">
        <v>31</v>
      </c>
      <c r="B88" s="73" t="s">
        <v>78</v>
      </c>
      <c r="C88" s="105">
        <f>SUM(C89,C90)</f>
        <v>217300</v>
      </c>
      <c r="D88" s="105">
        <f>SUM(D89,D90)</f>
        <v>-97300</v>
      </c>
      <c r="E88" s="105">
        <f>SUM(E89,E90)</f>
        <v>120000</v>
      </c>
      <c r="F88" s="101">
        <f t="shared" si="11"/>
        <v>55.22319374137138</v>
      </c>
    </row>
    <row r="89" spans="1:6" ht="13.5" customHeight="1">
      <c r="A89" s="98">
        <v>311</v>
      </c>
      <c r="B89" s="80" t="s">
        <v>79</v>
      </c>
      <c r="C89" s="81">
        <v>185400</v>
      </c>
      <c r="D89" s="81">
        <v>-85400</v>
      </c>
      <c r="E89" s="82">
        <v>100000</v>
      </c>
      <c r="F89" s="75">
        <f t="shared" si="11"/>
        <v>53.937432578209275</v>
      </c>
    </row>
    <row r="90" spans="1:6" ht="13.5" customHeight="1">
      <c r="A90" s="98">
        <v>313</v>
      </c>
      <c r="B90" s="80" t="s">
        <v>37</v>
      </c>
      <c r="C90" s="81">
        <v>31900</v>
      </c>
      <c r="D90" s="81">
        <v>-11900</v>
      </c>
      <c r="E90" s="82">
        <v>20000</v>
      </c>
      <c r="F90" s="75">
        <f t="shared" si="11"/>
        <v>62.695924764890286</v>
      </c>
    </row>
    <row r="91" spans="1:6" ht="13.5" customHeight="1">
      <c r="A91" s="76">
        <v>32</v>
      </c>
      <c r="B91" s="73" t="s">
        <v>66</v>
      </c>
      <c r="C91" s="96">
        <f>SUM(C92,C93)</f>
        <v>85000</v>
      </c>
      <c r="D91" s="96">
        <f>SUM(D92,D93)</f>
        <v>-50000</v>
      </c>
      <c r="E91" s="97">
        <f>SUM(E92,E93)</f>
        <v>35000</v>
      </c>
      <c r="F91" s="101">
        <f t="shared" si="11"/>
        <v>41.17647058823529</v>
      </c>
    </row>
    <row r="92" spans="1:6" ht="13.5" customHeight="1">
      <c r="A92" s="98">
        <v>322</v>
      </c>
      <c r="B92" s="80" t="s">
        <v>82</v>
      </c>
      <c r="C92" s="81">
        <v>35000</v>
      </c>
      <c r="D92" s="81">
        <v>-5000</v>
      </c>
      <c r="E92" s="82">
        <v>30000</v>
      </c>
      <c r="F92" s="75">
        <f t="shared" si="11"/>
        <v>85.71428571428571</v>
      </c>
    </row>
    <row r="93" spans="1:6" ht="13.5" customHeight="1">
      <c r="A93" s="98">
        <v>323</v>
      </c>
      <c r="B93" s="80" t="s">
        <v>83</v>
      </c>
      <c r="C93" s="81">
        <v>50000</v>
      </c>
      <c r="D93" s="81">
        <v>-45000</v>
      </c>
      <c r="E93" s="82">
        <v>5000</v>
      </c>
      <c r="F93" s="75">
        <f t="shared" si="11"/>
        <v>10</v>
      </c>
    </row>
    <row r="94" spans="1:6" s="3" customFormat="1" ht="13.5" customHeight="1">
      <c r="A94" s="76">
        <v>4</v>
      </c>
      <c r="B94" s="73" t="s">
        <v>98</v>
      </c>
      <c r="C94" s="96">
        <f aca="true" t="shared" si="12" ref="C94:E95">C95</f>
        <v>25000</v>
      </c>
      <c r="D94" s="96">
        <f t="shared" si="12"/>
        <v>-20000</v>
      </c>
      <c r="E94" s="100">
        <f t="shared" si="12"/>
        <v>5000</v>
      </c>
      <c r="F94" s="101">
        <v>0</v>
      </c>
    </row>
    <row r="95" spans="1:6" s="3" customFormat="1" ht="13.5" customHeight="1">
      <c r="A95" s="76">
        <v>42</v>
      </c>
      <c r="B95" s="73" t="s">
        <v>99</v>
      </c>
      <c r="C95" s="96">
        <f t="shared" si="12"/>
        <v>25000</v>
      </c>
      <c r="D95" s="96">
        <f t="shared" si="12"/>
        <v>-20000</v>
      </c>
      <c r="E95" s="100">
        <f t="shared" si="12"/>
        <v>5000</v>
      </c>
      <c r="F95" s="101">
        <v>0</v>
      </c>
    </row>
    <row r="96" spans="1:6" s="3" customFormat="1" ht="13.5" customHeight="1">
      <c r="A96" s="98">
        <v>422</v>
      </c>
      <c r="B96" s="80" t="s">
        <v>43</v>
      </c>
      <c r="C96" s="81">
        <v>25000</v>
      </c>
      <c r="D96" s="81">
        <v>-20000</v>
      </c>
      <c r="E96" s="82">
        <v>5000</v>
      </c>
      <c r="F96" s="75">
        <v>0</v>
      </c>
    </row>
    <row r="97" spans="1:6" ht="27" customHeight="1">
      <c r="A97" s="344" t="s">
        <v>100</v>
      </c>
      <c r="B97" s="344"/>
      <c r="C97" s="64">
        <f aca="true" t="shared" si="13" ref="C97:E100">C98</f>
        <v>60000</v>
      </c>
      <c r="D97" s="64">
        <f t="shared" si="13"/>
        <v>-40000</v>
      </c>
      <c r="E97" s="91">
        <f t="shared" si="13"/>
        <v>20000</v>
      </c>
      <c r="F97" s="92">
        <f aca="true" t="shared" si="14" ref="F97:F118">E97/C97*100</f>
        <v>33.33333333333333</v>
      </c>
    </row>
    <row r="98" spans="1:6" ht="13.5" customHeight="1">
      <c r="A98" s="357" t="s">
        <v>101</v>
      </c>
      <c r="B98" s="357"/>
      <c r="C98" s="67">
        <f t="shared" si="13"/>
        <v>60000</v>
      </c>
      <c r="D98" s="67">
        <f t="shared" si="13"/>
        <v>-40000</v>
      </c>
      <c r="E98" s="68">
        <f t="shared" si="13"/>
        <v>20000</v>
      </c>
      <c r="F98" s="69">
        <f t="shared" si="14"/>
        <v>33.33333333333333</v>
      </c>
    </row>
    <row r="99" spans="1:6" ht="13.5" customHeight="1">
      <c r="A99" s="318" t="s">
        <v>64</v>
      </c>
      <c r="B99" s="318"/>
      <c r="C99" s="70">
        <f t="shared" si="13"/>
        <v>60000</v>
      </c>
      <c r="D99" s="70">
        <f t="shared" si="13"/>
        <v>-40000</v>
      </c>
      <c r="E99" s="71">
        <f t="shared" si="13"/>
        <v>20000</v>
      </c>
      <c r="F99" s="72">
        <f t="shared" si="14"/>
        <v>33.33333333333333</v>
      </c>
    </row>
    <row r="100" spans="1:6" ht="13.5" customHeight="1">
      <c r="A100" s="76">
        <v>4</v>
      </c>
      <c r="B100" s="73" t="s">
        <v>98</v>
      </c>
      <c r="C100" s="96">
        <f t="shared" si="13"/>
        <v>60000</v>
      </c>
      <c r="D100" s="96">
        <f t="shared" si="13"/>
        <v>-40000</v>
      </c>
      <c r="E100" s="97">
        <f t="shared" si="13"/>
        <v>20000</v>
      </c>
      <c r="F100" s="101">
        <f t="shared" si="14"/>
        <v>33.33333333333333</v>
      </c>
    </row>
    <row r="101" spans="1:6" ht="13.5" customHeight="1">
      <c r="A101" s="76">
        <v>42</v>
      </c>
      <c r="B101" s="73" t="s">
        <v>99</v>
      </c>
      <c r="C101" s="96">
        <f>SUM(C102,C103)</f>
        <v>60000</v>
      </c>
      <c r="D101" s="96">
        <f>SUM(D102,D103)</f>
        <v>-40000</v>
      </c>
      <c r="E101" s="97">
        <f>SUM(E102,E103)</f>
        <v>20000</v>
      </c>
      <c r="F101" s="101">
        <f t="shared" si="14"/>
        <v>33.33333333333333</v>
      </c>
    </row>
    <row r="102" spans="1:6" ht="13.5" customHeight="1">
      <c r="A102" s="98">
        <v>422</v>
      </c>
      <c r="B102" s="80" t="s">
        <v>43</v>
      </c>
      <c r="C102" s="81">
        <v>35000</v>
      </c>
      <c r="D102" s="81">
        <v>-20000</v>
      </c>
      <c r="E102" s="82">
        <v>15000</v>
      </c>
      <c r="F102" s="75">
        <f t="shared" si="14"/>
        <v>42.857142857142854</v>
      </c>
    </row>
    <row r="103" spans="1:6" ht="13.5" customHeight="1">
      <c r="A103" s="98">
        <v>426</v>
      </c>
      <c r="B103" s="80" t="s">
        <v>44</v>
      </c>
      <c r="C103" s="81">
        <v>25000</v>
      </c>
      <c r="D103" s="81">
        <v>-20000</v>
      </c>
      <c r="E103" s="82">
        <v>5000</v>
      </c>
      <c r="F103" s="75">
        <f t="shared" si="14"/>
        <v>20</v>
      </c>
    </row>
    <row r="104" spans="1:6" ht="27" customHeight="1">
      <c r="A104" s="344" t="s">
        <v>102</v>
      </c>
      <c r="B104" s="344"/>
      <c r="C104" s="64">
        <f aca="true" t="shared" si="15" ref="C104:E106">C105</f>
        <v>300000</v>
      </c>
      <c r="D104" s="64">
        <f t="shared" si="15"/>
        <v>-209500</v>
      </c>
      <c r="E104" s="91">
        <f t="shared" si="15"/>
        <v>90500</v>
      </c>
      <c r="F104" s="92">
        <f t="shared" si="14"/>
        <v>30.166666666666668</v>
      </c>
    </row>
    <row r="105" spans="1:6" ht="13.5" customHeight="1">
      <c r="A105" s="357" t="s">
        <v>101</v>
      </c>
      <c r="B105" s="357"/>
      <c r="C105" s="67">
        <f t="shared" si="15"/>
        <v>300000</v>
      </c>
      <c r="D105" s="67">
        <f t="shared" si="15"/>
        <v>-209500</v>
      </c>
      <c r="E105" s="68">
        <f t="shared" si="15"/>
        <v>90500</v>
      </c>
      <c r="F105" s="69">
        <f t="shared" si="14"/>
        <v>30.166666666666668</v>
      </c>
    </row>
    <row r="106" spans="1:6" ht="13.5" customHeight="1">
      <c r="A106" s="320" t="s">
        <v>307</v>
      </c>
      <c r="B106" s="320"/>
      <c r="C106" s="70">
        <f t="shared" si="15"/>
        <v>300000</v>
      </c>
      <c r="D106" s="70">
        <f t="shared" si="15"/>
        <v>-209500</v>
      </c>
      <c r="E106" s="71">
        <f t="shared" si="15"/>
        <v>90500</v>
      </c>
      <c r="F106" s="72">
        <f t="shared" si="14"/>
        <v>30.166666666666668</v>
      </c>
    </row>
    <row r="107" spans="1:6" ht="13.5" customHeight="1">
      <c r="A107" s="76">
        <v>4</v>
      </c>
      <c r="B107" s="73" t="s">
        <v>103</v>
      </c>
      <c r="C107" s="57">
        <f>SUM(C108,C110)</f>
        <v>300000</v>
      </c>
      <c r="D107" s="57">
        <f>SUM(D108,D110)</f>
        <v>-209500</v>
      </c>
      <c r="E107" s="74">
        <f>SUM(E108,E110)</f>
        <v>90500</v>
      </c>
      <c r="F107" s="101">
        <f t="shared" si="14"/>
        <v>30.166666666666668</v>
      </c>
    </row>
    <row r="108" spans="1:9" ht="13.5" customHeight="1">
      <c r="A108" s="76">
        <v>45</v>
      </c>
      <c r="B108" s="73" t="s">
        <v>104</v>
      </c>
      <c r="C108" s="77">
        <f>SUM(C109:C109)</f>
        <v>225000</v>
      </c>
      <c r="D108" s="77">
        <f>SUM(D109:D109)</f>
        <v>-200000</v>
      </c>
      <c r="E108" s="78">
        <f>SUM(E109:E109)</f>
        <v>25000</v>
      </c>
      <c r="F108" s="101">
        <f t="shared" si="14"/>
        <v>11.11111111111111</v>
      </c>
      <c r="I108" s="3"/>
    </row>
    <row r="109" spans="1:6" s="3" customFormat="1" ht="13.5" customHeight="1">
      <c r="A109" s="98">
        <v>451</v>
      </c>
      <c r="B109" s="80" t="s">
        <v>46</v>
      </c>
      <c r="C109" s="81">
        <v>225000</v>
      </c>
      <c r="D109" s="81">
        <v>-200000</v>
      </c>
      <c r="E109" s="107">
        <v>25000</v>
      </c>
      <c r="F109" s="75">
        <f t="shared" si="14"/>
        <v>11.11111111111111</v>
      </c>
    </row>
    <row r="110" spans="1:9" s="3" customFormat="1" ht="13.5" customHeight="1">
      <c r="A110" s="76">
        <v>42</v>
      </c>
      <c r="B110" s="73" t="s">
        <v>105</v>
      </c>
      <c r="C110" s="77">
        <f>SUM(C111:C111)</f>
        <v>75000</v>
      </c>
      <c r="D110" s="77">
        <f>SUM(D111:D111)</f>
        <v>-9500</v>
      </c>
      <c r="E110" s="78">
        <f>SUM(E111:E111)</f>
        <v>65500</v>
      </c>
      <c r="F110" s="101">
        <f t="shared" si="14"/>
        <v>87.33333333333333</v>
      </c>
      <c r="I110" s="1"/>
    </row>
    <row r="111" spans="1:6" ht="13.5" customHeight="1">
      <c r="A111" s="79">
        <v>426</v>
      </c>
      <c r="B111" s="80" t="s">
        <v>106</v>
      </c>
      <c r="C111" s="81">
        <v>75000</v>
      </c>
      <c r="D111" s="81">
        <v>-9500</v>
      </c>
      <c r="E111" s="82">
        <v>65500</v>
      </c>
      <c r="F111" s="75">
        <f t="shared" si="14"/>
        <v>87.33333333333333</v>
      </c>
    </row>
    <row r="112" spans="1:6" ht="27" customHeight="1">
      <c r="A112" s="344" t="s">
        <v>107</v>
      </c>
      <c r="B112" s="344"/>
      <c r="C112" s="64">
        <f aca="true" t="shared" si="16" ref="C112:E115">C113</f>
        <v>50000</v>
      </c>
      <c r="D112" s="64">
        <f t="shared" si="16"/>
        <v>-20000</v>
      </c>
      <c r="E112" s="91">
        <f t="shared" si="16"/>
        <v>30000</v>
      </c>
      <c r="F112" s="92">
        <f t="shared" si="14"/>
        <v>60</v>
      </c>
    </row>
    <row r="113" spans="1:6" ht="13.5" customHeight="1">
      <c r="A113" s="357" t="s">
        <v>101</v>
      </c>
      <c r="B113" s="357"/>
      <c r="C113" s="67">
        <f t="shared" si="16"/>
        <v>50000</v>
      </c>
      <c r="D113" s="67">
        <f t="shared" si="16"/>
        <v>-20000</v>
      </c>
      <c r="E113" s="68">
        <f t="shared" si="16"/>
        <v>30000</v>
      </c>
      <c r="F113" s="69">
        <f t="shared" si="14"/>
        <v>60</v>
      </c>
    </row>
    <row r="114" spans="1:6" ht="13.5" customHeight="1">
      <c r="A114" s="318" t="s">
        <v>64</v>
      </c>
      <c r="B114" s="318"/>
      <c r="C114" s="70">
        <f t="shared" si="16"/>
        <v>50000</v>
      </c>
      <c r="D114" s="70">
        <f t="shared" si="16"/>
        <v>-20000</v>
      </c>
      <c r="E114" s="71">
        <f t="shared" si="16"/>
        <v>30000</v>
      </c>
      <c r="F114" s="72">
        <f t="shared" si="14"/>
        <v>60</v>
      </c>
    </row>
    <row r="115" spans="1:6" ht="13.5" customHeight="1">
      <c r="A115" s="76">
        <v>4</v>
      </c>
      <c r="B115" s="73" t="s">
        <v>103</v>
      </c>
      <c r="C115" s="57">
        <f t="shared" si="16"/>
        <v>50000</v>
      </c>
      <c r="D115" s="57">
        <f t="shared" si="16"/>
        <v>-20000</v>
      </c>
      <c r="E115" s="74">
        <f t="shared" si="16"/>
        <v>30000</v>
      </c>
      <c r="F115" s="101">
        <f t="shared" si="14"/>
        <v>60</v>
      </c>
    </row>
    <row r="116" spans="1:6" ht="13.5" customHeight="1">
      <c r="A116" s="76">
        <v>42</v>
      </c>
      <c r="B116" s="73" t="s">
        <v>105</v>
      </c>
      <c r="C116" s="77">
        <f>SUM(C117:C117)</f>
        <v>50000</v>
      </c>
      <c r="D116" s="77">
        <f>SUM(D117:D117)</f>
        <v>-20000</v>
      </c>
      <c r="E116" s="78">
        <f>SUM(E117:E117)</f>
        <v>30000</v>
      </c>
      <c r="F116" s="101">
        <f t="shared" si="14"/>
        <v>60</v>
      </c>
    </row>
    <row r="117" spans="1:9" ht="13.5" customHeight="1">
      <c r="A117" s="98">
        <v>421</v>
      </c>
      <c r="B117" s="80" t="s">
        <v>108</v>
      </c>
      <c r="C117" s="81">
        <v>50000</v>
      </c>
      <c r="D117" s="81">
        <v>-20000</v>
      </c>
      <c r="E117" s="107">
        <v>30000</v>
      </c>
      <c r="F117" s="75">
        <f t="shared" si="14"/>
        <v>60</v>
      </c>
      <c r="I117" s="109"/>
    </row>
    <row r="118" spans="1:9" s="109" customFormat="1" ht="13.5" customHeight="1">
      <c r="A118" s="367" t="s">
        <v>109</v>
      </c>
      <c r="B118" s="367"/>
      <c r="C118" s="108">
        <f>SUM(C119,C170,C204)</f>
        <v>4896092</v>
      </c>
      <c r="D118" s="108">
        <f>SUM(D119,D170,D204)</f>
        <v>-2939925</v>
      </c>
      <c r="E118" s="108">
        <f>SUM(E119,E170,E204,E225)</f>
        <v>1968183.86</v>
      </c>
      <c r="F118" s="101">
        <f t="shared" si="14"/>
        <v>40.19907836699147</v>
      </c>
      <c r="I118" s="1"/>
    </row>
    <row r="119" spans="1:7" ht="24" customHeight="1">
      <c r="A119" s="350" t="s">
        <v>110</v>
      </c>
      <c r="B119" s="350"/>
      <c r="C119" s="62">
        <f>SUM(C120,C128,C135,C144,C151,C158,C164)</f>
        <v>590000</v>
      </c>
      <c r="D119" s="62">
        <f>SUM(D120,D128,D135,D144,D151,D158,D164)</f>
        <v>-35800</v>
      </c>
      <c r="E119" s="62">
        <f>SUM(E120,E128,E135,E144,E151,E158,E164)</f>
        <v>554200</v>
      </c>
      <c r="F119" s="85">
        <f>E119/C119*100</f>
        <v>93.9322033898305</v>
      </c>
      <c r="G119" s="237"/>
    </row>
    <row r="120" spans="1:7" ht="15.75" customHeight="1">
      <c r="A120" s="344" t="s">
        <v>111</v>
      </c>
      <c r="B120" s="344"/>
      <c r="C120" s="64">
        <f>C124</f>
        <v>200000</v>
      </c>
      <c r="D120" s="64">
        <f>D124</f>
        <v>-50000</v>
      </c>
      <c r="E120" s="65">
        <f>E124</f>
        <v>150000</v>
      </c>
      <c r="F120" s="66">
        <f>E120/C120*100</f>
        <v>75</v>
      </c>
      <c r="G120" s="237"/>
    </row>
    <row r="121" spans="1:7" ht="13.5" customHeight="1">
      <c r="A121" s="357" t="s">
        <v>101</v>
      </c>
      <c r="B121" s="357"/>
      <c r="C121" s="67">
        <f>C122</f>
        <v>200000</v>
      </c>
      <c r="D121" s="67">
        <f>D124</f>
        <v>-50000</v>
      </c>
      <c r="E121" s="68">
        <f>E124</f>
        <v>150000</v>
      </c>
      <c r="F121" s="69">
        <f>E121/C121*100</f>
        <v>75</v>
      </c>
      <c r="G121" s="237"/>
    </row>
    <row r="122" spans="1:9" ht="13.5" customHeight="1">
      <c r="A122" s="318" t="s">
        <v>64</v>
      </c>
      <c r="B122" s="318"/>
      <c r="C122" s="198">
        <f>C124</f>
        <v>200000</v>
      </c>
      <c r="D122" s="70">
        <v>-160000</v>
      </c>
      <c r="E122" s="71">
        <v>40000</v>
      </c>
      <c r="F122" s="72">
        <f>E122/C122*100</f>
        <v>20</v>
      </c>
      <c r="G122" s="237"/>
      <c r="I122" s="3"/>
    </row>
    <row r="123" spans="1:9" s="3" customFormat="1" ht="13.5" customHeight="1">
      <c r="A123" s="318" t="s">
        <v>112</v>
      </c>
      <c r="B123" s="318"/>
      <c r="C123" s="198">
        <v>0</v>
      </c>
      <c r="D123" s="198">
        <v>110000</v>
      </c>
      <c r="E123" s="71">
        <v>110000</v>
      </c>
      <c r="F123" s="72">
        <v>0</v>
      </c>
      <c r="G123" s="238"/>
      <c r="I123" s="1"/>
    </row>
    <row r="124" spans="1:7" ht="13.5" customHeight="1">
      <c r="A124" s="76">
        <v>3</v>
      </c>
      <c r="B124" s="73" t="s">
        <v>65</v>
      </c>
      <c r="C124" s="57">
        <f>C125</f>
        <v>200000</v>
      </c>
      <c r="D124" s="57">
        <f>D125</f>
        <v>-50000</v>
      </c>
      <c r="E124" s="74">
        <f>E125</f>
        <v>150000</v>
      </c>
      <c r="F124" s="101">
        <f>E124/C124*100</f>
        <v>75</v>
      </c>
      <c r="G124" s="237"/>
    </row>
    <row r="125" spans="1:7" ht="13.5" customHeight="1">
      <c r="A125" s="76">
        <v>32</v>
      </c>
      <c r="B125" s="73" t="s">
        <v>66</v>
      </c>
      <c r="C125" s="77">
        <f>SUM(C126,C127)</f>
        <v>200000</v>
      </c>
      <c r="D125" s="77">
        <f>SUM(D126,D127)</f>
        <v>-50000</v>
      </c>
      <c r="E125" s="78">
        <f>SUM(E126,E127)</f>
        <v>150000</v>
      </c>
      <c r="F125" s="101">
        <f>E125/C125*100</f>
        <v>75</v>
      </c>
      <c r="G125" s="237"/>
    </row>
    <row r="126" spans="1:9" ht="13.5" customHeight="1">
      <c r="A126" s="98">
        <v>323</v>
      </c>
      <c r="B126" s="80" t="s">
        <v>83</v>
      </c>
      <c r="C126" s="81">
        <v>160000</v>
      </c>
      <c r="D126" s="81">
        <v>-30000</v>
      </c>
      <c r="E126" s="107">
        <v>130000</v>
      </c>
      <c r="F126" s="75">
        <f>E126/C126*100</f>
        <v>81.25</v>
      </c>
      <c r="G126" s="237"/>
      <c r="I126" s="3"/>
    </row>
    <row r="127" spans="1:9" s="3" customFormat="1" ht="13.5" customHeight="1">
      <c r="A127" s="110">
        <v>322</v>
      </c>
      <c r="B127" s="80" t="s">
        <v>82</v>
      </c>
      <c r="C127" s="81">
        <v>40000</v>
      </c>
      <c r="D127" s="81">
        <v>-20000</v>
      </c>
      <c r="E127" s="107">
        <v>20000</v>
      </c>
      <c r="F127" s="75">
        <f>E127/C127*100</f>
        <v>50</v>
      </c>
      <c r="G127" s="238"/>
      <c r="I127" s="1"/>
    </row>
    <row r="128" spans="1:7" ht="13.5" customHeight="1">
      <c r="A128" s="344" t="s">
        <v>113</v>
      </c>
      <c r="B128" s="344"/>
      <c r="C128" s="64">
        <f aca="true" t="shared" si="17" ref="C128:E131">C129</f>
        <v>45000</v>
      </c>
      <c r="D128" s="64">
        <f t="shared" si="17"/>
        <v>-39500</v>
      </c>
      <c r="E128" s="111">
        <f t="shared" si="17"/>
        <v>5500</v>
      </c>
      <c r="F128" s="66">
        <f aca="true" t="shared" si="18" ref="F128:F133">E128/C128*100</f>
        <v>12.222222222222221</v>
      </c>
      <c r="G128" s="237"/>
    </row>
    <row r="129" spans="1:7" ht="13.5" customHeight="1">
      <c r="A129" s="364" t="s">
        <v>101</v>
      </c>
      <c r="B129" s="364"/>
      <c r="C129" s="67">
        <f t="shared" si="17"/>
        <v>45000</v>
      </c>
      <c r="D129" s="67">
        <f t="shared" si="17"/>
        <v>-39500</v>
      </c>
      <c r="E129" s="112">
        <f t="shared" si="17"/>
        <v>5500</v>
      </c>
      <c r="F129" s="69">
        <f t="shared" si="18"/>
        <v>12.222222222222221</v>
      </c>
      <c r="G129" s="237"/>
    </row>
    <row r="130" spans="1:7" ht="13.5" customHeight="1">
      <c r="A130" s="318" t="s">
        <v>64</v>
      </c>
      <c r="B130" s="318"/>
      <c r="C130" s="70">
        <f t="shared" si="17"/>
        <v>45000</v>
      </c>
      <c r="D130" s="70">
        <f t="shared" si="17"/>
        <v>-39500</v>
      </c>
      <c r="E130" s="113">
        <f t="shared" si="17"/>
        <v>5500</v>
      </c>
      <c r="F130" s="72">
        <f t="shared" si="18"/>
        <v>12.222222222222221</v>
      </c>
      <c r="G130" s="237"/>
    </row>
    <row r="131" spans="1:7" ht="13.5" customHeight="1">
      <c r="A131" s="76">
        <v>3</v>
      </c>
      <c r="B131" s="73" t="s">
        <v>65</v>
      </c>
      <c r="C131" s="57">
        <f t="shared" si="17"/>
        <v>45000</v>
      </c>
      <c r="D131" s="57">
        <f t="shared" si="17"/>
        <v>-39500</v>
      </c>
      <c r="E131" s="114">
        <f t="shared" si="17"/>
        <v>5500</v>
      </c>
      <c r="F131" s="101">
        <f t="shared" si="18"/>
        <v>12.222222222222221</v>
      </c>
      <c r="G131" s="237"/>
    </row>
    <row r="132" spans="1:7" ht="13.5" customHeight="1">
      <c r="A132" s="76">
        <v>32</v>
      </c>
      <c r="B132" s="73" t="s">
        <v>66</v>
      </c>
      <c r="C132" s="77">
        <f>SUM(C133:C133)</f>
        <v>45000</v>
      </c>
      <c r="D132" s="77">
        <f>SUM(D133,D134)</f>
        <v>-39500</v>
      </c>
      <c r="E132" s="78">
        <f>SUM(E133,E134)</f>
        <v>5500</v>
      </c>
      <c r="F132" s="101">
        <f t="shared" si="18"/>
        <v>12.222222222222221</v>
      </c>
      <c r="G132" s="237"/>
    </row>
    <row r="133" spans="1:9" ht="13.5" customHeight="1">
      <c r="A133" s="98">
        <v>323</v>
      </c>
      <c r="B133" s="80" t="s">
        <v>83</v>
      </c>
      <c r="C133" s="81">
        <v>45000</v>
      </c>
      <c r="D133" s="81">
        <v>-45000</v>
      </c>
      <c r="E133" s="82">
        <v>0</v>
      </c>
      <c r="F133" s="75">
        <f t="shared" si="18"/>
        <v>0</v>
      </c>
      <c r="G133" s="237"/>
      <c r="I133" s="3"/>
    </row>
    <row r="134" spans="1:9" s="3" customFormat="1" ht="13.5" customHeight="1">
      <c r="A134" s="110">
        <v>322</v>
      </c>
      <c r="B134" s="80" t="s">
        <v>82</v>
      </c>
      <c r="C134" s="81">
        <v>0</v>
      </c>
      <c r="D134" s="81">
        <v>5500</v>
      </c>
      <c r="E134" s="82">
        <v>5500</v>
      </c>
      <c r="F134" s="75"/>
      <c r="G134" s="238"/>
      <c r="I134" s="1"/>
    </row>
    <row r="135" spans="1:7" ht="13.5" customHeight="1">
      <c r="A135" s="344" t="s">
        <v>114</v>
      </c>
      <c r="B135" s="344"/>
      <c r="C135" s="64">
        <f>C136</f>
        <v>250000</v>
      </c>
      <c r="D135" s="64">
        <f>D136</f>
        <v>2000</v>
      </c>
      <c r="E135" s="65">
        <f>E136</f>
        <v>252000</v>
      </c>
      <c r="F135" s="66">
        <f aca="true" t="shared" si="19" ref="F135:F143">E135/C135*100</f>
        <v>100.8</v>
      </c>
      <c r="G135" s="237"/>
    </row>
    <row r="136" spans="1:7" ht="13.5" customHeight="1">
      <c r="A136" s="357" t="s">
        <v>101</v>
      </c>
      <c r="B136" s="357"/>
      <c r="C136" s="67">
        <f>C140</f>
        <v>250000</v>
      </c>
      <c r="D136" s="67">
        <f>D140</f>
        <v>2000</v>
      </c>
      <c r="E136" s="68">
        <f>E140</f>
        <v>252000</v>
      </c>
      <c r="F136" s="69">
        <f t="shared" si="19"/>
        <v>100.8</v>
      </c>
      <c r="G136" s="237"/>
    </row>
    <row r="137" spans="1:7" ht="13.5" customHeight="1">
      <c r="A137" s="318" t="s">
        <v>115</v>
      </c>
      <c r="B137" s="318"/>
      <c r="C137" s="198">
        <v>110000</v>
      </c>
      <c r="D137" s="198">
        <v>-110000</v>
      </c>
      <c r="E137" s="199">
        <v>0</v>
      </c>
      <c r="F137" s="72">
        <f t="shared" si="19"/>
        <v>0</v>
      </c>
      <c r="G137" s="237"/>
    </row>
    <row r="138" spans="1:7" ht="13.5" customHeight="1">
      <c r="A138" s="318" t="s">
        <v>127</v>
      </c>
      <c r="B138" s="318"/>
      <c r="C138" s="198">
        <v>0</v>
      </c>
      <c r="D138" s="198">
        <v>207000</v>
      </c>
      <c r="E138" s="199">
        <v>207000</v>
      </c>
      <c r="F138" s="72">
        <v>0</v>
      </c>
      <c r="G138" s="237"/>
    </row>
    <row r="139" spans="1:7" ht="13.5" customHeight="1">
      <c r="A139" s="366" t="s">
        <v>116</v>
      </c>
      <c r="B139" s="366"/>
      <c r="C139" s="198">
        <v>140000</v>
      </c>
      <c r="D139" s="198">
        <v>-95000</v>
      </c>
      <c r="E139" s="199">
        <v>45000</v>
      </c>
      <c r="F139" s="72">
        <f t="shared" si="19"/>
        <v>32.142857142857146</v>
      </c>
      <c r="G139" s="237"/>
    </row>
    <row r="140" spans="1:7" ht="13.5" customHeight="1">
      <c r="A140" s="76">
        <v>3</v>
      </c>
      <c r="B140" s="73" t="s">
        <v>65</v>
      </c>
      <c r="C140" s="96">
        <f>C141</f>
        <v>250000</v>
      </c>
      <c r="D140" s="96">
        <f>D141</f>
        <v>2000</v>
      </c>
      <c r="E140" s="97">
        <f>E141</f>
        <v>252000</v>
      </c>
      <c r="F140" s="101">
        <f t="shared" si="19"/>
        <v>100.8</v>
      </c>
      <c r="G140" s="237"/>
    </row>
    <row r="141" spans="1:7" ht="13.5" customHeight="1">
      <c r="A141" s="76">
        <v>32</v>
      </c>
      <c r="B141" s="73" t="s">
        <v>66</v>
      </c>
      <c r="C141" s="96">
        <f>SUM(C142,C143)</f>
        <v>250000</v>
      </c>
      <c r="D141" s="96">
        <f>SUM(D142,D143)</f>
        <v>2000</v>
      </c>
      <c r="E141" s="97">
        <f>SUM(E142,E143)</f>
        <v>252000</v>
      </c>
      <c r="F141" s="101">
        <f t="shared" si="19"/>
        <v>100.8</v>
      </c>
      <c r="G141" s="237"/>
    </row>
    <row r="142" spans="1:9" ht="13.5" customHeight="1">
      <c r="A142" s="98">
        <v>322</v>
      </c>
      <c r="B142" s="80" t="s">
        <v>82</v>
      </c>
      <c r="C142" s="81">
        <v>70000</v>
      </c>
      <c r="D142" s="81">
        <v>175000</v>
      </c>
      <c r="E142" s="82">
        <v>245000</v>
      </c>
      <c r="F142" s="75">
        <f t="shared" si="19"/>
        <v>350</v>
      </c>
      <c r="G142" s="237"/>
      <c r="I142" s="3"/>
    </row>
    <row r="143" spans="1:9" s="3" customFormat="1" ht="13.5" customHeight="1">
      <c r="A143" s="98">
        <v>323</v>
      </c>
      <c r="B143" s="80" t="s">
        <v>83</v>
      </c>
      <c r="C143" s="81">
        <v>180000</v>
      </c>
      <c r="D143" s="81">
        <v>-173000</v>
      </c>
      <c r="E143" s="82">
        <v>7000</v>
      </c>
      <c r="F143" s="75">
        <f t="shared" si="19"/>
        <v>3.888888888888889</v>
      </c>
      <c r="G143" s="238"/>
      <c r="I143" s="1"/>
    </row>
    <row r="144" spans="1:7" ht="13.5" customHeight="1">
      <c r="A144" s="344" t="s">
        <v>117</v>
      </c>
      <c r="B144" s="344"/>
      <c r="C144" s="64">
        <f aca="true" t="shared" si="20" ref="C144:E147">C145</f>
        <v>95000</v>
      </c>
      <c r="D144" s="64">
        <f t="shared" si="20"/>
        <v>-48000</v>
      </c>
      <c r="E144" s="111">
        <f t="shared" si="20"/>
        <v>47000</v>
      </c>
      <c r="F144" s="66">
        <f aca="true" t="shared" si="21" ref="F144:F150">E144/C144*100</f>
        <v>49.473684210526315</v>
      </c>
      <c r="G144" s="237"/>
    </row>
    <row r="145" spans="1:7" ht="13.5" customHeight="1">
      <c r="A145" s="357" t="s">
        <v>90</v>
      </c>
      <c r="B145" s="357"/>
      <c r="C145" s="67">
        <f t="shared" si="20"/>
        <v>95000</v>
      </c>
      <c r="D145" s="67">
        <f t="shared" si="20"/>
        <v>-48000</v>
      </c>
      <c r="E145" s="112">
        <f t="shared" si="20"/>
        <v>47000</v>
      </c>
      <c r="F145" s="69">
        <f t="shared" si="21"/>
        <v>49.473684210526315</v>
      </c>
      <c r="G145" s="237"/>
    </row>
    <row r="146" spans="1:7" ht="13.5" customHeight="1">
      <c r="A146" s="318" t="s">
        <v>64</v>
      </c>
      <c r="B146" s="318"/>
      <c r="C146" s="70">
        <f t="shared" si="20"/>
        <v>95000</v>
      </c>
      <c r="D146" s="70">
        <f t="shared" si="20"/>
        <v>-48000</v>
      </c>
      <c r="E146" s="113">
        <f t="shared" si="20"/>
        <v>47000</v>
      </c>
      <c r="F146" s="72">
        <f t="shared" si="21"/>
        <v>49.473684210526315</v>
      </c>
      <c r="G146" s="237"/>
    </row>
    <row r="147" spans="1:7" ht="13.5" customHeight="1">
      <c r="A147" s="76">
        <v>3</v>
      </c>
      <c r="B147" s="73" t="s">
        <v>65</v>
      </c>
      <c r="C147" s="57">
        <f t="shared" si="20"/>
        <v>95000</v>
      </c>
      <c r="D147" s="57">
        <f t="shared" si="20"/>
        <v>-48000</v>
      </c>
      <c r="E147" s="114">
        <f t="shared" si="20"/>
        <v>47000</v>
      </c>
      <c r="F147" s="101">
        <f t="shared" si="21"/>
        <v>49.473684210526315</v>
      </c>
      <c r="G147" s="237"/>
    </row>
    <row r="148" spans="1:7" ht="13.5" customHeight="1">
      <c r="A148" s="76">
        <v>32</v>
      </c>
      <c r="B148" s="73" t="s">
        <v>66</v>
      </c>
      <c r="C148" s="77">
        <f>SUM(C149,C150)</f>
        <v>95000</v>
      </c>
      <c r="D148" s="77">
        <f>SUM(D149,D150)</f>
        <v>-48000</v>
      </c>
      <c r="E148" s="78">
        <f>SUM(E149,E150)</f>
        <v>47000</v>
      </c>
      <c r="F148" s="101">
        <f t="shared" si="21"/>
        <v>49.473684210526315</v>
      </c>
      <c r="G148" s="237"/>
    </row>
    <row r="149" spans="1:9" ht="13.5" customHeight="1">
      <c r="A149" s="98">
        <v>323</v>
      </c>
      <c r="B149" s="80" t="s">
        <v>83</v>
      </c>
      <c r="C149" s="81">
        <v>55000</v>
      </c>
      <c r="D149" s="81">
        <v>-9500</v>
      </c>
      <c r="E149" s="82">
        <v>45500</v>
      </c>
      <c r="F149" s="75">
        <f t="shared" si="21"/>
        <v>82.72727272727273</v>
      </c>
      <c r="G149" s="237"/>
      <c r="I149" s="3"/>
    </row>
    <row r="150" spans="1:9" s="3" customFormat="1" ht="12.75" customHeight="1">
      <c r="A150" s="110">
        <v>322</v>
      </c>
      <c r="B150" s="80" t="s">
        <v>82</v>
      </c>
      <c r="C150" s="81">
        <v>40000</v>
      </c>
      <c r="D150" s="81">
        <v>-38500</v>
      </c>
      <c r="E150" s="82">
        <v>1500</v>
      </c>
      <c r="F150" s="75">
        <f t="shared" si="21"/>
        <v>3.75</v>
      </c>
      <c r="G150" s="238"/>
      <c r="I150" s="1"/>
    </row>
    <row r="151" spans="1:9" s="3" customFormat="1" ht="12.75" customHeight="1">
      <c r="A151" s="325" t="s">
        <v>314</v>
      </c>
      <c r="B151" s="325"/>
      <c r="C151" s="127">
        <f aca="true" t="shared" si="22" ref="C151:E154">C152</f>
        <v>0</v>
      </c>
      <c r="D151" s="127">
        <f t="shared" si="22"/>
        <v>63700</v>
      </c>
      <c r="E151" s="153">
        <f t="shared" si="22"/>
        <v>63700</v>
      </c>
      <c r="F151" s="75">
        <v>0</v>
      </c>
      <c r="G151" s="238"/>
      <c r="I151" s="1"/>
    </row>
    <row r="152" spans="1:9" s="3" customFormat="1" ht="12.75" customHeight="1">
      <c r="A152" s="322" t="s">
        <v>215</v>
      </c>
      <c r="B152" s="322"/>
      <c r="C152" s="67">
        <f t="shared" si="22"/>
        <v>0</v>
      </c>
      <c r="D152" s="67">
        <f t="shared" si="22"/>
        <v>63700</v>
      </c>
      <c r="E152" s="68">
        <f t="shared" si="22"/>
        <v>63700</v>
      </c>
      <c r="F152" s="75">
        <v>0</v>
      </c>
      <c r="G152" s="238"/>
      <c r="I152" s="1"/>
    </row>
    <row r="153" spans="1:9" s="3" customFormat="1" ht="12.75" customHeight="1">
      <c r="A153" s="318" t="s">
        <v>139</v>
      </c>
      <c r="B153" s="318"/>
      <c r="C153" s="70">
        <f t="shared" si="22"/>
        <v>0</v>
      </c>
      <c r="D153" s="70">
        <f t="shared" si="22"/>
        <v>63700</v>
      </c>
      <c r="E153" s="200">
        <f t="shared" si="22"/>
        <v>63700</v>
      </c>
      <c r="F153" s="75">
        <v>0</v>
      </c>
      <c r="G153" s="238"/>
      <c r="I153" s="1"/>
    </row>
    <row r="154" spans="1:9" s="3" customFormat="1" ht="12.75" customHeight="1">
      <c r="A154" s="76">
        <v>3</v>
      </c>
      <c r="B154" s="73" t="s">
        <v>65</v>
      </c>
      <c r="C154" s="96">
        <f t="shared" si="22"/>
        <v>0</v>
      </c>
      <c r="D154" s="96">
        <f t="shared" si="22"/>
        <v>63700</v>
      </c>
      <c r="E154" s="97">
        <f t="shared" si="22"/>
        <v>63700</v>
      </c>
      <c r="F154" s="75">
        <v>0</v>
      </c>
      <c r="G154" s="238"/>
      <c r="I154" s="1"/>
    </row>
    <row r="155" spans="1:9" s="3" customFormat="1" ht="12.75" customHeight="1">
      <c r="A155" s="76">
        <v>32</v>
      </c>
      <c r="B155" s="73" t="s">
        <v>66</v>
      </c>
      <c r="C155" s="77">
        <f>SUM(C157:C157)</f>
        <v>0</v>
      </c>
      <c r="D155" s="77">
        <f>SUM(D157:D157)</f>
        <v>63700</v>
      </c>
      <c r="E155" s="99">
        <f>SUM(E157:E157)</f>
        <v>63700</v>
      </c>
      <c r="F155" s="75">
        <v>0</v>
      </c>
      <c r="G155" s="238"/>
      <c r="I155" s="1"/>
    </row>
    <row r="156" spans="1:9" s="3" customFormat="1" ht="12.75" customHeight="1">
      <c r="A156" s="110">
        <v>322</v>
      </c>
      <c r="B156" s="80" t="s">
        <v>82</v>
      </c>
      <c r="C156" s="159">
        <v>0</v>
      </c>
      <c r="D156" s="159">
        <v>0</v>
      </c>
      <c r="E156" s="160">
        <v>0</v>
      </c>
      <c r="F156" s="75">
        <v>0</v>
      </c>
      <c r="G156" s="238"/>
      <c r="I156" s="1"/>
    </row>
    <row r="157" spans="1:9" s="3" customFormat="1" ht="12.75" customHeight="1">
      <c r="A157" s="98">
        <v>323</v>
      </c>
      <c r="B157" s="80" t="s">
        <v>213</v>
      </c>
      <c r="C157" s="81">
        <v>0</v>
      </c>
      <c r="D157" s="81">
        <v>63700</v>
      </c>
      <c r="E157" s="228">
        <v>63700</v>
      </c>
      <c r="F157" s="75">
        <v>0</v>
      </c>
      <c r="G157" s="238"/>
      <c r="I157" s="1"/>
    </row>
    <row r="158" spans="1:9" s="3" customFormat="1" ht="12.75" customHeight="1">
      <c r="A158" s="325" t="s">
        <v>315</v>
      </c>
      <c r="B158" s="325"/>
      <c r="C158" s="127">
        <f>C159</f>
        <v>0</v>
      </c>
      <c r="D158" s="153">
        <f aca="true" t="shared" si="23" ref="D158:E161">D159</f>
        <v>16000</v>
      </c>
      <c r="E158" s="153">
        <f t="shared" si="23"/>
        <v>16000</v>
      </c>
      <c r="F158" s="75">
        <v>0</v>
      </c>
      <c r="G158" s="238"/>
      <c r="I158" s="1"/>
    </row>
    <row r="159" spans="1:9" s="3" customFormat="1" ht="12.75" customHeight="1">
      <c r="A159" s="322" t="s">
        <v>215</v>
      </c>
      <c r="B159" s="322"/>
      <c r="C159" s="67">
        <f>C160</f>
        <v>0</v>
      </c>
      <c r="D159" s="67">
        <f t="shared" si="23"/>
        <v>16000</v>
      </c>
      <c r="E159" s="68">
        <f t="shared" si="23"/>
        <v>16000</v>
      </c>
      <c r="F159" s="75">
        <v>0</v>
      </c>
      <c r="G159" s="238"/>
      <c r="I159" s="1"/>
    </row>
    <row r="160" spans="1:9" s="3" customFormat="1" ht="12.75" customHeight="1">
      <c r="A160" s="318" t="s">
        <v>139</v>
      </c>
      <c r="B160" s="318"/>
      <c r="C160" s="70">
        <f>C161</f>
        <v>0</v>
      </c>
      <c r="D160" s="70">
        <f t="shared" si="23"/>
        <v>16000</v>
      </c>
      <c r="E160" s="71">
        <f t="shared" si="23"/>
        <v>16000</v>
      </c>
      <c r="F160" s="75">
        <v>0</v>
      </c>
      <c r="G160" s="238"/>
      <c r="I160" s="1"/>
    </row>
    <row r="161" spans="1:9" s="3" customFormat="1" ht="12.75" customHeight="1">
      <c r="A161" s="76">
        <v>3</v>
      </c>
      <c r="B161" s="73" t="s">
        <v>65</v>
      </c>
      <c r="C161" s="96">
        <f>C162</f>
        <v>0</v>
      </c>
      <c r="D161" s="96">
        <f t="shared" si="23"/>
        <v>16000</v>
      </c>
      <c r="E161" s="97">
        <f t="shared" si="23"/>
        <v>16000</v>
      </c>
      <c r="F161" s="75">
        <v>0</v>
      </c>
      <c r="G161" s="238"/>
      <c r="I161" s="1"/>
    </row>
    <row r="162" spans="1:9" s="3" customFormat="1" ht="12.75" customHeight="1">
      <c r="A162" s="76">
        <v>32</v>
      </c>
      <c r="B162" s="73" t="s">
        <v>66</v>
      </c>
      <c r="C162" s="77">
        <f>SUM(C163:C163)</f>
        <v>0</v>
      </c>
      <c r="D162" s="77">
        <f>SUM(D163:D163)</f>
        <v>16000</v>
      </c>
      <c r="E162" s="78">
        <f>SUM(E163:E163)</f>
        <v>16000</v>
      </c>
      <c r="F162" s="75">
        <v>0</v>
      </c>
      <c r="G162" s="238"/>
      <c r="I162" s="1"/>
    </row>
    <row r="163" spans="1:9" s="3" customFormat="1" ht="12.75" customHeight="1">
      <c r="A163" s="98">
        <v>323</v>
      </c>
      <c r="B163" s="80" t="s">
        <v>213</v>
      </c>
      <c r="C163" s="81">
        <v>0</v>
      </c>
      <c r="D163" s="81">
        <v>16000</v>
      </c>
      <c r="E163" s="82">
        <v>16000</v>
      </c>
      <c r="F163" s="75">
        <v>0</v>
      </c>
      <c r="G163" s="238"/>
      <c r="I163" s="1"/>
    </row>
    <row r="164" spans="1:9" s="3" customFormat="1" ht="12.75" customHeight="1">
      <c r="A164" s="325" t="s">
        <v>316</v>
      </c>
      <c r="B164" s="325"/>
      <c r="C164" s="127">
        <f aca="true" t="shared" si="24" ref="C164:E167">C165</f>
        <v>0</v>
      </c>
      <c r="D164" s="153">
        <f t="shared" si="24"/>
        <v>20000</v>
      </c>
      <c r="E164" s="153">
        <f t="shared" si="24"/>
        <v>20000</v>
      </c>
      <c r="F164" s="75">
        <v>0</v>
      </c>
      <c r="G164" s="238"/>
      <c r="I164" s="1"/>
    </row>
    <row r="165" spans="1:9" s="3" customFormat="1" ht="12.75" customHeight="1">
      <c r="A165" s="322" t="s">
        <v>215</v>
      </c>
      <c r="B165" s="322"/>
      <c r="C165" s="67">
        <f t="shared" si="24"/>
        <v>0</v>
      </c>
      <c r="D165" s="67">
        <f t="shared" si="24"/>
        <v>20000</v>
      </c>
      <c r="E165" s="68">
        <f t="shared" si="24"/>
        <v>20000</v>
      </c>
      <c r="F165" s="75">
        <v>0</v>
      </c>
      <c r="G165" s="238"/>
      <c r="I165" s="1"/>
    </row>
    <row r="166" spans="1:9" s="3" customFormat="1" ht="12.75" customHeight="1">
      <c r="A166" s="318" t="s">
        <v>139</v>
      </c>
      <c r="B166" s="318"/>
      <c r="C166" s="70">
        <f t="shared" si="24"/>
        <v>0</v>
      </c>
      <c r="D166" s="70">
        <f t="shared" si="24"/>
        <v>20000</v>
      </c>
      <c r="E166" s="71">
        <f t="shared" si="24"/>
        <v>20000</v>
      </c>
      <c r="F166" s="75">
        <v>0</v>
      </c>
      <c r="G166" s="238"/>
      <c r="I166" s="1"/>
    </row>
    <row r="167" spans="1:9" s="3" customFormat="1" ht="12.75" customHeight="1">
      <c r="A167" s="76">
        <v>3</v>
      </c>
      <c r="B167" s="73" t="s">
        <v>65</v>
      </c>
      <c r="C167" s="96">
        <f t="shared" si="24"/>
        <v>0</v>
      </c>
      <c r="D167" s="96">
        <f t="shared" si="24"/>
        <v>20000</v>
      </c>
      <c r="E167" s="97">
        <f t="shared" si="24"/>
        <v>20000</v>
      </c>
      <c r="F167" s="75">
        <v>0</v>
      </c>
      <c r="G167" s="238"/>
      <c r="I167" s="1"/>
    </row>
    <row r="168" spans="1:9" s="3" customFormat="1" ht="12.75" customHeight="1">
      <c r="A168" s="76">
        <v>32</v>
      </c>
      <c r="B168" s="73" t="s">
        <v>66</v>
      </c>
      <c r="C168" s="77">
        <f>SUM(C169:C169)</f>
        <v>0</v>
      </c>
      <c r="D168" s="77">
        <f>SUM(D169:D169)</f>
        <v>20000</v>
      </c>
      <c r="E168" s="78">
        <f>SUM(E169:E169)</f>
        <v>20000</v>
      </c>
      <c r="F168" s="75">
        <v>0</v>
      </c>
      <c r="G168" s="238"/>
      <c r="I168" s="1"/>
    </row>
    <row r="169" spans="1:9" s="3" customFormat="1" ht="12.75" customHeight="1">
      <c r="A169" s="98">
        <v>323</v>
      </c>
      <c r="B169" s="80" t="s">
        <v>83</v>
      </c>
      <c r="C169" s="81">
        <v>0</v>
      </c>
      <c r="D169" s="81">
        <v>20000</v>
      </c>
      <c r="E169" s="82">
        <v>20000</v>
      </c>
      <c r="F169" s="75">
        <v>0</v>
      </c>
      <c r="G169" s="238"/>
      <c r="I169" s="1"/>
    </row>
    <row r="170" spans="1:7" ht="26.25" customHeight="1">
      <c r="A170" s="350" t="s">
        <v>118</v>
      </c>
      <c r="B170" s="350"/>
      <c r="C170" s="61">
        <f>SUM(C171,C184,C193)</f>
        <v>1435000</v>
      </c>
      <c r="D170" s="61">
        <f>SUM(D171,D184,D193)</f>
        <v>-1279125</v>
      </c>
      <c r="E170" s="62">
        <f>SUM(E171,E184,E193)</f>
        <v>155875</v>
      </c>
      <c r="F170" s="85">
        <f>E170/C170*100</f>
        <v>10.862369337979095</v>
      </c>
      <c r="G170" s="239"/>
    </row>
    <row r="171" spans="1:7" ht="19.5" customHeight="1">
      <c r="A171" s="325" t="s">
        <v>286</v>
      </c>
      <c r="B171" s="325"/>
      <c r="C171" s="64">
        <f>C172</f>
        <v>1152000</v>
      </c>
      <c r="D171" s="64">
        <f>D172</f>
        <v>-1071000</v>
      </c>
      <c r="E171" s="91">
        <f>E172</f>
        <v>81000</v>
      </c>
      <c r="F171" s="92">
        <f>E171/C171*100</f>
        <v>7.03125</v>
      </c>
      <c r="G171" s="239"/>
    </row>
    <row r="172" spans="1:7" ht="13.5" customHeight="1">
      <c r="A172" s="364" t="s">
        <v>101</v>
      </c>
      <c r="B172" s="364"/>
      <c r="C172" s="93">
        <f>C177</f>
        <v>1152000</v>
      </c>
      <c r="D172" s="93">
        <f>D177</f>
        <v>-1071000</v>
      </c>
      <c r="E172" s="94">
        <f>E177</f>
        <v>81000</v>
      </c>
      <c r="F172" s="69">
        <f>E172/C172*100</f>
        <v>7.03125</v>
      </c>
      <c r="G172" s="239"/>
    </row>
    <row r="173" spans="1:8" ht="13.5" customHeight="1">
      <c r="A173" s="365" t="s">
        <v>119</v>
      </c>
      <c r="B173" s="365"/>
      <c r="C173" s="198">
        <v>800000</v>
      </c>
      <c r="D173" s="198">
        <v>-800000</v>
      </c>
      <c r="E173" s="199">
        <v>0</v>
      </c>
      <c r="F173" s="72">
        <f>E173/C173*100</f>
        <v>0</v>
      </c>
      <c r="G173" s="239"/>
      <c r="H173" s="103"/>
    </row>
    <row r="174" spans="1:9" ht="13.5" customHeight="1">
      <c r="A174" s="320" t="s">
        <v>307</v>
      </c>
      <c r="B174" s="320"/>
      <c r="C174" s="198">
        <v>340000</v>
      </c>
      <c r="D174" s="198">
        <v>-259000</v>
      </c>
      <c r="E174" s="199">
        <v>81000</v>
      </c>
      <c r="F174" s="72">
        <f>E174/C174*100</f>
        <v>23.823529411764703</v>
      </c>
      <c r="G174" s="239"/>
      <c r="I174" s="3"/>
    </row>
    <row r="175" spans="1:7" s="3" customFormat="1" ht="13.5" customHeight="1">
      <c r="A175" s="376" t="s">
        <v>120</v>
      </c>
      <c r="B175" s="376"/>
      <c r="C175" s="198">
        <v>0</v>
      </c>
      <c r="D175" s="198">
        <v>0</v>
      </c>
      <c r="E175" s="199">
        <v>0</v>
      </c>
      <c r="F175" s="72">
        <v>0</v>
      </c>
      <c r="G175" s="240"/>
    </row>
    <row r="176" spans="1:9" s="3" customFormat="1" ht="13.5" customHeight="1">
      <c r="A176" s="318" t="s">
        <v>64</v>
      </c>
      <c r="B176" s="318"/>
      <c r="C176" s="198">
        <v>12000</v>
      </c>
      <c r="D176" s="198">
        <v>-12000</v>
      </c>
      <c r="E176" s="199">
        <v>0</v>
      </c>
      <c r="F176" s="72">
        <v>0</v>
      </c>
      <c r="G176" s="240"/>
      <c r="I176" s="1"/>
    </row>
    <row r="177" spans="1:9" ht="13.5" customHeight="1">
      <c r="A177" s="83">
        <v>4</v>
      </c>
      <c r="B177" s="73" t="s">
        <v>121</v>
      </c>
      <c r="C177" s="96">
        <f>SUM(C178,C180)</f>
        <v>1152000</v>
      </c>
      <c r="D177" s="96">
        <f>SUM(D178,D180)</f>
        <v>-1071000</v>
      </c>
      <c r="E177" s="97">
        <f>SUM(E178,E180)</f>
        <v>81000</v>
      </c>
      <c r="F177" s="101">
        <f>E177/C177*100</f>
        <v>7.03125</v>
      </c>
      <c r="G177" s="239"/>
      <c r="I177" s="3"/>
    </row>
    <row r="178" spans="1:7" s="3" customFormat="1" ht="13.5" customHeight="1">
      <c r="A178" s="83">
        <v>41</v>
      </c>
      <c r="B178" s="49" t="s">
        <v>40</v>
      </c>
      <c r="C178" s="77">
        <f>SUM(C179:C179)</f>
        <v>0</v>
      </c>
      <c r="D178" s="77">
        <f>SUM(D179:D179)</f>
        <v>0</v>
      </c>
      <c r="E178" s="99">
        <f>SUM(E179:E179)</f>
        <v>0</v>
      </c>
      <c r="F178" s="101">
        <v>0</v>
      </c>
      <c r="G178" s="240"/>
    </row>
    <row r="179" spans="1:9" s="3" customFormat="1" ht="13.5" customHeight="1">
      <c r="A179" s="117">
        <v>411</v>
      </c>
      <c r="B179" s="118" t="s">
        <v>122</v>
      </c>
      <c r="C179" s="81">
        <v>0</v>
      </c>
      <c r="D179" s="81">
        <v>0</v>
      </c>
      <c r="E179" s="119">
        <v>0</v>
      </c>
      <c r="F179" s="75">
        <v>0</v>
      </c>
      <c r="G179" s="240"/>
      <c r="I179" s="1"/>
    </row>
    <row r="180" spans="1:7" ht="13.5" customHeight="1">
      <c r="A180" s="83">
        <v>42</v>
      </c>
      <c r="B180" s="73" t="s">
        <v>123</v>
      </c>
      <c r="C180" s="96">
        <f>SUM(C181,C182,C183)</f>
        <v>1152000</v>
      </c>
      <c r="D180" s="96">
        <f>SUM(D181,D182,D183)</f>
        <v>-1071000</v>
      </c>
      <c r="E180" s="97">
        <f>SUM(E181,E182,E183)</f>
        <v>81000</v>
      </c>
      <c r="F180" s="101">
        <f>E180/C180*100</f>
        <v>7.03125</v>
      </c>
      <c r="G180" s="239"/>
    </row>
    <row r="181" spans="1:7" ht="13.5" customHeight="1">
      <c r="A181" s="84">
        <v>421</v>
      </c>
      <c r="B181" s="80" t="s">
        <v>108</v>
      </c>
      <c r="C181" s="81">
        <v>1152000</v>
      </c>
      <c r="D181" s="81">
        <v>-1074000</v>
      </c>
      <c r="E181" s="82">
        <v>78000</v>
      </c>
      <c r="F181" s="75">
        <f>E181/C181*100</f>
        <v>6.770833333333333</v>
      </c>
      <c r="G181" s="239"/>
    </row>
    <row r="182" spans="1:9" ht="13.5" customHeight="1">
      <c r="A182" s="84">
        <v>426</v>
      </c>
      <c r="B182" s="80" t="s">
        <v>124</v>
      </c>
      <c r="C182" s="120">
        <v>0</v>
      </c>
      <c r="D182" s="120">
        <v>0</v>
      </c>
      <c r="E182" s="121">
        <v>0</v>
      </c>
      <c r="F182" s="75">
        <v>0</v>
      </c>
      <c r="G182" s="239"/>
      <c r="I182" s="3"/>
    </row>
    <row r="183" spans="1:9" s="3" customFormat="1" ht="13.5" customHeight="1">
      <c r="A183" s="122">
        <v>422</v>
      </c>
      <c r="B183" s="87" t="s">
        <v>125</v>
      </c>
      <c r="C183" s="81">
        <v>0</v>
      </c>
      <c r="D183" s="81">
        <v>3000</v>
      </c>
      <c r="E183" s="121">
        <v>3000</v>
      </c>
      <c r="F183" s="75">
        <v>0</v>
      </c>
      <c r="G183" s="240"/>
      <c r="I183" s="1"/>
    </row>
    <row r="184" spans="1:7" ht="19.5" customHeight="1">
      <c r="A184" s="325" t="s">
        <v>126</v>
      </c>
      <c r="B184" s="325"/>
      <c r="C184" s="64">
        <f>C185</f>
        <v>58000</v>
      </c>
      <c r="D184" s="64">
        <f>D185</f>
        <v>-20625</v>
      </c>
      <c r="E184" s="91">
        <f>E185</f>
        <v>37375</v>
      </c>
      <c r="F184" s="92">
        <f>E184/C184*100</f>
        <v>64.4396551724138</v>
      </c>
      <c r="G184" s="239"/>
    </row>
    <row r="185" spans="1:7" ht="13.5" customHeight="1">
      <c r="A185" s="357" t="s">
        <v>101</v>
      </c>
      <c r="B185" s="357"/>
      <c r="C185" s="67">
        <f>C189</f>
        <v>58000</v>
      </c>
      <c r="D185" s="67">
        <f>D189</f>
        <v>-20625</v>
      </c>
      <c r="E185" s="68">
        <f>E189</f>
        <v>37375</v>
      </c>
      <c r="F185" s="69">
        <f>E185/C185*100</f>
        <v>64.4396551724138</v>
      </c>
      <c r="G185" s="239"/>
    </row>
    <row r="186" spans="1:9" ht="13.5" customHeight="1">
      <c r="A186" s="318" t="s">
        <v>64</v>
      </c>
      <c r="B186" s="318"/>
      <c r="C186" s="70">
        <v>23000</v>
      </c>
      <c r="D186" s="70">
        <v>-23000</v>
      </c>
      <c r="E186" s="71">
        <v>0</v>
      </c>
      <c r="F186" s="72">
        <f>E186/C186*100</f>
        <v>0</v>
      </c>
      <c r="G186" s="239"/>
      <c r="I186" s="3"/>
    </row>
    <row r="187" spans="1:9" ht="13.5" customHeight="1">
      <c r="A187" s="320" t="s">
        <v>307</v>
      </c>
      <c r="B187" s="320"/>
      <c r="C187" s="70">
        <v>0</v>
      </c>
      <c r="D187" s="70">
        <v>375</v>
      </c>
      <c r="E187" s="71">
        <v>375</v>
      </c>
      <c r="F187" s="72">
        <v>0</v>
      </c>
      <c r="G187" s="239"/>
      <c r="I187" s="3"/>
    </row>
    <row r="188" spans="1:9" s="3" customFormat="1" ht="13.5" customHeight="1">
      <c r="A188" s="318" t="s">
        <v>127</v>
      </c>
      <c r="B188" s="318"/>
      <c r="C188" s="70">
        <v>35000</v>
      </c>
      <c r="D188" s="70">
        <v>2000</v>
      </c>
      <c r="E188" s="71">
        <v>37000</v>
      </c>
      <c r="F188" s="186">
        <v>0</v>
      </c>
      <c r="G188" s="240"/>
      <c r="I188" s="1"/>
    </row>
    <row r="189" spans="1:7" ht="13.5" customHeight="1">
      <c r="A189" s="83">
        <v>4</v>
      </c>
      <c r="B189" s="73" t="s">
        <v>103</v>
      </c>
      <c r="C189" s="57">
        <f>C190</f>
        <v>58000</v>
      </c>
      <c r="D189" s="57">
        <f>D190</f>
        <v>-20625</v>
      </c>
      <c r="E189" s="74">
        <f>E190</f>
        <v>37375</v>
      </c>
      <c r="F189" s="101">
        <f aca="true" t="shared" si="25" ref="F189:F194">E189/C189*100</f>
        <v>64.4396551724138</v>
      </c>
      <c r="G189" s="239"/>
    </row>
    <row r="190" spans="1:7" ht="13.5" customHeight="1">
      <c r="A190" s="83">
        <v>42</v>
      </c>
      <c r="B190" s="73" t="s">
        <v>105</v>
      </c>
      <c r="C190" s="77">
        <f>SUM(C191,C192)</f>
        <v>58000</v>
      </c>
      <c r="D190" s="77">
        <f>SUM(D191,D192)</f>
        <v>-20625</v>
      </c>
      <c r="E190" s="192">
        <f>SUM(E191:E192)</f>
        <v>37375</v>
      </c>
      <c r="F190" s="101">
        <f t="shared" si="25"/>
        <v>64.4396551724138</v>
      </c>
      <c r="G190" s="239"/>
    </row>
    <row r="191" spans="1:7" ht="13.5" customHeight="1">
      <c r="A191" s="84">
        <v>421</v>
      </c>
      <c r="B191" s="80" t="s">
        <v>108</v>
      </c>
      <c r="C191" s="81">
        <v>40000</v>
      </c>
      <c r="D191" s="81">
        <v>-32000</v>
      </c>
      <c r="E191" s="119">
        <v>8000</v>
      </c>
      <c r="F191" s="75">
        <f t="shared" si="25"/>
        <v>20</v>
      </c>
      <c r="G191" s="239"/>
    </row>
    <row r="192" spans="1:7" ht="13.5" customHeight="1">
      <c r="A192" s="84">
        <v>422</v>
      </c>
      <c r="B192" s="80" t="s">
        <v>125</v>
      </c>
      <c r="C192" s="81">
        <v>18000</v>
      </c>
      <c r="D192" s="81">
        <v>11375</v>
      </c>
      <c r="E192" s="193">
        <v>29375</v>
      </c>
      <c r="F192" s="75">
        <f t="shared" si="25"/>
        <v>163.19444444444443</v>
      </c>
      <c r="G192" s="239"/>
    </row>
    <row r="193" spans="1:7" ht="18.75" customHeight="1">
      <c r="A193" s="325" t="s">
        <v>131</v>
      </c>
      <c r="B193" s="325"/>
      <c r="C193" s="64">
        <f>C194</f>
        <v>225000</v>
      </c>
      <c r="D193" s="64">
        <f>D194</f>
        <v>-187500</v>
      </c>
      <c r="E193" s="65">
        <f>E194</f>
        <v>37500</v>
      </c>
      <c r="F193" s="66">
        <f t="shared" si="25"/>
        <v>16.666666666666664</v>
      </c>
      <c r="G193" s="239"/>
    </row>
    <row r="194" spans="1:7" ht="13.5" customHeight="1">
      <c r="A194" s="357" t="s">
        <v>101</v>
      </c>
      <c r="B194" s="357"/>
      <c r="C194" s="67">
        <f>C200</f>
        <v>225000</v>
      </c>
      <c r="D194" s="67">
        <f>D200</f>
        <v>-187500</v>
      </c>
      <c r="E194" s="68">
        <f>E200</f>
        <v>37500</v>
      </c>
      <c r="F194" s="69">
        <f t="shared" si="25"/>
        <v>16.666666666666664</v>
      </c>
      <c r="G194" s="239"/>
    </row>
    <row r="195" spans="1:9" ht="13.5" customHeight="1">
      <c r="A195" s="318" t="s">
        <v>64</v>
      </c>
      <c r="B195" s="318"/>
      <c r="C195" s="70">
        <v>0</v>
      </c>
      <c r="D195" s="70">
        <v>0</v>
      </c>
      <c r="E195" s="71">
        <v>0</v>
      </c>
      <c r="F195" s="186">
        <v>0</v>
      </c>
      <c r="G195" s="239"/>
      <c r="I195" s="3"/>
    </row>
    <row r="196" spans="1:7" s="3" customFormat="1" ht="13.5" customHeight="1">
      <c r="A196" s="351" t="s">
        <v>128</v>
      </c>
      <c r="B196" s="351"/>
      <c r="C196" s="70">
        <v>189500</v>
      </c>
      <c r="D196" s="70">
        <v>-156500</v>
      </c>
      <c r="E196" s="71">
        <v>33000</v>
      </c>
      <c r="F196" s="186">
        <f aca="true" t="shared" si="26" ref="F196:F208">E196/C196*100</f>
        <v>17.41424802110818</v>
      </c>
      <c r="G196" s="240"/>
    </row>
    <row r="197" spans="1:7" s="3" customFormat="1" ht="13.5" customHeight="1">
      <c r="A197" s="351" t="s">
        <v>129</v>
      </c>
      <c r="B197" s="351"/>
      <c r="C197" s="70">
        <v>9000</v>
      </c>
      <c r="D197" s="70">
        <v>-9000</v>
      </c>
      <c r="E197" s="71">
        <v>0</v>
      </c>
      <c r="F197" s="186">
        <f t="shared" si="26"/>
        <v>0</v>
      </c>
      <c r="G197" s="240"/>
    </row>
    <row r="198" spans="1:7" s="3" customFormat="1" ht="13.5" customHeight="1">
      <c r="A198" s="351" t="s">
        <v>130</v>
      </c>
      <c r="B198" s="351"/>
      <c r="C198" s="70">
        <v>1500</v>
      </c>
      <c r="D198" s="70">
        <v>3000</v>
      </c>
      <c r="E198" s="71">
        <v>4500</v>
      </c>
      <c r="F198" s="186">
        <f t="shared" si="26"/>
        <v>300</v>
      </c>
      <c r="G198" s="240"/>
    </row>
    <row r="199" spans="1:13" s="3" customFormat="1" ht="13.5" customHeight="1">
      <c r="A199" s="363" t="s">
        <v>132</v>
      </c>
      <c r="B199" s="363"/>
      <c r="C199" s="70">
        <v>25000</v>
      </c>
      <c r="D199" s="70">
        <v>-25000</v>
      </c>
      <c r="E199" s="71">
        <v>0</v>
      </c>
      <c r="F199" s="186">
        <f t="shared" si="26"/>
        <v>0</v>
      </c>
      <c r="G199" s="240"/>
      <c r="J199" s="235"/>
      <c r="K199" s="235"/>
      <c r="L199" s="235"/>
      <c r="M199" s="235"/>
    </row>
    <row r="200" spans="1:13" s="3" customFormat="1" ht="13.5" customHeight="1">
      <c r="A200" s="123">
        <v>4</v>
      </c>
      <c r="B200" s="124" t="s">
        <v>133</v>
      </c>
      <c r="C200" s="96">
        <f>C201</f>
        <v>225000</v>
      </c>
      <c r="D200" s="96">
        <f>D201</f>
        <v>-187500</v>
      </c>
      <c r="E200" s="96">
        <f>E201</f>
        <v>37500</v>
      </c>
      <c r="F200" s="101">
        <f t="shared" si="26"/>
        <v>16.666666666666664</v>
      </c>
      <c r="G200" s="240"/>
      <c r="I200" s="233">
        <v>1386454.4</v>
      </c>
      <c r="J200" s="315" t="s">
        <v>311</v>
      </c>
      <c r="K200" s="315"/>
      <c r="L200" s="315"/>
      <c r="M200" s="235"/>
    </row>
    <row r="201" spans="1:12" s="3" customFormat="1" ht="13.5" customHeight="1">
      <c r="A201" s="123">
        <v>42</v>
      </c>
      <c r="B201" s="73" t="s">
        <v>99</v>
      </c>
      <c r="C201" s="96">
        <f>SUM(C202,C203)</f>
        <v>225000</v>
      </c>
      <c r="D201" s="96">
        <f>SUM(D202,D203)</f>
        <v>-187500</v>
      </c>
      <c r="E201" s="96">
        <f>SUM(E202,E203)</f>
        <v>37500</v>
      </c>
      <c r="F201" s="101">
        <f t="shared" si="26"/>
        <v>16.666666666666664</v>
      </c>
      <c r="G201" s="240"/>
      <c r="I201" s="233">
        <v>211899.55</v>
      </c>
      <c r="J201" s="235" t="s">
        <v>310</v>
      </c>
      <c r="K201" s="235"/>
      <c r="L201" s="235"/>
    </row>
    <row r="202" spans="1:13" s="3" customFormat="1" ht="13.5" customHeight="1">
      <c r="A202" s="125">
        <v>421</v>
      </c>
      <c r="B202" s="80" t="s">
        <v>108</v>
      </c>
      <c r="C202" s="81">
        <v>187500</v>
      </c>
      <c r="D202" s="81">
        <v>-187500</v>
      </c>
      <c r="E202" s="119">
        <v>0</v>
      </c>
      <c r="F202" s="126">
        <f t="shared" si="26"/>
        <v>0</v>
      </c>
      <c r="G202" s="240"/>
      <c r="I202" s="234">
        <v>1174554.85</v>
      </c>
      <c r="J202" s="280" t="s">
        <v>312</v>
      </c>
      <c r="K202" s="280"/>
      <c r="L202" s="280"/>
      <c r="M202" s="280"/>
    </row>
    <row r="203" spans="1:13" s="3" customFormat="1" ht="13.5" customHeight="1">
      <c r="A203" s="122">
        <v>426</v>
      </c>
      <c r="B203" s="80" t="s">
        <v>134</v>
      </c>
      <c r="C203" s="81">
        <v>37500</v>
      </c>
      <c r="D203" s="81">
        <v>0</v>
      </c>
      <c r="E203" s="82">
        <v>37500</v>
      </c>
      <c r="F203" s="126">
        <f t="shared" si="26"/>
        <v>100</v>
      </c>
      <c r="G203" s="240"/>
      <c r="J203" s="316" t="s">
        <v>313</v>
      </c>
      <c r="K203" s="316"/>
      <c r="L203" s="316"/>
      <c r="M203" s="316"/>
    </row>
    <row r="204" spans="1:6" s="3" customFormat="1" ht="26.25" customHeight="1">
      <c r="A204" s="350" t="s">
        <v>135</v>
      </c>
      <c r="B204" s="350"/>
      <c r="C204" s="61">
        <f>SUM(C205,C213)</f>
        <v>2871092</v>
      </c>
      <c r="D204" s="61">
        <f>SUM(D205,D213)</f>
        <v>-1625000</v>
      </c>
      <c r="E204" s="62">
        <f>SUM(E213,E205)</f>
        <v>1246092</v>
      </c>
      <c r="F204" s="63">
        <f t="shared" si="26"/>
        <v>43.40132604597832</v>
      </c>
    </row>
    <row r="205" spans="1:6" s="3" customFormat="1" ht="18.75" customHeight="1">
      <c r="A205" s="325" t="s">
        <v>136</v>
      </c>
      <c r="B205" s="325"/>
      <c r="C205" s="127">
        <f>C206</f>
        <v>2040000</v>
      </c>
      <c r="D205" s="127">
        <f>D206</f>
        <v>-2000000</v>
      </c>
      <c r="E205" s="153">
        <f>E206</f>
        <v>40000</v>
      </c>
      <c r="F205" s="66">
        <f t="shared" si="26"/>
        <v>1.9607843137254901</v>
      </c>
    </row>
    <row r="206" spans="1:9" s="3" customFormat="1" ht="13.5" customHeight="1">
      <c r="A206" s="357" t="s">
        <v>90</v>
      </c>
      <c r="B206" s="357"/>
      <c r="C206" s="67">
        <f>C210</f>
        <v>2040000</v>
      </c>
      <c r="D206" s="67">
        <f>D210</f>
        <v>-2000000</v>
      </c>
      <c r="E206" s="68">
        <f>SUM(E210)</f>
        <v>40000</v>
      </c>
      <c r="F206" s="69">
        <f t="shared" si="26"/>
        <v>1.9607843137254901</v>
      </c>
      <c r="I206" s="1"/>
    </row>
    <row r="207" spans="1:6" ht="12.75" customHeight="1">
      <c r="A207" s="318" t="s">
        <v>137</v>
      </c>
      <c r="B207" s="318"/>
      <c r="C207" s="70">
        <v>2000000</v>
      </c>
      <c r="D207" s="70">
        <v>-2000000</v>
      </c>
      <c r="E207" s="200">
        <v>0</v>
      </c>
      <c r="F207" s="72">
        <f t="shared" si="26"/>
        <v>0</v>
      </c>
    </row>
    <row r="208" spans="1:6" ht="13.5" customHeight="1">
      <c r="A208" s="320" t="s">
        <v>307</v>
      </c>
      <c r="B208" s="320"/>
      <c r="C208" s="70">
        <v>40000</v>
      </c>
      <c r="D208" s="70">
        <v>0</v>
      </c>
      <c r="E208" s="71">
        <v>40000</v>
      </c>
      <c r="F208" s="72">
        <f t="shared" si="26"/>
        <v>100</v>
      </c>
    </row>
    <row r="209" spans="1:6" ht="13.5" customHeight="1">
      <c r="A209" s="351" t="s">
        <v>128</v>
      </c>
      <c r="B209" s="351"/>
      <c r="C209" s="70">
        <v>0</v>
      </c>
      <c r="D209" s="70">
        <v>0</v>
      </c>
      <c r="E209" s="71">
        <v>0</v>
      </c>
      <c r="F209" s="72">
        <v>0</v>
      </c>
    </row>
    <row r="210" spans="1:11" ht="13.5" customHeight="1">
      <c r="A210" s="83">
        <v>4</v>
      </c>
      <c r="B210" s="73" t="s">
        <v>98</v>
      </c>
      <c r="C210" s="96">
        <f>C211</f>
        <v>2040000</v>
      </c>
      <c r="D210" s="96">
        <f>D211</f>
        <v>-2000000</v>
      </c>
      <c r="E210" s="97">
        <f>E211</f>
        <v>40000</v>
      </c>
      <c r="F210" s="101">
        <f aca="true" t="shared" si="27" ref="F210:F216">E210/C210*100</f>
        <v>1.9607843137254901</v>
      </c>
      <c r="H210" s="103"/>
      <c r="I210" s="3"/>
      <c r="J210" s="129"/>
      <c r="K210" s="129"/>
    </row>
    <row r="211" spans="1:6" s="3" customFormat="1" ht="13.5" customHeight="1">
      <c r="A211" s="83">
        <v>42</v>
      </c>
      <c r="B211" s="73" t="s">
        <v>99</v>
      </c>
      <c r="C211" s="77">
        <f>SUM(C212:C212)</f>
        <v>2040000</v>
      </c>
      <c r="D211" s="77">
        <f>SUM(D212:D212)</f>
        <v>-2000000</v>
      </c>
      <c r="E211" s="78">
        <f>SUM(E212:E212)</f>
        <v>40000</v>
      </c>
      <c r="F211" s="101">
        <f t="shared" si="27"/>
        <v>1.9607843137254901</v>
      </c>
    </row>
    <row r="212" spans="1:9" s="3" customFormat="1" ht="13.5" customHeight="1">
      <c r="A212" s="84">
        <v>421</v>
      </c>
      <c r="B212" s="80" t="s">
        <v>108</v>
      </c>
      <c r="C212" s="81">
        <v>2040000</v>
      </c>
      <c r="D212" s="81">
        <v>-2000000</v>
      </c>
      <c r="E212" s="82">
        <v>40000</v>
      </c>
      <c r="F212" s="75">
        <f t="shared" si="27"/>
        <v>1.9607843137254901</v>
      </c>
      <c r="I212" s="1"/>
    </row>
    <row r="213" spans="1:6" ht="20.25" customHeight="1">
      <c r="A213" s="325" t="s">
        <v>138</v>
      </c>
      <c r="B213" s="325"/>
      <c r="C213" s="64">
        <f>C214</f>
        <v>831092</v>
      </c>
      <c r="D213" s="64">
        <f>D214</f>
        <v>375000</v>
      </c>
      <c r="E213" s="91">
        <f>E214</f>
        <v>1206092</v>
      </c>
      <c r="F213" s="66">
        <f t="shared" si="27"/>
        <v>145.1213584055676</v>
      </c>
    </row>
    <row r="214" spans="1:6" ht="13.5" customHeight="1">
      <c r="A214" s="357" t="s">
        <v>101</v>
      </c>
      <c r="B214" s="357"/>
      <c r="C214" s="67">
        <f>SUM(C219,C222)</f>
        <v>831092</v>
      </c>
      <c r="D214" s="67">
        <f>SUM(D219,D222)</f>
        <v>375000</v>
      </c>
      <c r="E214" s="68">
        <f>SUM(E219,E222)</f>
        <v>1206092</v>
      </c>
      <c r="F214" s="69">
        <f t="shared" si="27"/>
        <v>145.1213584055676</v>
      </c>
    </row>
    <row r="215" spans="1:8" ht="13.5" customHeight="1">
      <c r="A215" s="318" t="s">
        <v>137</v>
      </c>
      <c r="B215" s="318"/>
      <c r="C215" s="70">
        <v>500000</v>
      </c>
      <c r="D215" s="70">
        <v>75000</v>
      </c>
      <c r="E215" s="71">
        <v>575000</v>
      </c>
      <c r="F215" s="72">
        <f t="shared" si="27"/>
        <v>114.99999999999999</v>
      </c>
      <c r="H215" s="103"/>
    </row>
    <row r="216" spans="1:6" ht="13.5" customHeight="1">
      <c r="A216" s="318" t="s">
        <v>139</v>
      </c>
      <c r="B216" s="318"/>
      <c r="C216" s="70">
        <v>592</v>
      </c>
      <c r="D216" s="70">
        <v>-592</v>
      </c>
      <c r="E216" s="71">
        <v>0</v>
      </c>
      <c r="F216" s="72">
        <f t="shared" si="27"/>
        <v>0</v>
      </c>
    </row>
    <row r="217" spans="1:6" ht="13.5" customHeight="1">
      <c r="A217" s="320" t="s">
        <v>307</v>
      </c>
      <c r="B217" s="320"/>
      <c r="C217" s="70">
        <v>305000</v>
      </c>
      <c r="D217" s="198">
        <v>283092</v>
      </c>
      <c r="E217" s="71">
        <v>588092</v>
      </c>
      <c r="F217" s="72">
        <v>0</v>
      </c>
    </row>
    <row r="218" spans="1:11" ht="13.5" customHeight="1">
      <c r="A218" s="351" t="s">
        <v>128</v>
      </c>
      <c r="B218" s="351"/>
      <c r="C218" s="70">
        <v>25500</v>
      </c>
      <c r="D218" s="198">
        <v>17500</v>
      </c>
      <c r="E218" s="71">
        <v>43000</v>
      </c>
      <c r="F218" s="72">
        <f aca="true" t="shared" si="28" ref="F218:F224">E218/C218*100</f>
        <v>168.62745098039215</v>
      </c>
      <c r="H218" s="103"/>
      <c r="I218" s="26"/>
      <c r="J218" s="129"/>
      <c r="K218" s="129"/>
    </row>
    <row r="219" spans="1:8" s="26" customFormat="1" ht="13.5" customHeight="1">
      <c r="A219" s="131">
        <v>3</v>
      </c>
      <c r="B219" s="124" t="s">
        <v>50</v>
      </c>
      <c r="C219" s="57">
        <f>C220</f>
        <v>81092</v>
      </c>
      <c r="D219" s="57">
        <f>D220</f>
        <v>0</v>
      </c>
      <c r="E219" s="74">
        <f>E220</f>
        <v>81092</v>
      </c>
      <c r="F219" s="101">
        <f t="shared" si="28"/>
        <v>100</v>
      </c>
      <c r="H219" s="130"/>
    </row>
    <row r="220" spans="1:8" s="26" customFormat="1" ht="13.5" customHeight="1">
      <c r="A220" s="131">
        <v>38</v>
      </c>
      <c r="B220" s="124" t="s">
        <v>52</v>
      </c>
      <c r="C220" s="77">
        <f>C221</f>
        <v>81092</v>
      </c>
      <c r="D220" s="77">
        <f>D221</f>
        <v>0</v>
      </c>
      <c r="E220" s="99">
        <f>SUM(E221:E221)</f>
        <v>81092</v>
      </c>
      <c r="F220" s="101">
        <f t="shared" si="28"/>
        <v>100</v>
      </c>
      <c r="H220" s="130"/>
    </row>
    <row r="221" spans="1:8" s="26" customFormat="1" ht="13.5" customHeight="1">
      <c r="A221" s="132">
        <v>386</v>
      </c>
      <c r="B221" s="133" t="s">
        <v>39</v>
      </c>
      <c r="C221" s="134">
        <v>81092</v>
      </c>
      <c r="D221" s="134">
        <v>0</v>
      </c>
      <c r="E221" s="135">
        <v>81092</v>
      </c>
      <c r="F221" s="126">
        <f t="shared" si="28"/>
        <v>100</v>
      </c>
      <c r="H221" s="130"/>
    </row>
    <row r="222" spans="1:6" s="26" customFormat="1" ht="13.5" customHeight="1">
      <c r="A222" s="83">
        <v>4</v>
      </c>
      <c r="B222" s="73" t="s">
        <v>98</v>
      </c>
      <c r="C222" s="96">
        <f>C223</f>
        <v>750000</v>
      </c>
      <c r="D222" s="96">
        <f>D223</f>
        <v>375000</v>
      </c>
      <c r="E222" s="97">
        <f>E223</f>
        <v>1125000</v>
      </c>
      <c r="F222" s="101">
        <f t="shared" si="28"/>
        <v>150</v>
      </c>
    </row>
    <row r="223" spans="1:6" s="26" customFormat="1" ht="13.5" customHeight="1">
      <c r="A223" s="83">
        <v>42</v>
      </c>
      <c r="B223" s="73" t="s">
        <v>99</v>
      </c>
      <c r="C223" s="77">
        <f>SUM(C224:C224)</f>
        <v>750000</v>
      </c>
      <c r="D223" s="77">
        <f>SUM(D224:D224)</f>
        <v>375000</v>
      </c>
      <c r="E223" s="78">
        <f>SUM(E224:E224)</f>
        <v>1125000</v>
      </c>
      <c r="F223" s="101">
        <f t="shared" si="28"/>
        <v>150</v>
      </c>
    </row>
    <row r="224" spans="1:9" s="26" customFormat="1" ht="13.5" customHeight="1">
      <c r="A224" s="84">
        <v>421</v>
      </c>
      <c r="B224" s="80" t="s">
        <v>108</v>
      </c>
      <c r="C224" s="81">
        <v>750000</v>
      </c>
      <c r="D224" s="81">
        <v>375000</v>
      </c>
      <c r="E224" s="82">
        <v>1125000</v>
      </c>
      <c r="F224" s="126">
        <f t="shared" si="28"/>
        <v>150</v>
      </c>
      <c r="H224" s="26" t="s">
        <v>271</v>
      </c>
      <c r="I224" s="1"/>
    </row>
    <row r="225" spans="1:6" ht="24.75" customHeight="1">
      <c r="A225" s="350" t="s">
        <v>140</v>
      </c>
      <c r="B225" s="350"/>
      <c r="C225" s="61">
        <f aca="true" t="shared" si="29" ref="C225:E226">C226</f>
        <v>0</v>
      </c>
      <c r="D225" s="61">
        <f t="shared" si="29"/>
        <v>12016.86</v>
      </c>
      <c r="E225" s="136">
        <f t="shared" si="29"/>
        <v>12016.86</v>
      </c>
      <c r="F225" s="137" t="s">
        <v>270</v>
      </c>
    </row>
    <row r="226" spans="1:6" ht="19.5" customHeight="1">
      <c r="A226" s="325" t="s">
        <v>141</v>
      </c>
      <c r="B226" s="325"/>
      <c r="C226" s="64">
        <f t="shared" si="29"/>
        <v>0</v>
      </c>
      <c r="D226" s="64">
        <f t="shared" si="29"/>
        <v>12016.86</v>
      </c>
      <c r="E226" s="91">
        <f t="shared" si="29"/>
        <v>12016.86</v>
      </c>
      <c r="F226" s="66">
        <v>0</v>
      </c>
    </row>
    <row r="227" spans="1:9" ht="13.5" customHeight="1">
      <c r="A227" s="362" t="s">
        <v>142</v>
      </c>
      <c r="B227" s="362"/>
      <c r="C227" s="68">
        <f>SUM(C230,C233)</f>
        <v>0</v>
      </c>
      <c r="D227" s="68">
        <f>SUM(D230,D233)</f>
        <v>12016.86</v>
      </c>
      <c r="E227" s="68">
        <f>SUM(E230,E233)</f>
        <v>12016.86</v>
      </c>
      <c r="F227" s="69">
        <v>0</v>
      </c>
      <c r="I227" s="3"/>
    </row>
    <row r="228" spans="1:9" s="3" customFormat="1" ht="14.25" customHeight="1">
      <c r="A228" s="338" t="s">
        <v>139</v>
      </c>
      <c r="B228" s="338"/>
      <c r="C228" s="198">
        <f>SUM(C233,C230)</f>
        <v>0</v>
      </c>
      <c r="D228" s="198">
        <v>6866.86</v>
      </c>
      <c r="E228" s="198">
        <v>6866.86</v>
      </c>
      <c r="F228" s="201">
        <v>0</v>
      </c>
      <c r="I228" s="1"/>
    </row>
    <row r="229" spans="1:9" s="3" customFormat="1" ht="14.25" customHeight="1">
      <c r="A229" s="338" t="s">
        <v>305</v>
      </c>
      <c r="B229" s="338"/>
      <c r="C229" s="198">
        <v>0</v>
      </c>
      <c r="D229" s="198">
        <v>5150</v>
      </c>
      <c r="E229" s="198">
        <v>5150</v>
      </c>
      <c r="F229" s="201"/>
      <c r="I229" s="1"/>
    </row>
    <row r="230" spans="1:6" ht="13.5" customHeight="1">
      <c r="A230" s="76">
        <v>4</v>
      </c>
      <c r="B230" s="73" t="s">
        <v>98</v>
      </c>
      <c r="C230" s="96">
        <f>C231</f>
        <v>0</v>
      </c>
      <c r="D230" s="96">
        <f>D231</f>
        <v>0</v>
      </c>
      <c r="E230" s="97">
        <f>E231</f>
        <v>0</v>
      </c>
      <c r="F230" s="101">
        <v>0</v>
      </c>
    </row>
    <row r="231" spans="1:6" ht="13.5" customHeight="1">
      <c r="A231" s="76">
        <v>42</v>
      </c>
      <c r="B231" s="73" t="s">
        <v>143</v>
      </c>
      <c r="C231" s="77">
        <f>SUM(C232:C232)</f>
        <v>0</v>
      </c>
      <c r="D231" s="77">
        <f>SUM(D232:D232)</f>
        <v>0</v>
      </c>
      <c r="E231" s="78">
        <f>SUM(E232:E232)</f>
        <v>0</v>
      </c>
      <c r="F231" s="101">
        <v>0</v>
      </c>
    </row>
    <row r="232" spans="1:6" ht="13.5" customHeight="1">
      <c r="A232" s="98">
        <v>422</v>
      </c>
      <c r="B232" s="80" t="s">
        <v>144</v>
      </c>
      <c r="C232" s="138">
        <v>0</v>
      </c>
      <c r="D232" s="138">
        <v>0</v>
      </c>
      <c r="E232" s="139">
        <v>0</v>
      </c>
      <c r="F232" s="75">
        <v>0</v>
      </c>
    </row>
    <row r="233" spans="1:6" ht="13.5" customHeight="1">
      <c r="A233" s="140">
        <v>3</v>
      </c>
      <c r="B233" s="73" t="s">
        <v>65</v>
      </c>
      <c r="C233" s="138">
        <f>SUM(C234,C236)</f>
        <v>0</v>
      </c>
      <c r="D233" s="138">
        <f>SUM(D234,D236)</f>
        <v>12016.86</v>
      </c>
      <c r="E233" s="99">
        <f>SUM(E234:E234)</f>
        <v>12016.86</v>
      </c>
      <c r="F233" s="75">
        <v>0</v>
      </c>
    </row>
    <row r="234" spans="1:6" ht="13.5" customHeight="1">
      <c r="A234" s="140">
        <v>36</v>
      </c>
      <c r="B234" s="73" t="s">
        <v>92</v>
      </c>
      <c r="C234" s="77">
        <f>SUM(C235:C235)</f>
        <v>0</v>
      </c>
      <c r="D234" s="77">
        <f>SUM(D235:D235)</f>
        <v>12016.86</v>
      </c>
      <c r="E234" s="99">
        <f>SUM(E235:E235)</f>
        <v>12016.86</v>
      </c>
      <c r="F234" s="101">
        <v>0</v>
      </c>
    </row>
    <row r="235" spans="1:9" ht="13.5" customHeight="1">
      <c r="A235" s="110">
        <v>363</v>
      </c>
      <c r="B235" s="141" t="s">
        <v>93</v>
      </c>
      <c r="C235" s="81">
        <v>0</v>
      </c>
      <c r="D235" s="81">
        <v>12016.86</v>
      </c>
      <c r="E235" s="82">
        <v>12016.86</v>
      </c>
      <c r="F235" s="75">
        <v>0</v>
      </c>
      <c r="I235" s="3"/>
    </row>
    <row r="236" spans="1:6" s="3" customFormat="1" ht="13.5" customHeight="1">
      <c r="A236" s="140">
        <v>38</v>
      </c>
      <c r="B236" s="142" t="s">
        <v>52</v>
      </c>
      <c r="C236" s="77">
        <f>SUM(C237:C237)</f>
        <v>0</v>
      </c>
      <c r="D236" s="77">
        <f>SUM(D237:D237)</f>
        <v>0</v>
      </c>
      <c r="E236" s="99">
        <f>SUM(E237:E237)</f>
        <v>0</v>
      </c>
      <c r="F236" s="75">
        <v>0</v>
      </c>
    </row>
    <row r="237" spans="1:6" s="3" customFormat="1" ht="13.5" customHeight="1">
      <c r="A237" s="110">
        <v>386</v>
      </c>
      <c r="B237" s="141" t="s">
        <v>39</v>
      </c>
      <c r="C237" s="81">
        <v>0</v>
      </c>
      <c r="D237" s="81">
        <v>0</v>
      </c>
      <c r="E237" s="82">
        <v>0</v>
      </c>
      <c r="F237" s="75">
        <v>0</v>
      </c>
    </row>
    <row r="238" spans="1:6" s="3" customFormat="1" ht="13.5" customHeight="1">
      <c r="A238" s="352" t="s">
        <v>145</v>
      </c>
      <c r="B238" s="352"/>
      <c r="C238" s="143">
        <f>SUM(C239,C248)</f>
        <v>2900000</v>
      </c>
      <c r="D238" s="143">
        <f>SUM(D239,D248)</f>
        <v>-415375</v>
      </c>
      <c r="E238" s="144">
        <f>SUM(E239,E248)</f>
        <v>2484625</v>
      </c>
      <c r="F238" s="59">
        <f>E238/C238*100</f>
        <v>85.67672413793103</v>
      </c>
    </row>
    <row r="239" spans="1:6" s="3" customFormat="1" ht="22.5" customHeight="1">
      <c r="A239" s="350" t="s">
        <v>146</v>
      </c>
      <c r="B239" s="350"/>
      <c r="C239" s="61">
        <f aca="true" t="shared" si="30" ref="C239:E240">C240</f>
        <v>2000000</v>
      </c>
      <c r="D239" s="61">
        <f t="shared" si="30"/>
        <v>-415375</v>
      </c>
      <c r="E239" s="62">
        <f t="shared" si="30"/>
        <v>1584625</v>
      </c>
      <c r="F239" s="85">
        <f aca="true" t="shared" si="31" ref="F239:F258">E239/C239*100</f>
        <v>79.23125</v>
      </c>
    </row>
    <row r="240" spans="1:9" s="3" customFormat="1" ht="18" customHeight="1">
      <c r="A240" s="325" t="s">
        <v>147</v>
      </c>
      <c r="B240" s="325"/>
      <c r="C240" s="127">
        <f t="shared" si="30"/>
        <v>2000000</v>
      </c>
      <c r="D240" s="127">
        <f t="shared" si="30"/>
        <v>-415375</v>
      </c>
      <c r="E240" s="153">
        <f t="shared" si="30"/>
        <v>1584625</v>
      </c>
      <c r="F240" s="66">
        <f t="shared" si="31"/>
        <v>79.23125</v>
      </c>
      <c r="I240" s="1"/>
    </row>
    <row r="241" spans="1:6" ht="13.5" customHeight="1">
      <c r="A241" s="357" t="s">
        <v>101</v>
      </c>
      <c r="B241" s="357"/>
      <c r="C241" s="202">
        <f>C242</f>
        <v>2000000</v>
      </c>
      <c r="D241" s="202">
        <f>D245</f>
        <v>-415375</v>
      </c>
      <c r="E241" s="68">
        <f>E245</f>
        <v>1584625</v>
      </c>
      <c r="F241" s="69">
        <f t="shared" si="31"/>
        <v>79.23125</v>
      </c>
    </row>
    <row r="242" spans="1:6" ht="15" customHeight="1">
      <c r="A242" s="318" t="s">
        <v>137</v>
      </c>
      <c r="B242" s="318"/>
      <c r="C242" s="198">
        <f>C245</f>
        <v>2000000</v>
      </c>
      <c r="D242" s="198">
        <v>-2000000</v>
      </c>
      <c r="E242" s="200">
        <v>0</v>
      </c>
      <c r="F242" s="72">
        <f t="shared" si="31"/>
        <v>0</v>
      </c>
    </row>
    <row r="243" spans="1:6" ht="15" customHeight="1">
      <c r="A243" s="320" t="s">
        <v>307</v>
      </c>
      <c r="B243" s="320"/>
      <c r="C243" s="198">
        <v>0</v>
      </c>
      <c r="D243" s="198">
        <v>262000</v>
      </c>
      <c r="E243" s="200">
        <v>262000</v>
      </c>
      <c r="F243" s="72"/>
    </row>
    <row r="244" spans="1:6" ht="15" customHeight="1">
      <c r="A244" s="318" t="s">
        <v>320</v>
      </c>
      <c r="B244" s="318"/>
      <c r="C244" s="198">
        <v>0</v>
      </c>
      <c r="D244" s="198">
        <v>1328000</v>
      </c>
      <c r="E244" s="200">
        <v>1328000</v>
      </c>
      <c r="F244" s="72"/>
    </row>
    <row r="245" spans="1:6" ht="13.5" customHeight="1">
      <c r="A245" s="76">
        <v>4</v>
      </c>
      <c r="B245" s="73" t="s">
        <v>98</v>
      </c>
      <c r="C245" s="96">
        <f>C246</f>
        <v>2000000</v>
      </c>
      <c r="D245" s="96">
        <f>D246</f>
        <v>-415375</v>
      </c>
      <c r="E245" s="97">
        <f>E246</f>
        <v>1584625</v>
      </c>
      <c r="F245" s="101">
        <f t="shared" si="31"/>
        <v>79.23125</v>
      </c>
    </row>
    <row r="246" spans="1:6" ht="13.5" customHeight="1">
      <c r="A246" s="76">
        <v>42</v>
      </c>
      <c r="B246" s="73" t="s">
        <v>99</v>
      </c>
      <c r="C246" s="77">
        <f>SUM(C247:C247)</f>
        <v>2000000</v>
      </c>
      <c r="D246" s="77">
        <f>SUM(D247:D247)</f>
        <v>-415375</v>
      </c>
      <c r="E246" s="78">
        <f>SUM(E247:E247)</f>
        <v>1584625</v>
      </c>
      <c r="F246" s="101">
        <f t="shared" si="31"/>
        <v>79.23125</v>
      </c>
    </row>
    <row r="247" spans="1:11" ht="13.5" customHeight="1">
      <c r="A247" s="98">
        <v>421</v>
      </c>
      <c r="B247" s="80" t="s">
        <v>108</v>
      </c>
      <c r="C247" s="81">
        <v>2000000</v>
      </c>
      <c r="D247" s="81">
        <v>-415375</v>
      </c>
      <c r="E247" s="82">
        <v>1584625</v>
      </c>
      <c r="F247" s="75">
        <f t="shared" si="31"/>
        <v>79.23125</v>
      </c>
      <c r="H247" s="145"/>
      <c r="J247" s="129"/>
      <c r="K247" s="129"/>
    </row>
    <row r="248" spans="1:6" ht="23.25" customHeight="1">
      <c r="A248" s="350" t="s">
        <v>148</v>
      </c>
      <c r="B248" s="350"/>
      <c r="C248" s="61">
        <f>SUM(C249,C257,C266,C274)</f>
        <v>900000</v>
      </c>
      <c r="D248" s="61">
        <f>SUM(D249,D257,D266,D274)</f>
        <v>0</v>
      </c>
      <c r="E248" s="62">
        <f>SUM(E249,E257,E266,E274)</f>
        <v>900000</v>
      </c>
      <c r="F248" s="85">
        <f t="shared" si="31"/>
        <v>100</v>
      </c>
    </row>
    <row r="249" spans="1:6" ht="17.25" customHeight="1">
      <c r="A249" s="325" t="s">
        <v>149</v>
      </c>
      <c r="B249" s="325"/>
      <c r="C249" s="127">
        <f>C250</f>
        <v>600000</v>
      </c>
      <c r="D249" s="127">
        <f>D250</f>
        <v>200000</v>
      </c>
      <c r="E249" s="153">
        <f>E250</f>
        <v>800000</v>
      </c>
      <c r="F249" s="66">
        <f t="shared" si="31"/>
        <v>133.33333333333331</v>
      </c>
    </row>
    <row r="250" spans="1:6" ht="13.5" customHeight="1">
      <c r="A250" s="357" t="s">
        <v>90</v>
      </c>
      <c r="B250" s="357"/>
      <c r="C250" s="202">
        <f>C251</f>
        <v>600000</v>
      </c>
      <c r="D250" s="202">
        <f>D254</f>
        <v>200000</v>
      </c>
      <c r="E250" s="68">
        <f>E254</f>
        <v>800000</v>
      </c>
      <c r="F250" s="69">
        <f t="shared" si="31"/>
        <v>133.33333333333331</v>
      </c>
    </row>
    <row r="251" spans="1:6" ht="16.5" customHeight="1">
      <c r="A251" s="318" t="s">
        <v>150</v>
      </c>
      <c r="B251" s="318"/>
      <c r="C251" s="198">
        <f>C254</f>
        <v>600000</v>
      </c>
      <c r="D251" s="198">
        <v>0</v>
      </c>
      <c r="E251" s="200">
        <v>600000</v>
      </c>
      <c r="F251" s="72">
        <f t="shared" si="31"/>
        <v>100</v>
      </c>
    </row>
    <row r="252" spans="1:6" ht="16.5" customHeight="1">
      <c r="A252" s="318" t="s">
        <v>300</v>
      </c>
      <c r="B252" s="318"/>
      <c r="C252" s="198">
        <v>0</v>
      </c>
      <c r="D252" s="198">
        <v>50</v>
      </c>
      <c r="E252" s="200">
        <v>50</v>
      </c>
      <c r="F252" s="72"/>
    </row>
    <row r="253" spans="1:6" ht="16.5" customHeight="1">
      <c r="A253" s="318" t="s">
        <v>154</v>
      </c>
      <c r="B253" s="318"/>
      <c r="C253" s="198">
        <v>0</v>
      </c>
      <c r="D253" s="198">
        <v>199950</v>
      </c>
      <c r="E253" s="200">
        <v>199950</v>
      </c>
      <c r="F253" s="72">
        <v>0</v>
      </c>
    </row>
    <row r="254" spans="1:6" ht="13.5" customHeight="1">
      <c r="A254" s="76">
        <v>3</v>
      </c>
      <c r="B254" s="73" t="s">
        <v>65</v>
      </c>
      <c r="C254" s="96">
        <f>C255</f>
        <v>600000</v>
      </c>
      <c r="D254" s="96">
        <f>D255</f>
        <v>200000</v>
      </c>
      <c r="E254" s="97">
        <f>E255</f>
        <v>800000</v>
      </c>
      <c r="F254" s="101">
        <f t="shared" si="31"/>
        <v>133.33333333333331</v>
      </c>
    </row>
    <row r="255" spans="1:6" ht="13.5" customHeight="1">
      <c r="A255" s="76">
        <v>32</v>
      </c>
      <c r="B255" s="73" t="s">
        <v>66</v>
      </c>
      <c r="C255" s="77">
        <f>SUM(C256:C256)</f>
        <v>600000</v>
      </c>
      <c r="D255" s="77">
        <f>SUM(D256:D256)</f>
        <v>200000</v>
      </c>
      <c r="E255" s="78">
        <f>SUM(E256:E256)</f>
        <v>800000</v>
      </c>
      <c r="F255" s="101">
        <f t="shared" si="31"/>
        <v>133.33333333333331</v>
      </c>
    </row>
    <row r="256" spans="1:6" ht="13.5" customHeight="1">
      <c r="A256" s="98">
        <v>323</v>
      </c>
      <c r="B256" s="80" t="s">
        <v>151</v>
      </c>
      <c r="C256" s="81">
        <v>600000</v>
      </c>
      <c r="D256" s="81">
        <v>200000</v>
      </c>
      <c r="E256" s="82">
        <v>800000</v>
      </c>
      <c r="F256" s="75">
        <f t="shared" si="31"/>
        <v>133.33333333333331</v>
      </c>
    </row>
    <row r="257" spans="1:6" ht="18" customHeight="1">
      <c r="A257" s="325" t="s">
        <v>152</v>
      </c>
      <c r="B257" s="325"/>
      <c r="C257" s="64">
        <f>C258</f>
        <v>190000</v>
      </c>
      <c r="D257" s="64">
        <f>D261</f>
        <v>-170000</v>
      </c>
      <c r="E257" s="91">
        <f>E258</f>
        <v>20000</v>
      </c>
      <c r="F257" s="66">
        <f t="shared" si="31"/>
        <v>10.526315789473683</v>
      </c>
    </row>
    <row r="258" spans="1:6" ht="13.5" customHeight="1">
      <c r="A258" s="357" t="s">
        <v>90</v>
      </c>
      <c r="B258" s="357"/>
      <c r="C258" s="67">
        <f>C261</f>
        <v>190000</v>
      </c>
      <c r="D258" s="67">
        <f>D261</f>
        <v>-170000</v>
      </c>
      <c r="E258" s="68">
        <f>SUM(E259:E260)</f>
        <v>20000</v>
      </c>
      <c r="F258" s="69">
        <f t="shared" si="31"/>
        <v>10.526315789473683</v>
      </c>
    </row>
    <row r="259" spans="1:6" ht="13.5" customHeight="1">
      <c r="A259" s="318" t="s">
        <v>153</v>
      </c>
      <c r="B259" s="318"/>
      <c r="C259" s="70">
        <v>0</v>
      </c>
      <c r="D259" s="70">
        <v>0</v>
      </c>
      <c r="E259" s="71">
        <v>0</v>
      </c>
      <c r="F259" s="186">
        <v>0</v>
      </c>
    </row>
    <row r="260" spans="1:6" ht="13.5" customHeight="1">
      <c r="A260" s="318" t="s">
        <v>154</v>
      </c>
      <c r="B260" s="318"/>
      <c r="C260" s="70">
        <v>190000</v>
      </c>
      <c r="D260" s="70">
        <v>-170000</v>
      </c>
      <c r="E260" s="71">
        <v>20000</v>
      </c>
      <c r="F260" s="186"/>
    </row>
    <row r="261" spans="1:6" ht="13.5" customHeight="1">
      <c r="A261" s="76">
        <v>3</v>
      </c>
      <c r="B261" s="73" t="s">
        <v>65</v>
      </c>
      <c r="C261" s="96">
        <f>SUM(C262,C264)</f>
        <v>190000</v>
      </c>
      <c r="D261" s="96">
        <f>SUM(D262,D264)</f>
        <v>-170000</v>
      </c>
      <c r="E261" s="97">
        <f>SUM(E262,E264)</f>
        <v>20000</v>
      </c>
      <c r="F261" s="101">
        <f>E261/C261*100</f>
        <v>10.526315789473683</v>
      </c>
    </row>
    <row r="262" spans="1:9" ht="13.5" customHeight="1">
      <c r="A262" s="76">
        <v>35</v>
      </c>
      <c r="B262" s="73" t="s">
        <v>66</v>
      </c>
      <c r="C262" s="77">
        <f>SUM(C263:C263)</f>
        <v>190000</v>
      </c>
      <c r="D262" s="77">
        <f>SUM(D263:D263)</f>
        <v>-170000</v>
      </c>
      <c r="E262" s="78">
        <f>SUM(E263:E263)</f>
        <v>20000</v>
      </c>
      <c r="F262" s="101">
        <f>E262/C262*100</f>
        <v>10.526315789473683</v>
      </c>
      <c r="I262" s="3"/>
    </row>
    <row r="263" spans="1:9" s="3" customFormat="1" ht="13.5" customHeight="1">
      <c r="A263" s="98">
        <v>352</v>
      </c>
      <c r="B263" s="80" t="s">
        <v>155</v>
      </c>
      <c r="C263" s="81">
        <v>190000</v>
      </c>
      <c r="D263" s="81">
        <v>-170000</v>
      </c>
      <c r="E263" s="107">
        <v>20000</v>
      </c>
      <c r="F263" s="75">
        <f>E263/C263*100</f>
        <v>10.526315789473683</v>
      </c>
      <c r="I263" s="1"/>
    </row>
    <row r="264" spans="1:6" ht="13.5" customHeight="1">
      <c r="A264" s="76">
        <v>38</v>
      </c>
      <c r="B264" s="73" t="s">
        <v>69</v>
      </c>
      <c r="C264" s="77">
        <f>SUM(C265:C265)</f>
        <v>0</v>
      </c>
      <c r="D264" s="77">
        <f>SUM(D265:D265)</f>
        <v>0</v>
      </c>
      <c r="E264" s="78">
        <f>SUM(E265:E265)</f>
        <v>0</v>
      </c>
      <c r="F264" s="101">
        <v>0</v>
      </c>
    </row>
    <row r="265" spans="1:6" ht="13.5" customHeight="1">
      <c r="A265" s="98">
        <v>383</v>
      </c>
      <c r="B265" s="80" t="s">
        <v>156</v>
      </c>
      <c r="C265" s="120">
        <v>0</v>
      </c>
      <c r="D265" s="120">
        <v>0</v>
      </c>
      <c r="E265" s="146">
        <v>0</v>
      </c>
      <c r="F265" s="75">
        <v>0</v>
      </c>
    </row>
    <row r="266" spans="1:6" ht="19.5" customHeight="1">
      <c r="A266" s="325" t="s">
        <v>157</v>
      </c>
      <c r="B266" s="325"/>
      <c r="C266" s="127">
        <f>C267</f>
        <v>100000</v>
      </c>
      <c r="D266" s="127">
        <f>D267</f>
        <v>-20000</v>
      </c>
      <c r="E266" s="147">
        <f>E267</f>
        <v>80000</v>
      </c>
      <c r="F266" s="66">
        <f aca="true" t="shared" si="32" ref="F266:F276">E266/C266*100</f>
        <v>80</v>
      </c>
    </row>
    <row r="267" spans="1:6" ht="13.5" customHeight="1">
      <c r="A267" s="357" t="s">
        <v>90</v>
      </c>
      <c r="B267" s="357"/>
      <c r="C267" s="67">
        <f>C271</f>
        <v>100000</v>
      </c>
      <c r="D267" s="67">
        <f>D271</f>
        <v>-20000</v>
      </c>
      <c r="E267" s="112">
        <f>E271</f>
        <v>80000</v>
      </c>
      <c r="F267" s="69">
        <f t="shared" si="32"/>
        <v>80</v>
      </c>
    </row>
    <row r="268" spans="1:6" ht="13.5" customHeight="1">
      <c r="A268" s="337" t="s">
        <v>263</v>
      </c>
      <c r="B268" s="337"/>
      <c r="C268" s="70">
        <v>0</v>
      </c>
      <c r="D268" s="70">
        <v>0</v>
      </c>
      <c r="E268" s="113">
        <v>0</v>
      </c>
      <c r="F268" s="72">
        <v>0</v>
      </c>
    </row>
    <row r="269" spans="1:6" ht="13.5" customHeight="1">
      <c r="A269" s="361" t="s">
        <v>298</v>
      </c>
      <c r="B269" s="361"/>
      <c r="C269" s="70">
        <v>100000</v>
      </c>
      <c r="D269" s="70">
        <v>-57000</v>
      </c>
      <c r="E269" s="113">
        <v>43000</v>
      </c>
      <c r="F269" s="72">
        <f t="shared" si="32"/>
        <v>43</v>
      </c>
    </row>
    <row r="270" spans="1:6" ht="13.5" customHeight="1">
      <c r="A270" s="337" t="s">
        <v>303</v>
      </c>
      <c r="B270" s="337"/>
      <c r="C270" s="70">
        <v>0</v>
      </c>
      <c r="D270" s="70">
        <v>37000</v>
      </c>
      <c r="E270" s="113">
        <v>37000</v>
      </c>
      <c r="F270" s="72"/>
    </row>
    <row r="271" spans="1:6" ht="13.5" customHeight="1">
      <c r="A271" s="76">
        <v>3</v>
      </c>
      <c r="B271" s="73" t="s">
        <v>65</v>
      </c>
      <c r="C271" s="96">
        <f>C272</f>
        <v>100000</v>
      </c>
      <c r="D271" s="96">
        <f>D272</f>
        <v>-20000</v>
      </c>
      <c r="E271" s="116">
        <f>E272</f>
        <v>80000</v>
      </c>
      <c r="F271" s="101">
        <f t="shared" si="32"/>
        <v>80</v>
      </c>
    </row>
    <row r="272" spans="1:6" ht="12.75" customHeight="1">
      <c r="A272" s="76">
        <v>32</v>
      </c>
      <c r="B272" s="73" t="s">
        <v>66</v>
      </c>
      <c r="C272" s="77">
        <f>SUM(C273:C273)</f>
        <v>100000</v>
      </c>
      <c r="D272" s="77">
        <f>SUM(D273:D273)</f>
        <v>-20000</v>
      </c>
      <c r="E272" s="78">
        <f>SUM(E273:E273)</f>
        <v>80000</v>
      </c>
      <c r="F272" s="101">
        <f t="shared" si="32"/>
        <v>80</v>
      </c>
    </row>
    <row r="273" spans="1:6" ht="15.75" customHeight="1">
      <c r="A273" s="98">
        <v>323</v>
      </c>
      <c r="B273" s="80" t="s">
        <v>158</v>
      </c>
      <c r="C273" s="81">
        <v>100000</v>
      </c>
      <c r="D273" s="81">
        <v>-20000</v>
      </c>
      <c r="E273" s="107">
        <v>80000</v>
      </c>
      <c r="F273" s="75">
        <f t="shared" si="32"/>
        <v>80</v>
      </c>
    </row>
    <row r="274" spans="1:6" ht="21" customHeight="1">
      <c r="A274" s="325" t="s">
        <v>287</v>
      </c>
      <c r="B274" s="325"/>
      <c r="C274" s="127">
        <f>C275</f>
        <v>10000</v>
      </c>
      <c r="D274" s="127">
        <f>D275</f>
        <v>-10000</v>
      </c>
      <c r="E274" s="147">
        <f>E275</f>
        <v>0</v>
      </c>
      <c r="F274" s="92">
        <f t="shared" si="32"/>
        <v>0</v>
      </c>
    </row>
    <row r="275" spans="1:6" ht="13.5" customHeight="1">
      <c r="A275" s="357" t="s">
        <v>90</v>
      </c>
      <c r="B275" s="357"/>
      <c r="C275" s="67">
        <f>C278</f>
        <v>10000</v>
      </c>
      <c r="D275" s="67">
        <f>D278</f>
        <v>-10000</v>
      </c>
      <c r="E275" s="112">
        <f>E276</f>
        <v>0</v>
      </c>
      <c r="F275" s="69">
        <f t="shared" si="32"/>
        <v>0</v>
      </c>
    </row>
    <row r="276" spans="1:6" ht="13.5" customHeight="1">
      <c r="A276" s="318" t="s">
        <v>159</v>
      </c>
      <c r="B276" s="318"/>
      <c r="C276" s="70">
        <v>1000</v>
      </c>
      <c r="D276" s="70">
        <v>-1000</v>
      </c>
      <c r="E276" s="113">
        <f>E278</f>
        <v>0</v>
      </c>
      <c r="F276" s="72">
        <f t="shared" si="32"/>
        <v>0</v>
      </c>
    </row>
    <row r="277" spans="1:6" ht="15" customHeight="1">
      <c r="A277" s="318" t="s">
        <v>154</v>
      </c>
      <c r="B277" s="318"/>
      <c r="C277" s="70">
        <v>9000</v>
      </c>
      <c r="D277" s="70">
        <v>-9000</v>
      </c>
      <c r="E277" s="113"/>
      <c r="F277" s="72"/>
    </row>
    <row r="278" spans="1:6" ht="13.5" customHeight="1">
      <c r="A278" s="76">
        <v>3</v>
      </c>
      <c r="B278" s="73" t="s">
        <v>65</v>
      </c>
      <c r="C278" s="96">
        <f>C279</f>
        <v>10000</v>
      </c>
      <c r="D278" s="96">
        <f>D279</f>
        <v>-10000</v>
      </c>
      <c r="E278" s="116">
        <f>E279</f>
        <v>0</v>
      </c>
      <c r="F278" s="101">
        <f>E278/C278*100</f>
        <v>0</v>
      </c>
    </row>
    <row r="279" spans="1:9" ht="13.5" customHeight="1">
      <c r="A279" s="76">
        <v>32</v>
      </c>
      <c r="B279" s="73" t="s">
        <v>66</v>
      </c>
      <c r="C279" s="77">
        <f>SUM(C280:C280)</f>
        <v>10000</v>
      </c>
      <c r="D279" s="77">
        <f>SUM(D280:D280)</f>
        <v>-10000</v>
      </c>
      <c r="E279" s="78">
        <f>SUM(E280:E280)</f>
        <v>0</v>
      </c>
      <c r="F279" s="101">
        <f>E279/C279*100</f>
        <v>0</v>
      </c>
      <c r="I279" s="3"/>
    </row>
    <row r="280" spans="1:9" s="3" customFormat="1" ht="13.5" customHeight="1">
      <c r="A280" s="98">
        <v>323</v>
      </c>
      <c r="B280" s="80" t="s">
        <v>151</v>
      </c>
      <c r="C280" s="81">
        <v>10000</v>
      </c>
      <c r="D280" s="81">
        <v>-10000</v>
      </c>
      <c r="E280" s="82">
        <v>0</v>
      </c>
      <c r="F280" s="75">
        <f>E280/C280*100</f>
        <v>0</v>
      </c>
      <c r="I280" s="1"/>
    </row>
    <row r="281" spans="1:6" ht="13.5" customHeight="1">
      <c r="A281" s="360" t="s">
        <v>160</v>
      </c>
      <c r="B281" s="360"/>
      <c r="C281" s="148">
        <f>SUM(C282,C332,C364)</f>
        <v>3015000</v>
      </c>
      <c r="D281" s="148">
        <f>SUM(D282,D332,D364)</f>
        <v>-2301000</v>
      </c>
      <c r="E281" s="149">
        <f>SUM(E282,E332,E364)</f>
        <v>714000</v>
      </c>
      <c r="F281" s="150">
        <f>E281/C281*100</f>
        <v>23.681592039800993</v>
      </c>
    </row>
    <row r="282" spans="1:6" ht="25.5" customHeight="1">
      <c r="A282" s="350" t="s">
        <v>161</v>
      </c>
      <c r="B282" s="350"/>
      <c r="C282" s="61">
        <f>SUM(C283,C289,C298)</f>
        <v>870000</v>
      </c>
      <c r="D282" s="61">
        <f>SUM(D283,D289,D298)</f>
        <v>-181000</v>
      </c>
      <c r="E282" s="62">
        <f>SUM(E283,E289,E298)</f>
        <v>689000</v>
      </c>
      <c r="F282" s="85">
        <f aca="true" t="shared" si="33" ref="F282:F307">E282/C282*100</f>
        <v>79.19540229885057</v>
      </c>
    </row>
    <row r="283" spans="1:9" ht="21.75" customHeight="1">
      <c r="A283" s="325" t="s">
        <v>288</v>
      </c>
      <c r="B283" s="325"/>
      <c r="C283" s="127">
        <f aca="true" t="shared" si="34" ref="C283:E286">C284</f>
        <v>20000</v>
      </c>
      <c r="D283" s="127">
        <f t="shared" si="34"/>
        <v>9000</v>
      </c>
      <c r="E283" s="153">
        <f t="shared" si="34"/>
        <v>29000</v>
      </c>
      <c r="F283" s="92">
        <f t="shared" si="33"/>
        <v>145</v>
      </c>
      <c r="I283" s="151"/>
    </row>
    <row r="284" spans="1:9" s="151" customFormat="1" ht="16.5" customHeight="1">
      <c r="A284" s="357" t="s">
        <v>162</v>
      </c>
      <c r="B284" s="357"/>
      <c r="C284" s="67">
        <f t="shared" si="34"/>
        <v>20000</v>
      </c>
      <c r="D284" s="67">
        <f t="shared" si="34"/>
        <v>9000</v>
      </c>
      <c r="E284" s="68">
        <f t="shared" si="34"/>
        <v>29000</v>
      </c>
      <c r="F284" s="69">
        <f t="shared" si="33"/>
        <v>145</v>
      </c>
      <c r="H284" s="152"/>
      <c r="I284" s="1"/>
    </row>
    <row r="285" spans="1:6" ht="15" customHeight="1">
      <c r="A285" s="318" t="s">
        <v>139</v>
      </c>
      <c r="B285" s="318"/>
      <c r="C285" s="70">
        <f t="shared" si="34"/>
        <v>20000</v>
      </c>
      <c r="D285" s="70">
        <f t="shared" si="34"/>
        <v>9000</v>
      </c>
      <c r="E285" s="200">
        <f t="shared" si="34"/>
        <v>29000</v>
      </c>
      <c r="F285" s="201">
        <f t="shared" si="33"/>
        <v>145</v>
      </c>
    </row>
    <row r="286" spans="1:6" ht="15.75" customHeight="1">
      <c r="A286" s="76">
        <v>3</v>
      </c>
      <c r="B286" s="73" t="s">
        <v>65</v>
      </c>
      <c r="C286" s="96">
        <f t="shared" si="34"/>
        <v>20000</v>
      </c>
      <c r="D286" s="96">
        <f t="shared" si="34"/>
        <v>9000</v>
      </c>
      <c r="E286" s="203">
        <f t="shared" si="34"/>
        <v>29000</v>
      </c>
      <c r="F286" s="204">
        <f t="shared" si="33"/>
        <v>145</v>
      </c>
    </row>
    <row r="287" spans="1:6" ht="13.5" customHeight="1">
      <c r="A287" s="76">
        <v>36</v>
      </c>
      <c r="B287" s="73" t="s">
        <v>92</v>
      </c>
      <c r="C287" s="77">
        <f>SUM(C288:C288)</f>
        <v>20000</v>
      </c>
      <c r="D287" s="77">
        <f>SUM(D288:D288)</f>
        <v>9000</v>
      </c>
      <c r="E287" s="78">
        <f>SUM(E288:E288)</f>
        <v>29000</v>
      </c>
      <c r="F287" s="101">
        <f t="shared" si="33"/>
        <v>145</v>
      </c>
    </row>
    <row r="288" spans="1:6" ht="13.5" customHeight="1">
      <c r="A288" s="98">
        <v>363</v>
      </c>
      <c r="B288" s="80" t="s">
        <v>93</v>
      </c>
      <c r="C288" s="81">
        <v>20000</v>
      </c>
      <c r="D288" s="81">
        <v>9000</v>
      </c>
      <c r="E288" s="107">
        <v>29000</v>
      </c>
      <c r="F288" s="75">
        <f t="shared" si="33"/>
        <v>145</v>
      </c>
    </row>
    <row r="289" spans="1:6" ht="21" customHeight="1">
      <c r="A289" s="359" t="s">
        <v>163</v>
      </c>
      <c r="B289" s="359"/>
      <c r="C289" s="127">
        <f aca="true" t="shared" si="35" ref="C289:E291">C290</f>
        <v>300000</v>
      </c>
      <c r="D289" s="127">
        <f t="shared" si="35"/>
        <v>0</v>
      </c>
      <c r="E289" s="147">
        <f t="shared" si="35"/>
        <v>300000</v>
      </c>
      <c r="F289" s="66">
        <f t="shared" si="33"/>
        <v>100</v>
      </c>
    </row>
    <row r="290" spans="1:6" ht="13.5" customHeight="1">
      <c r="A290" s="357" t="s">
        <v>162</v>
      </c>
      <c r="B290" s="357"/>
      <c r="C290" s="67">
        <f t="shared" si="35"/>
        <v>300000</v>
      </c>
      <c r="D290" s="67">
        <f t="shared" si="35"/>
        <v>0</v>
      </c>
      <c r="E290" s="112">
        <f>E292</f>
        <v>300000</v>
      </c>
      <c r="F290" s="69">
        <f t="shared" si="33"/>
        <v>100</v>
      </c>
    </row>
    <row r="291" spans="1:9" ht="13.5" customHeight="1">
      <c r="A291" s="320" t="s">
        <v>307</v>
      </c>
      <c r="B291" s="320"/>
      <c r="C291" s="70">
        <f t="shared" si="35"/>
        <v>300000</v>
      </c>
      <c r="D291" s="70">
        <f t="shared" si="35"/>
        <v>0</v>
      </c>
      <c r="E291" s="113">
        <f t="shared" si="35"/>
        <v>300000</v>
      </c>
      <c r="F291" s="72">
        <f t="shared" si="33"/>
        <v>100</v>
      </c>
      <c r="I291" s="3"/>
    </row>
    <row r="292" spans="1:6" s="3" customFormat="1" ht="14.25" customHeight="1">
      <c r="A292" s="76">
        <v>3</v>
      </c>
      <c r="B292" s="73" t="s">
        <v>65</v>
      </c>
      <c r="C292" s="96">
        <f>C296</f>
        <v>300000</v>
      </c>
      <c r="D292" s="96">
        <f>D296+D293</f>
        <v>0</v>
      </c>
      <c r="E292" s="116">
        <f>E296+E293</f>
        <v>300000</v>
      </c>
      <c r="F292" s="101">
        <f t="shared" si="33"/>
        <v>100</v>
      </c>
    </row>
    <row r="293" spans="1:6" s="3" customFormat="1" ht="13.5" customHeight="1">
      <c r="A293" s="76">
        <v>32</v>
      </c>
      <c r="B293" s="73" t="s">
        <v>51</v>
      </c>
      <c r="C293" s="96">
        <v>0</v>
      </c>
      <c r="D293" s="96">
        <f>D294+D295</f>
        <v>200000</v>
      </c>
      <c r="E293" s="116">
        <f>E294+E295</f>
        <v>200000</v>
      </c>
      <c r="F293" s="101">
        <v>0</v>
      </c>
    </row>
    <row r="294" spans="1:6" s="3" customFormat="1" ht="13.5" customHeight="1">
      <c r="A294" s="195">
        <v>322</v>
      </c>
      <c r="B294" s="133" t="s">
        <v>82</v>
      </c>
      <c r="C294" s="81">
        <v>0</v>
      </c>
      <c r="D294" s="81">
        <v>100000</v>
      </c>
      <c r="E294" s="107">
        <v>100000</v>
      </c>
      <c r="F294" s="126">
        <v>0</v>
      </c>
    </row>
    <row r="295" spans="1:6" s="3" customFormat="1" ht="13.5" customHeight="1">
      <c r="A295" s="195">
        <v>323</v>
      </c>
      <c r="B295" s="133" t="s">
        <v>277</v>
      </c>
      <c r="C295" s="81">
        <v>0</v>
      </c>
      <c r="D295" s="81">
        <v>100000</v>
      </c>
      <c r="E295" s="107">
        <v>100000</v>
      </c>
      <c r="F295" s="126">
        <v>0</v>
      </c>
    </row>
    <row r="296" spans="1:6" s="3" customFormat="1" ht="13.5" customHeight="1">
      <c r="A296" s="76">
        <v>36</v>
      </c>
      <c r="B296" s="73" t="s">
        <v>92</v>
      </c>
      <c r="C296" s="77">
        <f>SUM(C297:C297)</f>
        <v>300000</v>
      </c>
      <c r="D296" s="77">
        <f>SUM(D297:D297)</f>
        <v>-200000</v>
      </c>
      <c r="E296" s="78">
        <f>SUM(E297:E297)</f>
        <v>100000</v>
      </c>
      <c r="F296" s="101">
        <f t="shared" si="33"/>
        <v>33.33333333333333</v>
      </c>
    </row>
    <row r="297" spans="1:6" s="3" customFormat="1" ht="13.5" customHeight="1">
      <c r="A297" s="98">
        <v>363</v>
      </c>
      <c r="B297" s="80" t="s">
        <v>93</v>
      </c>
      <c r="C297" s="115">
        <v>300000</v>
      </c>
      <c r="D297" s="115">
        <v>-200000</v>
      </c>
      <c r="E297" s="106">
        <v>100000</v>
      </c>
      <c r="F297" s="75">
        <f t="shared" si="33"/>
        <v>33.33333333333333</v>
      </c>
    </row>
    <row r="298" spans="1:6" s="3" customFormat="1" ht="20.25" customHeight="1">
      <c r="A298" s="325" t="s">
        <v>164</v>
      </c>
      <c r="B298" s="325"/>
      <c r="C298" s="127">
        <f>C299</f>
        <v>550000</v>
      </c>
      <c r="D298" s="127">
        <f>D299</f>
        <v>-190000</v>
      </c>
      <c r="E298" s="153">
        <f>E299</f>
        <v>360000</v>
      </c>
      <c r="F298" s="66">
        <f t="shared" si="33"/>
        <v>65.45454545454545</v>
      </c>
    </row>
    <row r="299" spans="1:6" s="3" customFormat="1" ht="13.5" customHeight="1">
      <c r="A299" s="357" t="s">
        <v>162</v>
      </c>
      <c r="B299" s="357"/>
      <c r="C299" s="67">
        <f>SUM(C301,C300)</f>
        <v>550000</v>
      </c>
      <c r="D299" s="67">
        <f>SUM(D301,D300)</f>
        <v>-190000</v>
      </c>
      <c r="E299" s="68">
        <f>SUM(E302+E305)</f>
        <v>360000</v>
      </c>
      <c r="F299" s="69">
        <f t="shared" si="33"/>
        <v>65.45454545454545</v>
      </c>
    </row>
    <row r="300" spans="1:9" s="3" customFormat="1" ht="13.5" customHeight="1">
      <c r="A300" s="318" t="s">
        <v>137</v>
      </c>
      <c r="B300" s="318"/>
      <c r="C300" s="70">
        <v>550000</v>
      </c>
      <c r="D300" s="70">
        <v>-190000</v>
      </c>
      <c r="E300" s="71">
        <v>360000</v>
      </c>
      <c r="F300" s="72">
        <f t="shared" si="33"/>
        <v>65.45454545454545</v>
      </c>
      <c r="H300" s="206"/>
      <c r="I300" s="1"/>
    </row>
    <row r="301" spans="1:6" ht="13.5" customHeight="1">
      <c r="A301" s="318" t="s">
        <v>139</v>
      </c>
      <c r="B301" s="318"/>
      <c r="C301" s="70">
        <v>0</v>
      </c>
      <c r="D301" s="70">
        <v>0</v>
      </c>
      <c r="E301" s="71">
        <v>0</v>
      </c>
      <c r="F301" s="72">
        <v>0</v>
      </c>
    </row>
    <row r="302" spans="1:6" ht="13.5" customHeight="1">
      <c r="A302" s="76">
        <v>3</v>
      </c>
      <c r="B302" s="73" t="s">
        <v>65</v>
      </c>
      <c r="C302" s="154">
        <f aca="true" t="shared" si="36" ref="C302:E303">C303</f>
        <v>0</v>
      </c>
      <c r="D302" s="205">
        <f t="shared" si="36"/>
        <v>10000</v>
      </c>
      <c r="E302" s="206">
        <f t="shared" si="36"/>
        <v>10000</v>
      </c>
      <c r="F302" s="101">
        <v>0</v>
      </c>
    </row>
    <row r="303" spans="1:9" ht="13.5" customHeight="1">
      <c r="A303" s="76">
        <v>32</v>
      </c>
      <c r="B303" s="73" t="s">
        <v>66</v>
      </c>
      <c r="C303" s="154">
        <f>C304</f>
        <v>0</v>
      </c>
      <c r="D303" s="205">
        <f>D304</f>
        <v>10000</v>
      </c>
      <c r="E303" s="206">
        <f t="shared" si="36"/>
        <v>10000</v>
      </c>
      <c r="F303" s="101">
        <v>0</v>
      </c>
      <c r="I303" s="3"/>
    </row>
    <row r="304" spans="1:6" s="3" customFormat="1" ht="13.5" customHeight="1">
      <c r="A304" s="98">
        <v>323</v>
      </c>
      <c r="B304" s="80" t="s">
        <v>151</v>
      </c>
      <c r="C304" s="134">
        <v>0</v>
      </c>
      <c r="D304" s="134">
        <v>10000</v>
      </c>
      <c r="E304" s="207">
        <v>10000</v>
      </c>
      <c r="F304" s="75">
        <v>0</v>
      </c>
    </row>
    <row r="305" spans="1:6" s="3" customFormat="1" ht="13.5" customHeight="1">
      <c r="A305" s="76">
        <v>4</v>
      </c>
      <c r="B305" s="73" t="s">
        <v>103</v>
      </c>
      <c r="C305" s="96">
        <f>C306</f>
        <v>550000</v>
      </c>
      <c r="D305" s="96">
        <f>D306</f>
        <v>-200000</v>
      </c>
      <c r="E305" s="97">
        <f>E306</f>
        <v>350000</v>
      </c>
      <c r="F305" s="101">
        <f t="shared" si="33"/>
        <v>63.63636363636363</v>
      </c>
    </row>
    <row r="306" spans="1:6" s="3" customFormat="1" ht="13.5" customHeight="1">
      <c r="A306" s="76">
        <v>42</v>
      </c>
      <c r="B306" s="73" t="s">
        <v>165</v>
      </c>
      <c r="C306" s="77">
        <f>SUM(C307,C308)</f>
        <v>550000</v>
      </c>
      <c r="D306" s="77">
        <f>SUM(D307,D308)</f>
        <v>-200000</v>
      </c>
      <c r="E306" s="78">
        <f>SUM(E307,E308)</f>
        <v>350000</v>
      </c>
      <c r="F306" s="101">
        <f t="shared" si="33"/>
        <v>63.63636363636363</v>
      </c>
    </row>
    <row r="307" spans="1:9" s="3" customFormat="1" ht="13.5" customHeight="1">
      <c r="A307" s="98">
        <v>421</v>
      </c>
      <c r="B307" s="80" t="s">
        <v>108</v>
      </c>
      <c r="C307" s="81">
        <v>550000</v>
      </c>
      <c r="D307" s="81">
        <v>-270000</v>
      </c>
      <c r="E307" s="82">
        <v>280000</v>
      </c>
      <c r="F307" s="75">
        <f t="shared" si="33"/>
        <v>50.90909090909091</v>
      </c>
      <c r="I307" s="1"/>
    </row>
    <row r="308" spans="1:6" ht="13.5" customHeight="1">
      <c r="A308" s="110">
        <v>422</v>
      </c>
      <c r="B308" s="141" t="s">
        <v>125</v>
      </c>
      <c r="C308" s="81">
        <v>0</v>
      </c>
      <c r="D308" s="81">
        <v>70000</v>
      </c>
      <c r="E308" s="82">
        <v>70000</v>
      </c>
      <c r="F308" s="75">
        <v>0</v>
      </c>
    </row>
    <row r="309" spans="1:6" ht="25.5" customHeight="1">
      <c r="A309" s="350" t="s">
        <v>166</v>
      </c>
      <c r="B309" s="350"/>
      <c r="C309" s="61">
        <f>SUM(C310,C316,C322,C328,C335)</f>
        <v>2262500</v>
      </c>
      <c r="D309" s="61">
        <f>SUM(D310,D316,D322,D328,D335)</f>
        <v>-2171000</v>
      </c>
      <c r="E309" s="62">
        <f>SUM(E310,E316,E322,E328,E335)</f>
        <v>91500</v>
      </c>
      <c r="F309" s="85">
        <f aca="true" t="shared" si="37" ref="F309:F334">E309/C309*100</f>
        <v>4.044198895027624</v>
      </c>
    </row>
    <row r="310" spans="1:9" ht="19.5" customHeight="1">
      <c r="A310" s="325" t="s">
        <v>167</v>
      </c>
      <c r="B310" s="325"/>
      <c r="C310" s="127">
        <f>C313</f>
        <v>15000</v>
      </c>
      <c r="D310" s="127">
        <f>D313</f>
        <v>-3500</v>
      </c>
      <c r="E310" s="153">
        <f>E311</f>
        <v>11500</v>
      </c>
      <c r="F310" s="66">
        <f t="shared" si="37"/>
        <v>76.66666666666667</v>
      </c>
      <c r="H310" s="145"/>
      <c r="I310" s="3"/>
    </row>
    <row r="311" spans="1:9" s="3" customFormat="1" ht="13.5" customHeight="1">
      <c r="A311" s="357" t="s">
        <v>162</v>
      </c>
      <c r="B311" s="357"/>
      <c r="C311" s="67">
        <f aca="true" t="shared" si="38" ref="C311:D313">C312</f>
        <v>15000</v>
      </c>
      <c r="D311" s="67">
        <f t="shared" si="38"/>
        <v>-3500</v>
      </c>
      <c r="E311" s="68">
        <f>E312</f>
        <v>11500</v>
      </c>
      <c r="F311" s="69">
        <f t="shared" si="37"/>
        <v>76.66666666666667</v>
      </c>
      <c r="H311" s="145"/>
      <c r="I311" s="1"/>
    </row>
    <row r="312" spans="1:6" ht="14.25" customHeight="1">
      <c r="A312" s="318" t="s">
        <v>139</v>
      </c>
      <c r="B312" s="318"/>
      <c r="C312" s="70">
        <f t="shared" si="38"/>
        <v>15000</v>
      </c>
      <c r="D312" s="70">
        <f t="shared" si="38"/>
        <v>-3500</v>
      </c>
      <c r="E312" s="200">
        <f>E313</f>
        <v>11500</v>
      </c>
      <c r="F312" s="72">
        <f t="shared" si="37"/>
        <v>76.66666666666667</v>
      </c>
    </row>
    <row r="313" spans="1:6" ht="13.5" customHeight="1">
      <c r="A313" s="76">
        <v>3</v>
      </c>
      <c r="B313" s="73" t="s">
        <v>65</v>
      </c>
      <c r="C313" s="96">
        <f t="shared" si="38"/>
        <v>15000</v>
      </c>
      <c r="D313" s="96">
        <f t="shared" si="38"/>
        <v>-3500</v>
      </c>
      <c r="E313" s="97">
        <f>E314</f>
        <v>11500</v>
      </c>
      <c r="F313" s="101">
        <f t="shared" si="37"/>
        <v>76.66666666666667</v>
      </c>
    </row>
    <row r="314" spans="1:6" ht="13.5" customHeight="1">
      <c r="A314" s="76">
        <v>36</v>
      </c>
      <c r="B314" s="73" t="s">
        <v>92</v>
      </c>
      <c r="C314" s="77">
        <f>SUM(C315:C315)</f>
        <v>15000</v>
      </c>
      <c r="D314" s="77">
        <f>SUM(D315:D315)</f>
        <v>-3500</v>
      </c>
      <c r="E314" s="78">
        <f>SUM(E315:E315)</f>
        <v>11500</v>
      </c>
      <c r="F314" s="101">
        <f t="shared" si="37"/>
        <v>76.66666666666667</v>
      </c>
    </row>
    <row r="315" spans="1:6" ht="13.5" customHeight="1">
      <c r="A315" s="98">
        <v>363</v>
      </c>
      <c r="B315" s="80" t="s">
        <v>93</v>
      </c>
      <c r="C315" s="81">
        <v>15000</v>
      </c>
      <c r="D315" s="81">
        <v>-3500</v>
      </c>
      <c r="E315" s="107">
        <v>11500</v>
      </c>
      <c r="F315" s="75">
        <f t="shared" si="37"/>
        <v>76.66666666666667</v>
      </c>
    </row>
    <row r="316" spans="1:6" ht="21.75" customHeight="1">
      <c r="A316" s="325" t="s">
        <v>289</v>
      </c>
      <c r="B316" s="325"/>
      <c r="C316" s="127">
        <f aca="true" t="shared" si="39" ref="C316:E319">C317</f>
        <v>40000</v>
      </c>
      <c r="D316" s="127">
        <f t="shared" si="39"/>
        <v>0</v>
      </c>
      <c r="E316" s="147">
        <f t="shared" si="39"/>
        <v>40000</v>
      </c>
      <c r="F316" s="92">
        <f t="shared" si="37"/>
        <v>100</v>
      </c>
    </row>
    <row r="317" spans="1:6" ht="13.5" customHeight="1">
      <c r="A317" s="357" t="s">
        <v>162</v>
      </c>
      <c r="B317" s="357"/>
      <c r="C317" s="67">
        <f t="shared" si="39"/>
        <v>40000</v>
      </c>
      <c r="D317" s="67">
        <f t="shared" si="39"/>
        <v>0</v>
      </c>
      <c r="E317" s="112">
        <f t="shared" si="39"/>
        <v>40000</v>
      </c>
      <c r="F317" s="69">
        <f t="shared" si="37"/>
        <v>100</v>
      </c>
    </row>
    <row r="318" spans="1:6" ht="13.5" customHeight="1">
      <c r="A318" s="318" t="s">
        <v>168</v>
      </c>
      <c r="B318" s="318"/>
      <c r="C318" s="70">
        <f t="shared" si="39"/>
        <v>40000</v>
      </c>
      <c r="D318" s="70">
        <f t="shared" si="39"/>
        <v>0</v>
      </c>
      <c r="E318" s="113">
        <f t="shared" si="39"/>
        <v>40000</v>
      </c>
      <c r="F318" s="72">
        <f t="shared" si="37"/>
        <v>100</v>
      </c>
    </row>
    <row r="319" spans="1:6" ht="14.25" customHeight="1">
      <c r="A319" s="76">
        <v>3</v>
      </c>
      <c r="B319" s="73" t="s">
        <v>65</v>
      </c>
      <c r="C319" s="96">
        <f t="shared" si="39"/>
        <v>40000</v>
      </c>
      <c r="D319" s="96">
        <f t="shared" si="39"/>
        <v>0</v>
      </c>
      <c r="E319" s="211">
        <f t="shared" si="39"/>
        <v>40000</v>
      </c>
      <c r="F319" s="101">
        <f t="shared" si="37"/>
        <v>100</v>
      </c>
    </row>
    <row r="320" spans="1:6" ht="13.5" customHeight="1">
      <c r="A320" s="76">
        <v>37</v>
      </c>
      <c r="B320" s="73" t="s">
        <v>169</v>
      </c>
      <c r="C320" s="77">
        <f>SUM(C321:C321)</f>
        <v>40000</v>
      </c>
      <c r="D320" s="77">
        <f>SUM(D321:D321)</f>
        <v>0</v>
      </c>
      <c r="E320" s="78">
        <f>SUM(E321:E321)</f>
        <v>40000</v>
      </c>
      <c r="F320" s="101">
        <f t="shared" si="37"/>
        <v>100</v>
      </c>
    </row>
    <row r="321" spans="1:6" ht="13.5" customHeight="1">
      <c r="A321" s="155">
        <v>372</v>
      </c>
      <c r="B321" s="80" t="s">
        <v>170</v>
      </c>
      <c r="C321" s="156">
        <v>40000</v>
      </c>
      <c r="D321" s="156">
        <v>0</v>
      </c>
      <c r="E321" s="157">
        <v>40000</v>
      </c>
      <c r="F321" s="75">
        <f t="shared" si="37"/>
        <v>100</v>
      </c>
    </row>
    <row r="322" spans="1:6" ht="21.75" customHeight="1">
      <c r="A322" s="325" t="s">
        <v>290</v>
      </c>
      <c r="B322" s="325"/>
      <c r="C322" s="127">
        <f aca="true" t="shared" si="40" ref="C322:E325">C323</f>
        <v>50000</v>
      </c>
      <c r="D322" s="127">
        <f t="shared" si="40"/>
        <v>-10000</v>
      </c>
      <c r="E322" s="147">
        <f t="shared" si="40"/>
        <v>40000</v>
      </c>
      <c r="F322" s="92">
        <f t="shared" si="37"/>
        <v>80</v>
      </c>
    </row>
    <row r="323" spans="1:6" ht="13.5" customHeight="1">
      <c r="A323" s="357" t="s">
        <v>162</v>
      </c>
      <c r="B323" s="357"/>
      <c r="C323" s="67">
        <f t="shared" si="40"/>
        <v>50000</v>
      </c>
      <c r="D323" s="67">
        <f t="shared" si="40"/>
        <v>-10000</v>
      </c>
      <c r="E323" s="112">
        <f t="shared" si="40"/>
        <v>40000</v>
      </c>
      <c r="F323" s="69">
        <f t="shared" si="37"/>
        <v>80</v>
      </c>
    </row>
    <row r="324" spans="1:6" ht="13.5" customHeight="1">
      <c r="A324" s="318" t="s">
        <v>139</v>
      </c>
      <c r="B324" s="318"/>
      <c r="C324" s="70">
        <f t="shared" si="40"/>
        <v>50000</v>
      </c>
      <c r="D324" s="70">
        <f t="shared" si="40"/>
        <v>-10000</v>
      </c>
      <c r="E324" s="113">
        <f t="shared" si="40"/>
        <v>40000</v>
      </c>
      <c r="F324" s="72">
        <f t="shared" si="37"/>
        <v>80</v>
      </c>
    </row>
    <row r="325" spans="1:6" ht="14.25" customHeight="1">
      <c r="A325" s="76">
        <v>3</v>
      </c>
      <c r="B325" s="73" t="s">
        <v>65</v>
      </c>
      <c r="C325" s="96">
        <f t="shared" si="40"/>
        <v>50000</v>
      </c>
      <c r="D325" s="96">
        <f t="shared" si="40"/>
        <v>-10000</v>
      </c>
      <c r="E325" s="211">
        <f t="shared" si="40"/>
        <v>40000</v>
      </c>
      <c r="F325" s="101">
        <f t="shared" si="37"/>
        <v>80</v>
      </c>
    </row>
    <row r="326" spans="1:6" ht="13.5" customHeight="1">
      <c r="A326" s="76">
        <v>37</v>
      </c>
      <c r="B326" s="73" t="s">
        <v>169</v>
      </c>
      <c r="C326" s="77">
        <f>SUM(C327:C327)</f>
        <v>50000</v>
      </c>
      <c r="D326" s="77">
        <f>SUM(D327:D327)</f>
        <v>-10000</v>
      </c>
      <c r="E326" s="78">
        <f>SUM(E327:E327)</f>
        <v>40000</v>
      </c>
      <c r="F326" s="101">
        <f t="shared" si="37"/>
        <v>80</v>
      </c>
    </row>
    <row r="327" spans="1:6" ht="13.5" customHeight="1">
      <c r="A327" s="98">
        <v>372</v>
      </c>
      <c r="B327" s="80" t="s">
        <v>171</v>
      </c>
      <c r="C327" s="81">
        <v>50000</v>
      </c>
      <c r="D327" s="81">
        <v>-10000</v>
      </c>
      <c r="E327" s="82">
        <v>40000</v>
      </c>
      <c r="F327" s="75">
        <f t="shared" si="37"/>
        <v>80</v>
      </c>
    </row>
    <row r="328" spans="1:6" ht="20.25" customHeight="1">
      <c r="A328" s="325" t="s">
        <v>291</v>
      </c>
      <c r="B328" s="325"/>
      <c r="C328" s="127">
        <f>C329</f>
        <v>2120000</v>
      </c>
      <c r="D328" s="127">
        <f>D329</f>
        <v>-2120000</v>
      </c>
      <c r="E328" s="153">
        <f>E329</f>
        <v>0</v>
      </c>
      <c r="F328" s="92">
        <f t="shared" si="37"/>
        <v>0</v>
      </c>
    </row>
    <row r="329" spans="1:6" ht="13.5" customHeight="1">
      <c r="A329" s="357" t="s">
        <v>162</v>
      </c>
      <c r="B329" s="357"/>
      <c r="C329" s="67">
        <f>SUM(C330,C331)</f>
        <v>2120000</v>
      </c>
      <c r="D329" s="67">
        <f>SUM(D330,D331)</f>
        <v>-2120000</v>
      </c>
      <c r="E329" s="68">
        <f>SUM(E332)</f>
        <v>0</v>
      </c>
      <c r="F329" s="69">
        <f t="shared" si="37"/>
        <v>0</v>
      </c>
    </row>
    <row r="330" spans="1:6" ht="13.5" customHeight="1">
      <c r="A330" s="318" t="s">
        <v>137</v>
      </c>
      <c r="B330" s="318"/>
      <c r="C330" s="70">
        <v>2000000</v>
      </c>
      <c r="D330" s="70">
        <v>-2000000</v>
      </c>
      <c r="E330" s="71">
        <v>0</v>
      </c>
      <c r="F330" s="72">
        <f t="shared" si="37"/>
        <v>0</v>
      </c>
    </row>
    <row r="331" spans="1:6" ht="15.75" customHeight="1">
      <c r="A331" s="320" t="s">
        <v>307</v>
      </c>
      <c r="B331" s="320"/>
      <c r="C331" s="70">
        <v>120000</v>
      </c>
      <c r="D331" s="70">
        <v>-120000</v>
      </c>
      <c r="E331" s="200">
        <v>0</v>
      </c>
      <c r="F331" s="72">
        <f t="shared" si="37"/>
        <v>0</v>
      </c>
    </row>
    <row r="332" spans="1:6" ht="13.5" customHeight="1">
      <c r="A332" s="76">
        <v>4</v>
      </c>
      <c r="B332" s="73" t="s">
        <v>103</v>
      </c>
      <c r="C332" s="96">
        <f>C333</f>
        <v>2120000</v>
      </c>
      <c r="D332" s="96">
        <f>D333</f>
        <v>-2120000</v>
      </c>
      <c r="E332" s="97">
        <f>E333</f>
        <v>0</v>
      </c>
      <c r="F332" s="101">
        <f t="shared" si="37"/>
        <v>0</v>
      </c>
    </row>
    <row r="333" spans="1:9" ht="13.5" customHeight="1">
      <c r="A333" s="76">
        <v>42</v>
      </c>
      <c r="B333" s="73" t="s">
        <v>172</v>
      </c>
      <c r="C333" s="77">
        <f>SUM(C334:C334)</f>
        <v>2120000</v>
      </c>
      <c r="D333" s="77">
        <f>SUM(D334:D334)</f>
        <v>-2120000</v>
      </c>
      <c r="E333" s="78">
        <f>SUM(E334:E334)</f>
        <v>0</v>
      </c>
      <c r="F333" s="101">
        <f t="shared" si="37"/>
        <v>0</v>
      </c>
      <c r="I333" s="3"/>
    </row>
    <row r="334" spans="1:9" s="3" customFormat="1" ht="13.5" customHeight="1">
      <c r="A334" s="98">
        <v>421</v>
      </c>
      <c r="B334" s="80" t="s">
        <v>108</v>
      </c>
      <c r="C334" s="81">
        <v>2120000</v>
      </c>
      <c r="D334" s="81">
        <v>-2120000</v>
      </c>
      <c r="E334" s="82">
        <v>0</v>
      </c>
      <c r="F334" s="75">
        <f t="shared" si="37"/>
        <v>0</v>
      </c>
      <c r="I334" s="1"/>
    </row>
    <row r="335" spans="1:6" ht="25.5" customHeight="1">
      <c r="A335" s="317" t="s">
        <v>292</v>
      </c>
      <c r="B335" s="317"/>
      <c r="C335" s="127">
        <f aca="true" t="shared" si="41" ref="C335:E338">C336</f>
        <v>37500</v>
      </c>
      <c r="D335" s="127">
        <f t="shared" si="41"/>
        <v>-37500</v>
      </c>
      <c r="E335" s="153">
        <f t="shared" si="41"/>
        <v>0</v>
      </c>
      <c r="F335" s="92">
        <v>0</v>
      </c>
    </row>
    <row r="336" spans="1:6" ht="13.5" customHeight="1">
      <c r="A336" s="357" t="s">
        <v>173</v>
      </c>
      <c r="B336" s="357"/>
      <c r="C336" s="67">
        <f t="shared" si="41"/>
        <v>37500</v>
      </c>
      <c r="D336" s="67">
        <f t="shared" si="41"/>
        <v>-37500</v>
      </c>
      <c r="E336" s="68">
        <f t="shared" si="41"/>
        <v>0</v>
      </c>
      <c r="F336" s="69">
        <v>0</v>
      </c>
    </row>
    <row r="337" spans="1:9" ht="13.5" customHeight="1">
      <c r="A337" s="318" t="s">
        <v>139</v>
      </c>
      <c r="B337" s="318"/>
      <c r="C337" s="70">
        <f t="shared" si="41"/>
        <v>37500</v>
      </c>
      <c r="D337" s="70">
        <f t="shared" si="41"/>
        <v>-37500</v>
      </c>
      <c r="E337" s="71">
        <f t="shared" si="41"/>
        <v>0</v>
      </c>
      <c r="F337" s="72">
        <v>0</v>
      </c>
      <c r="I337" s="3"/>
    </row>
    <row r="338" spans="1:6" s="3" customFormat="1" ht="16.5" customHeight="1">
      <c r="A338" s="76">
        <v>4</v>
      </c>
      <c r="B338" s="73" t="s">
        <v>103</v>
      </c>
      <c r="C338" s="96">
        <f t="shared" si="41"/>
        <v>37500</v>
      </c>
      <c r="D338" s="96">
        <f t="shared" si="41"/>
        <v>-37500</v>
      </c>
      <c r="E338" s="97">
        <f t="shared" si="41"/>
        <v>0</v>
      </c>
      <c r="F338" s="101">
        <v>0</v>
      </c>
    </row>
    <row r="339" spans="1:6" s="3" customFormat="1" ht="13.5" customHeight="1">
      <c r="A339" s="76">
        <v>42</v>
      </c>
      <c r="B339" s="73" t="s">
        <v>172</v>
      </c>
      <c r="C339" s="77">
        <f>SUM(C340:C340)</f>
        <v>37500</v>
      </c>
      <c r="D339" s="77">
        <f>SUM(D340:D340)</f>
        <v>-37500</v>
      </c>
      <c r="E339" s="78">
        <f>SUM(E340:E340)</f>
        <v>0</v>
      </c>
      <c r="F339" s="101">
        <v>0</v>
      </c>
    </row>
    <row r="340" spans="1:6" s="3" customFormat="1" ht="13.5" customHeight="1">
      <c r="A340" s="98">
        <v>426</v>
      </c>
      <c r="B340" s="80" t="s">
        <v>106</v>
      </c>
      <c r="C340" s="81">
        <v>37500</v>
      </c>
      <c r="D340" s="81">
        <v>-37500</v>
      </c>
      <c r="E340" s="82">
        <v>0</v>
      </c>
      <c r="F340" s="75">
        <v>0</v>
      </c>
    </row>
    <row r="341" spans="1:6" s="3" customFormat="1" ht="24" customHeight="1">
      <c r="A341" s="350" t="s">
        <v>174</v>
      </c>
      <c r="B341" s="350"/>
      <c r="C341" s="61">
        <f aca="true" t="shared" si="42" ref="C341:E345">C342</f>
        <v>50000</v>
      </c>
      <c r="D341" s="61">
        <f t="shared" si="42"/>
        <v>-30000</v>
      </c>
      <c r="E341" s="62">
        <f t="shared" si="42"/>
        <v>20000</v>
      </c>
      <c r="F341" s="85">
        <f aca="true" t="shared" si="43" ref="F341:F347">E341/C341*100</f>
        <v>40</v>
      </c>
    </row>
    <row r="342" spans="1:6" s="3" customFormat="1" ht="22.5" customHeight="1">
      <c r="A342" s="325" t="s">
        <v>175</v>
      </c>
      <c r="B342" s="325"/>
      <c r="C342" s="127">
        <f t="shared" si="42"/>
        <v>50000</v>
      </c>
      <c r="D342" s="127">
        <f t="shared" si="42"/>
        <v>-30000</v>
      </c>
      <c r="E342" s="153">
        <f t="shared" si="42"/>
        <v>20000</v>
      </c>
      <c r="F342" s="66">
        <f t="shared" si="43"/>
        <v>40</v>
      </c>
    </row>
    <row r="343" spans="1:9" s="3" customFormat="1" ht="13.5" customHeight="1">
      <c r="A343" s="357" t="s">
        <v>173</v>
      </c>
      <c r="B343" s="357"/>
      <c r="C343" s="67">
        <f t="shared" si="42"/>
        <v>50000</v>
      </c>
      <c r="D343" s="67">
        <f t="shared" si="42"/>
        <v>-30000</v>
      </c>
      <c r="E343" s="68">
        <f t="shared" si="42"/>
        <v>20000</v>
      </c>
      <c r="F343" s="69">
        <f t="shared" si="43"/>
        <v>40</v>
      </c>
      <c r="I343" s="1"/>
    </row>
    <row r="344" spans="1:6" ht="13.5" customHeight="1">
      <c r="A344" s="318" t="s">
        <v>139</v>
      </c>
      <c r="B344" s="318"/>
      <c r="C344" s="70">
        <f t="shared" si="42"/>
        <v>50000</v>
      </c>
      <c r="D344" s="70">
        <f t="shared" si="42"/>
        <v>-30000</v>
      </c>
      <c r="E344" s="200">
        <f t="shared" si="42"/>
        <v>20000</v>
      </c>
      <c r="F344" s="72">
        <f t="shared" si="43"/>
        <v>40</v>
      </c>
    </row>
    <row r="345" spans="1:6" ht="13.5" customHeight="1">
      <c r="A345" s="76">
        <v>3</v>
      </c>
      <c r="B345" s="73" t="s">
        <v>65</v>
      </c>
      <c r="C345" s="96">
        <f t="shared" si="42"/>
        <v>50000</v>
      </c>
      <c r="D345" s="96">
        <f t="shared" si="42"/>
        <v>-30000</v>
      </c>
      <c r="E345" s="97">
        <f t="shared" si="42"/>
        <v>20000</v>
      </c>
      <c r="F345" s="101">
        <f t="shared" si="43"/>
        <v>40</v>
      </c>
    </row>
    <row r="346" spans="1:6" ht="13.5" customHeight="1">
      <c r="A346" s="76">
        <v>37</v>
      </c>
      <c r="B346" s="73" t="s">
        <v>169</v>
      </c>
      <c r="C346" s="77">
        <f>SUM(C347:C347)</f>
        <v>50000</v>
      </c>
      <c r="D346" s="77">
        <f>SUM(D347:D347)</f>
        <v>-30000</v>
      </c>
      <c r="E346" s="78">
        <f>SUM(E347:E347)</f>
        <v>20000</v>
      </c>
      <c r="F346" s="101">
        <f t="shared" si="43"/>
        <v>40</v>
      </c>
    </row>
    <row r="347" spans="1:6" ht="13.5" customHeight="1">
      <c r="A347" s="98">
        <v>372</v>
      </c>
      <c r="B347" s="80" t="s">
        <v>171</v>
      </c>
      <c r="C347" s="81">
        <v>50000</v>
      </c>
      <c r="D347" s="81">
        <v>-30000</v>
      </c>
      <c r="E347" s="82">
        <v>20000</v>
      </c>
      <c r="F347" s="75">
        <f t="shared" si="43"/>
        <v>40</v>
      </c>
    </row>
    <row r="348" spans="1:6" ht="13.5" customHeight="1">
      <c r="A348" s="358" t="s">
        <v>176</v>
      </c>
      <c r="B348" s="358"/>
      <c r="C348" s="158">
        <f>C349</f>
        <v>205000</v>
      </c>
      <c r="D348" s="158">
        <f>D349</f>
        <v>0</v>
      </c>
      <c r="E348" s="149">
        <f>E349</f>
        <v>205000</v>
      </c>
      <c r="F348" s="150">
        <v>0</v>
      </c>
    </row>
    <row r="349" spans="1:6" ht="23.25" customHeight="1">
      <c r="A349" s="350" t="s">
        <v>177</v>
      </c>
      <c r="B349" s="350"/>
      <c r="C349" s="61">
        <f>SUM(C350,C356,C362,C368,C375)</f>
        <v>205000</v>
      </c>
      <c r="D349" s="61">
        <f>SUM(D350,D356,D362,D368,D375)</f>
        <v>0</v>
      </c>
      <c r="E349" s="62">
        <f>SUM(E350,E356,E362,E368,E375)</f>
        <v>205000</v>
      </c>
      <c r="F349" s="85">
        <f aca="true" t="shared" si="44" ref="F349:F382">E349/C349*100</f>
        <v>100</v>
      </c>
    </row>
    <row r="350" spans="1:9" ht="21" customHeight="1">
      <c r="A350" s="325" t="s">
        <v>178</v>
      </c>
      <c r="B350" s="325"/>
      <c r="C350" s="127">
        <f aca="true" t="shared" si="45" ref="C350:E353">C351</f>
        <v>30000</v>
      </c>
      <c r="D350" s="127">
        <f t="shared" si="45"/>
        <v>0</v>
      </c>
      <c r="E350" s="153">
        <f t="shared" si="45"/>
        <v>30000</v>
      </c>
      <c r="F350" s="66">
        <f t="shared" si="44"/>
        <v>100</v>
      </c>
      <c r="I350" s="151"/>
    </row>
    <row r="351" spans="1:9" s="151" customFormat="1" ht="13.5" customHeight="1">
      <c r="A351" s="322" t="s">
        <v>179</v>
      </c>
      <c r="B351" s="322"/>
      <c r="C351" s="67">
        <f t="shared" si="45"/>
        <v>30000</v>
      </c>
      <c r="D351" s="67">
        <f t="shared" si="45"/>
        <v>0</v>
      </c>
      <c r="E351" s="68">
        <f t="shared" si="45"/>
        <v>30000</v>
      </c>
      <c r="F351" s="69">
        <f t="shared" si="44"/>
        <v>100</v>
      </c>
      <c r="I351" s="1"/>
    </row>
    <row r="352" spans="1:6" ht="16.5" customHeight="1">
      <c r="A352" s="338" t="s">
        <v>139</v>
      </c>
      <c r="B352" s="338"/>
      <c r="C352" s="70">
        <f t="shared" si="45"/>
        <v>30000</v>
      </c>
      <c r="D352" s="70">
        <f t="shared" si="45"/>
        <v>0</v>
      </c>
      <c r="E352" s="200">
        <f t="shared" si="45"/>
        <v>30000</v>
      </c>
      <c r="F352" s="72">
        <f t="shared" si="44"/>
        <v>100</v>
      </c>
    </row>
    <row r="353" spans="1:6" ht="13.5" customHeight="1">
      <c r="A353" s="76">
        <v>3</v>
      </c>
      <c r="B353" s="73" t="s">
        <v>65</v>
      </c>
      <c r="C353" s="96">
        <f t="shared" si="45"/>
        <v>30000</v>
      </c>
      <c r="D353" s="96">
        <f t="shared" si="45"/>
        <v>0</v>
      </c>
      <c r="E353" s="97">
        <f t="shared" si="45"/>
        <v>30000</v>
      </c>
      <c r="F353" s="101">
        <f t="shared" si="44"/>
        <v>100</v>
      </c>
    </row>
    <row r="354" spans="1:6" ht="13.5" customHeight="1">
      <c r="A354" s="76">
        <v>38</v>
      </c>
      <c r="B354" s="73" t="s">
        <v>69</v>
      </c>
      <c r="C354" s="77">
        <f>SUM(C355:C355)</f>
        <v>30000</v>
      </c>
      <c r="D354" s="77">
        <f>SUM(D355:D355)</f>
        <v>0</v>
      </c>
      <c r="E354" s="78">
        <f>SUM(E355:E355)</f>
        <v>30000</v>
      </c>
      <c r="F354" s="101">
        <f t="shared" si="44"/>
        <v>100</v>
      </c>
    </row>
    <row r="355" spans="1:6" ht="13.5" customHeight="1">
      <c r="A355" s="98">
        <v>381</v>
      </c>
      <c r="B355" s="80" t="s">
        <v>70</v>
      </c>
      <c r="C355" s="81">
        <v>30000</v>
      </c>
      <c r="D355" s="81">
        <v>0</v>
      </c>
      <c r="E355" s="107">
        <v>30000</v>
      </c>
      <c r="F355" s="75">
        <f t="shared" si="44"/>
        <v>100</v>
      </c>
    </row>
    <row r="356" spans="1:6" ht="21.75" customHeight="1">
      <c r="A356" s="325" t="s">
        <v>293</v>
      </c>
      <c r="B356" s="325"/>
      <c r="C356" s="127">
        <f aca="true" t="shared" si="46" ref="C356:E359">C357</f>
        <v>25000</v>
      </c>
      <c r="D356" s="127">
        <f t="shared" si="46"/>
        <v>0</v>
      </c>
      <c r="E356" s="153">
        <f t="shared" si="46"/>
        <v>25000</v>
      </c>
      <c r="F356" s="66">
        <f t="shared" si="44"/>
        <v>100</v>
      </c>
    </row>
    <row r="357" spans="1:6" ht="13.5" customHeight="1">
      <c r="A357" s="322" t="s">
        <v>179</v>
      </c>
      <c r="B357" s="322"/>
      <c r="C357" s="67">
        <f t="shared" si="46"/>
        <v>25000</v>
      </c>
      <c r="D357" s="67">
        <f t="shared" si="46"/>
        <v>0</v>
      </c>
      <c r="E357" s="68">
        <f t="shared" si="46"/>
        <v>25000</v>
      </c>
      <c r="F357" s="69">
        <f t="shared" si="44"/>
        <v>100</v>
      </c>
    </row>
    <row r="358" spans="1:6" ht="13.5" customHeight="1">
      <c r="A358" s="318" t="s">
        <v>139</v>
      </c>
      <c r="B358" s="318"/>
      <c r="C358" s="70">
        <f t="shared" si="46"/>
        <v>25000</v>
      </c>
      <c r="D358" s="70">
        <f t="shared" si="46"/>
        <v>0</v>
      </c>
      <c r="E358" s="71">
        <f t="shared" si="46"/>
        <v>25000</v>
      </c>
      <c r="F358" s="72">
        <f t="shared" si="44"/>
        <v>100</v>
      </c>
    </row>
    <row r="359" spans="1:6" ht="13.5" customHeight="1">
      <c r="A359" s="76">
        <v>3</v>
      </c>
      <c r="B359" s="73" t="s">
        <v>65</v>
      </c>
      <c r="C359" s="96">
        <f t="shared" si="46"/>
        <v>25000</v>
      </c>
      <c r="D359" s="96">
        <f t="shared" si="46"/>
        <v>0</v>
      </c>
      <c r="E359" s="203">
        <f t="shared" si="46"/>
        <v>25000</v>
      </c>
      <c r="F359" s="101">
        <f t="shared" si="44"/>
        <v>100</v>
      </c>
    </row>
    <row r="360" spans="1:6" ht="13.5" customHeight="1">
      <c r="A360" s="76">
        <v>38</v>
      </c>
      <c r="B360" s="73" t="s">
        <v>69</v>
      </c>
      <c r="C360" s="77">
        <f>SUM(C361:C361)</f>
        <v>25000</v>
      </c>
      <c r="D360" s="77">
        <f>SUM(D361:D361)</f>
        <v>0</v>
      </c>
      <c r="E360" s="78">
        <v>25000</v>
      </c>
      <c r="F360" s="101">
        <f t="shared" si="44"/>
        <v>100</v>
      </c>
    </row>
    <row r="361" spans="1:6" ht="13.5" customHeight="1">
      <c r="A361" s="155">
        <v>381</v>
      </c>
      <c r="B361" s="80" t="s">
        <v>70</v>
      </c>
      <c r="C361" s="156">
        <v>25000</v>
      </c>
      <c r="D361" s="156">
        <v>0</v>
      </c>
      <c r="E361" s="157">
        <v>25000</v>
      </c>
      <c r="F361" s="75">
        <f t="shared" si="44"/>
        <v>100</v>
      </c>
    </row>
    <row r="362" spans="1:6" ht="26.25" customHeight="1">
      <c r="A362" s="344" t="s">
        <v>294</v>
      </c>
      <c r="B362" s="344"/>
      <c r="C362" s="127">
        <f aca="true" t="shared" si="47" ref="C362:E365">C363</f>
        <v>25000</v>
      </c>
      <c r="D362" s="127">
        <f t="shared" si="47"/>
        <v>0</v>
      </c>
      <c r="E362" s="147">
        <f t="shared" si="47"/>
        <v>25000</v>
      </c>
      <c r="F362" s="92">
        <f t="shared" si="44"/>
        <v>100</v>
      </c>
    </row>
    <row r="363" spans="1:6" ht="13.5" customHeight="1">
      <c r="A363" s="322" t="s">
        <v>179</v>
      </c>
      <c r="B363" s="322"/>
      <c r="C363" s="67">
        <f t="shared" si="47"/>
        <v>25000</v>
      </c>
      <c r="D363" s="67">
        <f t="shared" si="47"/>
        <v>0</v>
      </c>
      <c r="E363" s="112">
        <f t="shared" si="47"/>
        <v>25000</v>
      </c>
      <c r="F363" s="69">
        <f t="shared" si="44"/>
        <v>100</v>
      </c>
    </row>
    <row r="364" spans="1:6" ht="13.5" customHeight="1">
      <c r="A364" s="318" t="s">
        <v>139</v>
      </c>
      <c r="B364" s="318"/>
      <c r="C364" s="70">
        <f t="shared" si="47"/>
        <v>25000</v>
      </c>
      <c r="D364" s="70">
        <f t="shared" si="47"/>
        <v>0</v>
      </c>
      <c r="E364" s="113">
        <f t="shared" si="47"/>
        <v>25000</v>
      </c>
      <c r="F364" s="72">
        <f t="shared" si="44"/>
        <v>100</v>
      </c>
    </row>
    <row r="365" spans="1:6" ht="12.75" customHeight="1">
      <c r="A365" s="83">
        <v>3</v>
      </c>
      <c r="B365" s="73" t="s">
        <v>65</v>
      </c>
      <c r="C365" s="96">
        <f t="shared" si="47"/>
        <v>25000</v>
      </c>
      <c r="D365" s="96">
        <f t="shared" si="47"/>
        <v>0</v>
      </c>
      <c r="E365" s="211">
        <f t="shared" si="47"/>
        <v>25000</v>
      </c>
      <c r="F365" s="204">
        <f t="shared" si="44"/>
        <v>100</v>
      </c>
    </row>
    <row r="366" spans="1:6" ht="13.5" customHeight="1">
      <c r="A366" s="83">
        <v>38</v>
      </c>
      <c r="B366" s="73" t="s">
        <v>69</v>
      </c>
      <c r="C366" s="77">
        <f>SUM(C367:C367)</f>
        <v>25000</v>
      </c>
      <c r="D366" s="77">
        <f>SUM(D367:D367)</f>
        <v>0</v>
      </c>
      <c r="E366" s="78">
        <f>SUM(E367:E367)</f>
        <v>25000</v>
      </c>
      <c r="F366" s="101">
        <f t="shared" si="44"/>
        <v>100</v>
      </c>
    </row>
    <row r="367" spans="1:6" ht="13.5" customHeight="1">
      <c r="A367" s="84">
        <v>381</v>
      </c>
      <c r="B367" s="80" t="s">
        <v>70</v>
      </c>
      <c r="C367" s="81">
        <v>25000</v>
      </c>
      <c r="D367" s="81">
        <v>0</v>
      </c>
      <c r="E367" s="82">
        <v>25000</v>
      </c>
      <c r="F367" s="75">
        <f t="shared" si="44"/>
        <v>100</v>
      </c>
    </row>
    <row r="368" spans="1:6" ht="21" customHeight="1">
      <c r="A368" s="354" t="s">
        <v>180</v>
      </c>
      <c r="B368" s="354"/>
      <c r="C368" s="127">
        <f aca="true" t="shared" si="48" ref="C368:E372">C369</f>
        <v>65000</v>
      </c>
      <c r="D368" s="127">
        <f t="shared" si="48"/>
        <v>0</v>
      </c>
      <c r="E368" s="153">
        <f t="shared" si="48"/>
        <v>65000</v>
      </c>
      <c r="F368" s="66">
        <f t="shared" si="44"/>
        <v>100</v>
      </c>
    </row>
    <row r="369" spans="1:6" ht="13.5" customHeight="1">
      <c r="A369" s="355" t="s">
        <v>179</v>
      </c>
      <c r="B369" s="355"/>
      <c r="C369" s="67">
        <f t="shared" si="48"/>
        <v>65000</v>
      </c>
      <c r="D369" s="67">
        <f>D372</f>
        <v>0</v>
      </c>
      <c r="E369" s="68">
        <f>E372</f>
        <v>65000</v>
      </c>
      <c r="F369" s="69">
        <f t="shared" si="44"/>
        <v>100</v>
      </c>
    </row>
    <row r="370" spans="1:6" ht="13.5" customHeight="1">
      <c r="A370" s="356" t="s">
        <v>139</v>
      </c>
      <c r="B370" s="356"/>
      <c r="C370" s="70">
        <f>C372</f>
        <v>65000</v>
      </c>
      <c r="D370" s="70">
        <v>-5000</v>
      </c>
      <c r="E370" s="71">
        <v>60000</v>
      </c>
      <c r="F370" s="72">
        <f t="shared" si="44"/>
        <v>92.3076923076923</v>
      </c>
    </row>
    <row r="371" spans="1:6" ht="13.5" customHeight="1">
      <c r="A371" s="356" t="s">
        <v>322</v>
      </c>
      <c r="B371" s="356"/>
      <c r="C371" s="70">
        <v>0</v>
      </c>
      <c r="D371" s="70">
        <v>5000</v>
      </c>
      <c r="E371" s="71">
        <v>5000</v>
      </c>
      <c r="F371" s="72"/>
    </row>
    <row r="372" spans="1:6" ht="13.5" customHeight="1">
      <c r="A372" s="83">
        <v>3</v>
      </c>
      <c r="B372" s="73" t="s">
        <v>65</v>
      </c>
      <c r="C372" s="96">
        <f t="shared" si="48"/>
        <v>65000</v>
      </c>
      <c r="D372" s="96">
        <f t="shared" si="48"/>
        <v>0</v>
      </c>
      <c r="E372" s="97">
        <f t="shared" si="48"/>
        <v>65000</v>
      </c>
      <c r="F372" s="101">
        <f t="shared" si="44"/>
        <v>100</v>
      </c>
    </row>
    <row r="373" spans="1:6" ht="13.5" customHeight="1">
      <c r="A373" s="83">
        <v>38</v>
      </c>
      <c r="B373" s="73" t="s">
        <v>69</v>
      </c>
      <c r="C373" s="77">
        <f>SUM(C374:C374)</f>
        <v>65000</v>
      </c>
      <c r="D373" s="77">
        <f>SUM(D374:D374)</f>
        <v>0</v>
      </c>
      <c r="E373" s="78">
        <f>SUM(E374:E374)</f>
        <v>65000</v>
      </c>
      <c r="F373" s="101">
        <f t="shared" si="44"/>
        <v>100</v>
      </c>
    </row>
    <row r="374" spans="1:6" ht="13.5" customHeight="1">
      <c r="A374" s="84">
        <v>382</v>
      </c>
      <c r="B374" s="80" t="s">
        <v>181</v>
      </c>
      <c r="C374" s="81">
        <v>65000</v>
      </c>
      <c r="D374" s="81">
        <v>0</v>
      </c>
      <c r="E374" s="82">
        <v>65000</v>
      </c>
      <c r="F374" s="75">
        <f t="shared" si="44"/>
        <v>100</v>
      </c>
    </row>
    <row r="375" spans="1:6" ht="20.25" customHeight="1">
      <c r="A375" s="325" t="s">
        <v>182</v>
      </c>
      <c r="B375" s="325"/>
      <c r="C375" s="64">
        <f aca="true" t="shared" si="49" ref="C375:E377">C376</f>
        <v>60000</v>
      </c>
      <c r="D375" s="64">
        <f t="shared" si="49"/>
        <v>0</v>
      </c>
      <c r="E375" s="91">
        <f t="shared" si="49"/>
        <v>60000</v>
      </c>
      <c r="F375" s="92">
        <f t="shared" si="44"/>
        <v>100</v>
      </c>
    </row>
    <row r="376" spans="1:6" ht="13.5" customHeight="1">
      <c r="A376" s="322" t="s">
        <v>179</v>
      </c>
      <c r="B376" s="322"/>
      <c r="C376" s="67">
        <f t="shared" si="49"/>
        <v>60000</v>
      </c>
      <c r="D376" s="67">
        <f t="shared" si="49"/>
        <v>0</v>
      </c>
      <c r="E376" s="68">
        <f t="shared" si="49"/>
        <v>60000</v>
      </c>
      <c r="F376" s="69">
        <f t="shared" si="44"/>
        <v>100</v>
      </c>
    </row>
    <row r="377" spans="1:6" ht="13.5" customHeight="1">
      <c r="A377" s="318" t="s">
        <v>139</v>
      </c>
      <c r="B377" s="318"/>
      <c r="C377" s="70">
        <f t="shared" si="49"/>
        <v>60000</v>
      </c>
      <c r="D377" s="70">
        <f t="shared" si="49"/>
        <v>0</v>
      </c>
      <c r="E377" s="71">
        <f t="shared" si="49"/>
        <v>60000</v>
      </c>
      <c r="F377" s="72">
        <f t="shared" si="44"/>
        <v>100</v>
      </c>
    </row>
    <row r="378" spans="1:6" ht="13.5" customHeight="1">
      <c r="A378" s="83">
        <v>3</v>
      </c>
      <c r="B378" s="73" t="s">
        <v>65</v>
      </c>
      <c r="C378" s="96">
        <f>SUM(C381,C379)</f>
        <v>60000</v>
      </c>
      <c r="D378" s="96">
        <f>SUM(D381,D379)</f>
        <v>0</v>
      </c>
      <c r="E378" s="97">
        <f>SUM(E381,E379)</f>
        <v>60000</v>
      </c>
      <c r="F378" s="101">
        <f t="shared" si="44"/>
        <v>100</v>
      </c>
    </row>
    <row r="379" spans="1:6" ht="13.5" customHeight="1">
      <c r="A379" s="83">
        <v>35</v>
      </c>
      <c r="B379" s="73" t="s">
        <v>53</v>
      </c>
      <c r="C379" s="77">
        <f>SUM(C380:C380)</f>
        <v>30000</v>
      </c>
      <c r="D379" s="77">
        <f>SUM(D380:D380)</f>
        <v>0</v>
      </c>
      <c r="E379" s="78">
        <f>SUM(E380:E380)</f>
        <v>30000</v>
      </c>
      <c r="F379" s="101">
        <f t="shared" si="44"/>
        <v>100</v>
      </c>
    </row>
    <row r="380" spans="1:6" ht="13.5" customHeight="1">
      <c r="A380" s="84">
        <v>352</v>
      </c>
      <c r="B380" s="80" t="s">
        <v>183</v>
      </c>
      <c r="C380" s="81">
        <v>30000</v>
      </c>
      <c r="D380" s="81">
        <v>0</v>
      </c>
      <c r="E380" s="82">
        <v>30000</v>
      </c>
      <c r="F380" s="75">
        <f t="shared" si="44"/>
        <v>100</v>
      </c>
    </row>
    <row r="381" spans="1:6" ht="13.5" customHeight="1">
      <c r="A381" s="123">
        <v>38</v>
      </c>
      <c r="B381" s="142" t="s">
        <v>52</v>
      </c>
      <c r="C381" s="77">
        <f>SUM(C382:C382)</f>
        <v>30000</v>
      </c>
      <c r="D381" s="77">
        <f>SUM(D382:D382)</f>
        <v>0</v>
      </c>
      <c r="E381" s="78">
        <f>SUM(E382:E382)</f>
        <v>30000</v>
      </c>
      <c r="F381" s="101">
        <f t="shared" si="44"/>
        <v>100</v>
      </c>
    </row>
    <row r="382" spans="1:6" ht="13.5" customHeight="1">
      <c r="A382" s="122">
        <v>381</v>
      </c>
      <c r="B382" s="141" t="s">
        <v>70</v>
      </c>
      <c r="C382" s="159">
        <v>30000</v>
      </c>
      <c r="D382" s="159">
        <v>0</v>
      </c>
      <c r="E382" s="160">
        <v>30000</v>
      </c>
      <c r="F382" s="75">
        <f t="shared" si="44"/>
        <v>100</v>
      </c>
    </row>
    <row r="383" spans="1:6" ht="13.5" customHeight="1">
      <c r="A383" s="353" t="s">
        <v>184</v>
      </c>
      <c r="B383" s="353"/>
      <c r="C383" s="161">
        <f>C384</f>
        <v>85000</v>
      </c>
      <c r="D383" s="161">
        <f>D384</f>
        <v>-50000</v>
      </c>
      <c r="E383" s="161">
        <f>E384</f>
        <v>35000</v>
      </c>
      <c r="F383" s="150">
        <f>E383/C383*100</f>
        <v>41.17647058823529</v>
      </c>
    </row>
    <row r="384" spans="1:6" ht="23.25" customHeight="1">
      <c r="A384" s="350" t="s">
        <v>185</v>
      </c>
      <c r="B384" s="350"/>
      <c r="C384" s="61">
        <f>SUM(C385,C391)</f>
        <v>85000</v>
      </c>
      <c r="D384" s="61">
        <f>SUM(D385,D391)</f>
        <v>-50000</v>
      </c>
      <c r="E384" s="62">
        <f>SUM(E391,E385)</f>
        <v>35000</v>
      </c>
      <c r="F384" s="85">
        <f aca="true" t="shared" si="50" ref="F384:F396">E384/C384*100</f>
        <v>41.17647058823529</v>
      </c>
    </row>
    <row r="385" spans="1:9" ht="21" customHeight="1">
      <c r="A385" s="325" t="s">
        <v>186</v>
      </c>
      <c r="B385" s="325"/>
      <c r="C385" s="127">
        <f aca="true" t="shared" si="51" ref="C385:E388">C386</f>
        <v>35000</v>
      </c>
      <c r="D385" s="127">
        <f t="shared" si="51"/>
        <v>0</v>
      </c>
      <c r="E385" s="128">
        <f t="shared" si="51"/>
        <v>35000</v>
      </c>
      <c r="F385" s="66">
        <f t="shared" si="50"/>
        <v>100</v>
      </c>
      <c r="I385" s="109"/>
    </row>
    <row r="386" spans="1:9" s="109" customFormat="1" ht="15.75" customHeight="1">
      <c r="A386" s="322" t="s">
        <v>179</v>
      </c>
      <c r="B386" s="322"/>
      <c r="C386" s="67">
        <f t="shared" si="51"/>
        <v>35000</v>
      </c>
      <c r="D386" s="67">
        <f t="shared" si="51"/>
        <v>0</v>
      </c>
      <c r="E386" s="68">
        <f t="shared" si="51"/>
        <v>35000</v>
      </c>
      <c r="F386" s="69">
        <f t="shared" si="50"/>
        <v>100</v>
      </c>
      <c r="I386" s="1"/>
    </row>
    <row r="387" spans="1:6" ht="15.75" customHeight="1">
      <c r="A387" s="338" t="s">
        <v>139</v>
      </c>
      <c r="B387" s="338"/>
      <c r="C387" s="70">
        <f t="shared" si="51"/>
        <v>35000</v>
      </c>
      <c r="D387" s="70">
        <f t="shared" si="51"/>
        <v>0</v>
      </c>
      <c r="E387" s="200">
        <f t="shared" si="51"/>
        <v>35000</v>
      </c>
      <c r="F387" s="72">
        <f t="shared" si="50"/>
        <v>100</v>
      </c>
    </row>
    <row r="388" spans="1:6" ht="13.5" customHeight="1">
      <c r="A388" s="83">
        <v>3</v>
      </c>
      <c r="B388" s="73" t="s">
        <v>65</v>
      </c>
      <c r="C388" s="96">
        <f t="shared" si="51"/>
        <v>35000</v>
      </c>
      <c r="D388" s="96">
        <f t="shared" si="51"/>
        <v>0</v>
      </c>
      <c r="E388" s="97">
        <f t="shared" si="51"/>
        <v>35000</v>
      </c>
      <c r="F388" s="75">
        <f t="shared" si="50"/>
        <v>100</v>
      </c>
    </row>
    <row r="389" spans="1:6" ht="13.5" customHeight="1">
      <c r="A389" s="83">
        <v>38</v>
      </c>
      <c r="B389" s="73" t="s">
        <v>69</v>
      </c>
      <c r="C389" s="77">
        <f>SUM(C390:C390)</f>
        <v>35000</v>
      </c>
      <c r="D389" s="77">
        <f>SUM(D390:D390)</f>
        <v>0</v>
      </c>
      <c r="E389" s="78">
        <f>SUM(E390:E390)</f>
        <v>35000</v>
      </c>
      <c r="F389" s="75">
        <f t="shared" si="50"/>
        <v>100</v>
      </c>
    </row>
    <row r="390" spans="1:6" ht="13.5" customHeight="1">
      <c r="A390" s="84">
        <v>381</v>
      </c>
      <c r="B390" s="80" t="s">
        <v>70</v>
      </c>
      <c r="C390" s="81">
        <v>35000</v>
      </c>
      <c r="D390" s="81">
        <v>0</v>
      </c>
      <c r="E390" s="82">
        <v>35000</v>
      </c>
      <c r="F390" s="75">
        <f t="shared" si="50"/>
        <v>100</v>
      </c>
    </row>
    <row r="391" spans="1:6" ht="22.5" customHeight="1">
      <c r="A391" s="325" t="s">
        <v>187</v>
      </c>
      <c r="B391" s="325"/>
      <c r="C391" s="127">
        <f aca="true" t="shared" si="52" ref="C391:E394">C392</f>
        <v>50000</v>
      </c>
      <c r="D391" s="127">
        <f t="shared" si="52"/>
        <v>-50000</v>
      </c>
      <c r="E391" s="153">
        <f t="shared" si="52"/>
        <v>0</v>
      </c>
      <c r="F391" s="66">
        <f t="shared" si="50"/>
        <v>0</v>
      </c>
    </row>
    <row r="392" spans="1:6" ht="13.5" customHeight="1">
      <c r="A392" s="322" t="s">
        <v>179</v>
      </c>
      <c r="B392" s="322"/>
      <c r="C392" s="67">
        <f t="shared" si="52"/>
        <v>50000</v>
      </c>
      <c r="D392" s="67">
        <f t="shared" si="52"/>
        <v>-50000</v>
      </c>
      <c r="E392" s="68">
        <f t="shared" si="52"/>
        <v>0</v>
      </c>
      <c r="F392" s="69">
        <f t="shared" si="50"/>
        <v>0</v>
      </c>
    </row>
    <row r="393" spans="1:6" ht="13.5" customHeight="1">
      <c r="A393" s="318" t="s">
        <v>139</v>
      </c>
      <c r="B393" s="318"/>
      <c r="C393" s="70">
        <f t="shared" si="52"/>
        <v>50000</v>
      </c>
      <c r="D393" s="70">
        <f t="shared" si="52"/>
        <v>-50000</v>
      </c>
      <c r="E393" s="71">
        <f t="shared" si="52"/>
        <v>0</v>
      </c>
      <c r="F393" s="72">
        <f t="shared" si="50"/>
        <v>0</v>
      </c>
    </row>
    <row r="394" spans="1:6" ht="13.5" customHeight="1">
      <c r="A394" s="83">
        <v>4</v>
      </c>
      <c r="B394" s="73" t="s">
        <v>98</v>
      </c>
      <c r="C394" s="96">
        <f t="shared" si="52"/>
        <v>50000</v>
      </c>
      <c r="D394" s="96">
        <f t="shared" si="52"/>
        <v>-50000</v>
      </c>
      <c r="E394" s="97">
        <f t="shared" si="52"/>
        <v>0</v>
      </c>
      <c r="F394" s="101">
        <f t="shared" si="50"/>
        <v>0</v>
      </c>
    </row>
    <row r="395" spans="1:6" ht="13.5" customHeight="1">
      <c r="A395" s="83">
        <v>42</v>
      </c>
      <c r="B395" s="73" t="s">
        <v>188</v>
      </c>
      <c r="C395" s="77">
        <f>SUM(C396:C396)</f>
        <v>50000</v>
      </c>
      <c r="D395" s="77">
        <f>SUM(D396:D396)</f>
        <v>-50000</v>
      </c>
      <c r="E395" s="78">
        <f>SUM(E396:E396)</f>
        <v>0</v>
      </c>
      <c r="F395" s="101">
        <f t="shared" si="50"/>
        <v>0</v>
      </c>
    </row>
    <row r="396" spans="1:6" ht="13.5" customHeight="1">
      <c r="A396" s="84">
        <v>421</v>
      </c>
      <c r="B396" s="80" t="s">
        <v>108</v>
      </c>
      <c r="C396" s="81">
        <v>50000</v>
      </c>
      <c r="D396" s="81">
        <v>-50000</v>
      </c>
      <c r="E396" s="82">
        <v>0</v>
      </c>
      <c r="F396" s="75">
        <f t="shared" si="50"/>
        <v>0</v>
      </c>
    </row>
    <row r="397" spans="1:6" ht="13.5" customHeight="1">
      <c r="A397" s="353" t="s">
        <v>189</v>
      </c>
      <c r="B397" s="353"/>
      <c r="C397" s="158">
        <f>C398</f>
        <v>401000</v>
      </c>
      <c r="D397" s="158">
        <f>D398</f>
        <v>-118500</v>
      </c>
      <c r="E397" s="158">
        <f>E398</f>
        <v>282500</v>
      </c>
      <c r="F397" s="162">
        <f>E397/C397*100</f>
        <v>70.44887780548629</v>
      </c>
    </row>
    <row r="398" spans="1:6" ht="22.5" customHeight="1">
      <c r="A398" s="350" t="s">
        <v>190</v>
      </c>
      <c r="B398" s="350"/>
      <c r="C398" s="61">
        <f>SUM(C399,C405,C411,C417,C423)</f>
        <v>401000</v>
      </c>
      <c r="D398" s="61">
        <f>SUM(D399,D405,D411,D417,D423)</f>
        <v>-118500</v>
      </c>
      <c r="E398" s="62">
        <f>SUM(E399,E405,E411,E417,E423)</f>
        <v>282500</v>
      </c>
      <c r="F398" s="85">
        <f aca="true" t="shared" si="53" ref="F398:F430">E398/C398*100</f>
        <v>70.44887780548629</v>
      </c>
    </row>
    <row r="399" spans="1:9" ht="22.5" customHeight="1">
      <c r="A399" s="325" t="s">
        <v>191</v>
      </c>
      <c r="B399" s="325"/>
      <c r="C399" s="127">
        <f aca="true" t="shared" si="54" ref="C399:E402">C400</f>
        <v>20000</v>
      </c>
      <c r="D399" s="127">
        <f t="shared" si="54"/>
        <v>0</v>
      </c>
      <c r="E399" s="153">
        <f t="shared" si="54"/>
        <v>20000</v>
      </c>
      <c r="F399" s="66">
        <f t="shared" si="53"/>
        <v>100</v>
      </c>
      <c r="I399" s="3"/>
    </row>
    <row r="400" spans="1:6" s="3" customFormat="1" ht="16.5" customHeight="1">
      <c r="A400" s="322" t="s">
        <v>192</v>
      </c>
      <c r="B400" s="322"/>
      <c r="C400" s="67">
        <f t="shared" si="54"/>
        <v>20000</v>
      </c>
      <c r="D400" s="67">
        <f t="shared" si="54"/>
        <v>0</v>
      </c>
      <c r="E400" s="68">
        <f t="shared" si="54"/>
        <v>20000</v>
      </c>
      <c r="F400" s="69">
        <f t="shared" si="53"/>
        <v>100</v>
      </c>
    </row>
    <row r="401" spans="1:9" s="3" customFormat="1" ht="15.75" customHeight="1">
      <c r="A401" s="320" t="s">
        <v>168</v>
      </c>
      <c r="B401" s="320"/>
      <c r="C401" s="70">
        <f t="shared" si="54"/>
        <v>20000</v>
      </c>
      <c r="D401" s="70">
        <f t="shared" si="54"/>
        <v>0</v>
      </c>
      <c r="E401" s="200">
        <f t="shared" si="54"/>
        <v>20000</v>
      </c>
      <c r="F401" s="72">
        <f t="shared" si="53"/>
        <v>100</v>
      </c>
      <c r="I401" s="1"/>
    </row>
    <row r="402" spans="1:6" ht="13.5" customHeight="1">
      <c r="A402" s="83">
        <v>3</v>
      </c>
      <c r="B402" s="73" t="s">
        <v>65</v>
      </c>
      <c r="C402" s="96">
        <f t="shared" si="54"/>
        <v>20000</v>
      </c>
      <c r="D402" s="96">
        <f t="shared" si="54"/>
        <v>0</v>
      </c>
      <c r="E402" s="97">
        <f t="shared" si="54"/>
        <v>20000</v>
      </c>
      <c r="F402" s="101">
        <f t="shared" si="53"/>
        <v>100</v>
      </c>
    </row>
    <row r="403" spans="1:6" ht="13.5" customHeight="1">
      <c r="A403" s="83">
        <v>38</v>
      </c>
      <c r="B403" s="73" t="s">
        <v>69</v>
      </c>
      <c r="C403" s="77">
        <f>SUM(C404:C404)</f>
        <v>20000</v>
      </c>
      <c r="D403" s="77">
        <f>SUM(D404:D404)</f>
        <v>0</v>
      </c>
      <c r="E403" s="78">
        <f>SUM(E404:E404)</f>
        <v>20000</v>
      </c>
      <c r="F403" s="101">
        <f t="shared" si="53"/>
        <v>100</v>
      </c>
    </row>
    <row r="404" spans="1:6" ht="13.5" customHeight="1">
      <c r="A404" s="84">
        <v>381</v>
      </c>
      <c r="B404" s="80" t="s">
        <v>70</v>
      </c>
      <c r="C404" s="81">
        <v>20000</v>
      </c>
      <c r="D404" s="81">
        <v>0</v>
      </c>
      <c r="E404" s="82">
        <v>20000</v>
      </c>
      <c r="F404" s="75">
        <f t="shared" si="53"/>
        <v>100</v>
      </c>
    </row>
    <row r="405" spans="1:6" ht="20.25" customHeight="1">
      <c r="A405" s="325" t="s">
        <v>193</v>
      </c>
      <c r="B405" s="325"/>
      <c r="C405" s="127">
        <f aca="true" t="shared" si="55" ref="C405:E408">C406</f>
        <v>100000</v>
      </c>
      <c r="D405" s="127">
        <f t="shared" si="55"/>
        <v>0</v>
      </c>
      <c r="E405" s="153">
        <f t="shared" si="55"/>
        <v>100000</v>
      </c>
      <c r="F405" s="66">
        <f t="shared" si="53"/>
        <v>100</v>
      </c>
    </row>
    <row r="406" spans="1:6" ht="13.5" customHeight="1">
      <c r="A406" s="322" t="s">
        <v>194</v>
      </c>
      <c r="B406" s="322"/>
      <c r="C406" s="67">
        <f t="shared" si="55"/>
        <v>100000</v>
      </c>
      <c r="D406" s="67">
        <f t="shared" si="55"/>
        <v>0</v>
      </c>
      <c r="E406" s="68">
        <f t="shared" si="55"/>
        <v>100000</v>
      </c>
      <c r="F406" s="69">
        <f t="shared" si="53"/>
        <v>100</v>
      </c>
    </row>
    <row r="407" spans="1:6" ht="13.5" customHeight="1">
      <c r="A407" s="320" t="s">
        <v>307</v>
      </c>
      <c r="B407" s="320"/>
      <c r="C407" s="70">
        <f t="shared" si="55"/>
        <v>100000</v>
      </c>
      <c r="D407" s="70">
        <f t="shared" si="55"/>
        <v>0</v>
      </c>
      <c r="E407" s="71">
        <f t="shared" si="55"/>
        <v>100000</v>
      </c>
      <c r="F407" s="72">
        <f t="shared" si="53"/>
        <v>100</v>
      </c>
    </row>
    <row r="408" spans="1:6" ht="13.5" customHeight="1">
      <c r="A408" s="83">
        <v>3</v>
      </c>
      <c r="B408" s="73" t="s">
        <v>65</v>
      </c>
      <c r="C408" s="96">
        <f t="shared" si="55"/>
        <v>100000</v>
      </c>
      <c r="D408" s="96">
        <f t="shared" si="55"/>
        <v>0</v>
      </c>
      <c r="E408" s="97">
        <f t="shared" si="55"/>
        <v>100000</v>
      </c>
      <c r="F408" s="101">
        <f t="shared" si="53"/>
        <v>100</v>
      </c>
    </row>
    <row r="409" spans="1:6" ht="13.5" customHeight="1">
      <c r="A409" s="83">
        <v>38</v>
      </c>
      <c r="B409" s="73" t="s">
        <v>69</v>
      </c>
      <c r="C409" s="77">
        <f>SUM(C410:C410)</f>
        <v>100000</v>
      </c>
      <c r="D409" s="77">
        <f>SUM(D410:D410)</f>
        <v>0</v>
      </c>
      <c r="E409" s="78">
        <f>SUM(E410:E410)</f>
        <v>100000</v>
      </c>
      <c r="F409" s="101">
        <f t="shared" si="53"/>
        <v>100</v>
      </c>
    </row>
    <row r="410" spans="1:6" ht="13.5" customHeight="1">
      <c r="A410" s="84">
        <v>382</v>
      </c>
      <c r="B410" s="80" t="s">
        <v>181</v>
      </c>
      <c r="C410" s="81">
        <v>100000</v>
      </c>
      <c r="D410" s="81">
        <v>0</v>
      </c>
      <c r="E410" s="82">
        <v>100000</v>
      </c>
      <c r="F410" s="75">
        <f t="shared" si="53"/>
        <v>100</v>
      </c>
    </row>
    <row r="411" spans="1:6" ht="19.5" customHeight="1">
      <c r="A411" s="325" t="s">
        <v>195</v>
      </c>
      <c r="B411" s="325"/>
      <c r="C411" s="127">
        <f aca="true" t="shared" si="56" ref="C411:E414">C412</f>
        <v>255000</v>
      </c>
      <c r="D411" s="127">
        <f t="shared" si="56"/>
        <v>-100000</v>
      </c>
      <c r="E411" s="153">
        <f t="shared" si="56"/>
        <v>155000</v>
      </c>
      <c r="F411" s="66">
        <f t="shared" si="53"/>
        <v>60.78431372549019</v>
      </c>
    </row>
    <row r="412" spans="1:6" ht="13.5" customHeight="1">
      <c r="A412" s="322" t="s">
        <v>194</v>
      </c>
      <c r="B412" s="322"/>
      <c r="C412" s="67">
        <f t="shared" si="56"/>
        <v>255000</v>
      </c>
      <c r="D412" s="67">
        <f t="shared" si="56"/>
        <v>-100000</v>
      </c>
      <c r="E412" s="68">
        <f t="shared" si="56"/>
        <v>155000</v>
      </c>
      <c r="F412" s="69">
        <f t="shared" si="53"/>
        <v>60.78431372549019</v>
      </c>
    </row>
    <row r="413" spans="1:6" ht="13.5" customHeight="1">
      <c r="A413" s="320" t="s">
        <v>307</v>
      </c>
      <c r="B413" s="320"/>
      <c r="C413" s="70">
        <f t="shared" si="56"/>
        <v>255000</v>
      </c>
      <c r="D413" s="70">
        <f t="shared" si="56"/>
        <v>-100000</v>
      </c>
      <c r="E413" s="71">
        <f t="shared" si="56"/>
        <v>155000</v>
      </c>
      <c r="F413" s="72">
        <f t="shared" si="53"/>
        <v>60.78431372549019</v>
      </c>
    </row>
    <row r="414" spans="1:6" ht="14.25" customHeight="1">
      <c r="A414" s="83">
        <v>4</v>
      </c>
      <c r="B414" s="73" t="s">
        <v>98</v>
      </c>
      <c r="C414" s="96">
        <f t="shared" si="56"/>
        <v>255000</v>
      </c>
      <c r="D414" s="96">
        <f t="shared" si="56"/>
        <v>-100000</v>
      </c>
      <c r="E414" s="97">
        <f t="shared" si="56"/>
        <v>155000</v>
      </c>
      <c r="F414" s="101">
        <f t="shared" si="53"/>
        <v>60.78431372549019</v>
      </c>
    </row>
    <row r="415" spans="1:6" ht="13.5" customHeight="1">
      <c r="A415" s="83">
        <v>42</v>
      </c>
      <c r="B415" s="73" t="s">
        <v>196</v>
      </c>
      <c r="C415" s="77">
        <f>SUM(C416:C416)</f>
        <v>255000</v>
      </c>
      <c r="D415" s="77">
        <f>D416</f>
        <v>-100000</v>
      </c>
      <c r="E415" s="78">
        <f>SUM(E416:E416)</f>
        <v>155000</v>
      </c>
      <c r="F415" s="101">
        <f t="shared" si="53"/>
        <v>60.78431372549019</v>
      </c>
    </row>
    <row r="416" spans="1:6" ht="13.5" customHeight="1">
      <c r="A416" s="84">
        <v>421</v>
      </c>
      <c r="B416" s="80" t="s">
        <v>197</v>
      </c>
      <c r="C416" s="81">
        <v>255000</v>
      </c>
      <c r="D416" s="81">
        <v>-100000</v>
      </c>
      <c r="E416" s="82">
        <v>155000</v>
      </c>
      <c r="F416" s="75">
        <f t="shared" si="53"/>
        <v>60.78431372549019</v>
      </c>
    </row>
    <row r="417" spans="1:6" ht="20.25" customHeight="1">
      <c r="A417" s="317" t="s">
        <v>198</v>
      </c>
      <c r="B417" s="317"/>
      <c r="C417" s="127">
        <f aca="true" t="shared" si="57" ref="C417:E420">C418</f>
        <v>5000</v>
      </c>
      <c r="D417" s="127">
        <f t="shared" si="57"/>
        <v>-3500</v>
      </c>
      <c r="E417" s="153">
        <f t="shared" si="57"/>
        <v>1500</v>
      </c>
      <c r="F417" s="66">
        <f t="shared" si="53"/>
        <v>30</v>
      </c>
    </row>
    <row r="418" spans="1:6" ht="13.5" customHeight="1">
      <c r="A418" s="322" t="s">
        <v>192</v>
      </c>
      <c r="B418" s="322"/>
      <c r="C418" s="67">
        <f t="shared" si="57"/>
        <v>5000</v>
      </c>
      <c r="D418" s="67">
        <f t="shared" si="57"/>
        <v>-3500</v>
      </c>
      <c r="E418" s="68">
        <f t="shared" si="57"/>
        <v>1500</v>
      </c>
      <c r="F418" s="69">
        <f t="shared" si="53"/>
        <v>30</v>
      </c>
    </row>
    <row r="419" spans="1:8" ht="13.5" customHeight="1">
      <c r="A419" s="318" t="s">
        <v>139</v>
      </c>
      <c r="B419" s="318"/>
      <c r="C419" s="70">
        <f t="shared" si="57"/>
        <v>5000</v>
      </c>
      <c r="D419" s="70">
        <f t="shared" si="57"/>
        <v>-3500</v>
      </c>
      <c r="E419" s="71">
        <f t="shared" si="57"/>
        <v>1500</v>
      </c>
      <c r="F419" s="72">
        <f t="shared" si="53"/>
        <v>30</v>
      </c>
      <c r="H419" s="103"/>
    </row>
    <row r="420" spans="1:6" ht="17.25" customHeight="1">
      <c r="A420" s="83">
        <v>4</v>
      </c>
      <c r="B420" s="73" t="s">
        <v>199</v>
      </c>
      <c r="C420" s="96">
        <f t="shared" si="57"/>
        <v>5000</v>
      </c>
      <c r="D420" s="96">
        <f t="shared" si="57"/>
        <v>-3500</v>
      </c>
      <c r="E420" s="97">
        <f t="shared" si="57"/>
        <v>1500</v>
      </c>
      <c r="F420" s="101">
        <f t="shared" si="53"/>
        <v>30</v>
      </c>
    </row>
    <row r="421" spans="1:6" ht="13.5" customHeight="1">
      <c r="A421" s="83">
        <v>42</v>
      </c>
      <c r="B421" s="73" t="s">
        <v>200</v>
      </c>
      <c r="C421" s="77">
        <f>SUM(C422:C422)</f>
        <v>5000</v>
      </c>
      <c r="D421" s="77">
        <f>SUM(D422:D422)</f>
        <v>-3500</v>
      </c>
      <c r="E421" s="78">
        <f>SUM(E422:E422)</f>
        <v>1500</v>
      </c>
      <c r="F421" s="101">
        <f t="shared" si="53"/>
        <v>30</v>
      </c>
    </row>
    <row r="422" spans="1:6" ht="13.5" customHeight="1">
      <c r="A422" s="84">
        <v>426</v>
      </c>
      <c r="B422" s="80" t="s">
        <v>44</v>
      </c>
      <c r="C422" s="81">
        <v>5000</v>
      </c>
      <c r="D422" s="81">
        <v>-3500</v>
      </c>
      <c r="E422" s="107">
        <v>1500</v>
      </c>
      <c r="F422" s="75">
        <f t="shared" si="53"/>
        <v>30</v>
      </c>
    </row>
    <row r="423" spans="1:6" ht="21" customHeight="1">
      <c r="A423" s="325" t="s">
        <v>201</v>
      </c>
      <c r="B423" s="325"/>
      <c r="C423" s="64">
        <f aca="true" t="shared" si="58" ref="C423:E424">C424</f>
        <v>21000</v>
      </c>
      <c r="D423" s="64">
        <f t="shared" si="58"/>
        <v>-15000</v>
      </c>
      <c r="E423" s="91">
        <f t="shared" si="58"/>
        <v>6000</v>
      </c>
      <c r="F423" s="66">
        <f t="shared" si="53"/>
        <v>28.57142857142857</v>
      </c>
    </row>
    <row r="424" spans="1:6" ht="13.5" customHeight="1">
      <c r="A424" s="322" t="s">
        <v>192</v>
      </c>
      <c r="B424" s="322"/>
      <c r="C424" s="67">
        <f t="shared" si="58"/>
        <v>21000</v>
      </c>
      <c r="D424" s="67">
        <f>D426</f>
        <v>-15000</v>
      </c>
      <c r="E424" s="68">
        <f t="shared" si="58"/>
        <v>6000</v>
      </c>
      <c r="F424" s="69">
        <f t="shared" si="53"/>
        <v>28.57142857142857</v>
      </c>
    </row>
    <row r="425" spans="1:6" ht="13.5" customHeight="1">
      <c r="A425" s="318" t="s">
        <v>139</v>
      </c>
      <c r="B425" s="318"/>
      <c r="C425" s="198">
        <v>21000</v>
      </c>
      <c r="D425" s="198">
        <v>-15000</v>
      </c>
      <c r="E425" s="71">
        <f>E426</f>
        <v>6000</v>
      </c>
      <c r="F425" s="72">
        <f t="shared" si="53"/>
        <v>28.57142857142857</v>
      </c>
    </row>
    <row r="426" spans="1:6" ht="13.5" customHeight="1">
      <c r="A426" s="83">
        <v>3</v>
      </c>
      <c r="B426" s="73" t="s">
        <v>65</v>
      </c>
      <c r="C426" s="96">
        <f>SUM(C429,C427)</f>
        <v>21000</v>
      </c>
      <c r="D426" s="96">
        <f>SUM(D429,D427)</f>
        <v>-15000</v>
      </c>
      <c r="E426" s="97">
        <f>SUM(E429,E427)</f>
        <v>6000</v>
      </c>
      <c r="F426" s="101">
        <f t="shared" si="53"/>
        <v>28.57142857142857</v>
      </c>
    </row>
    <row r="427" spans="1:6" ht="13.5" customHeight="1">
      <c r="A427" s="83">
        <v>32</v>
      </c>
      <c r="B427" s="73" t="s">
        <v>66</v>
      </c>
      <c r="C427" s="77">
        <f>SUM(C428:C428)</f>
        <v>15000</v>
      </c>
      <c r="D427" s="77">
        <f>SUM(D428:D428)</f>
        <v>-15000</v>
      </c>
      <c r="E427" s="78">
        <f>SUM(E428:E428)</f>
        <v>0</v>
      </c>
      <c r="F427" s="101">
        <f t="shared" si="53"/>
        <v>0</v>
      </c>
    </row>
    <row r="428" spans="1:6" ht="13.5" customHeight="1">
      <c r="A428" s="84">
        <v>322</v>
      </c>
      <c r="B428" s="80" t="s">
        <v>202</v>
      </c>
      <c r="C428" s="81">
        <v>15000</v>
      </c>
      <c r="D428" s="81">
        <v>-15000</v>
      </c>
      <c r="E428" s="82">
        <v>0</v>
      </c>
      <c r="F428" s="75">
        <f t="shared" si="53"/>
        <v>0</v>
      </c>
    </row>
    <row r="429" spans="1:6" ht="13.5" customHeight="1">
      <c r="A429" s="163">
        <v>38</v>
      </c>
      <c r="B429" s="73" t="s">
        <v>69</v>
      </c>
      <c r="C429" s="77">
        <f>SUM(C430:C430)</f>
        <v>6000</v>
      </c>
      <c r="D429" s="77">
        <f>SUM(D430:D430)</f>
        <v>0</v>
      </c>
      <c r="E429" s="78">
        <f>SUM(E430:E430)</f>
        <v>6000</v>
      </c>
      <c r="F429" s="101">
        <f t="shared" si="53"/>
        <v>100</v>
      </c>
    </row>
    <row r="430" spans="1:6" ht="13.5" customHeight="1">
      <c r="A430" s="84">
        <v>381</v>
      </c>
      <c r="B430" s="80" t="s">
        <v>70</v>
      </c>
      <c r="C430" s="81">
        <v>6000</v>
      </c>
      <c r="D430" s="81">
        <v>0</v>
      </c>
      <c r="E430" s="82">
        <v>6000</v>
      </c>
      <c r="F430" s="75">
        <f t="shared" si="53"/>
        <v>100</v>
      </c>
    </row>
    <row r="431" spans="1:6" ht="13.5" customHeight="1">
      <c r="A431" s="352" t="s">
        <v>203</v>
      </c>
      <c r="B431" s="352"/>
      <c r="C431" s="158">
        <f>C432</f>
        <v>280350</v>
      </c>
      <c r="D431" s="158">
        <f>D432</f>
        <v>-80000</v>
      </c>
      <c r="E431" s="149">
        <f>E432</f>
        <v>200350</v>
      </c>
      <c r="F431" s="150">
        <f aca="true" t="shared" si="59" ref="F431:F442">E431/C431*100</f>
        <v>71.46424112716248</v>
      </c>
    </row>
    <row r="432" spans="1:6" ht="24.75" customHeight="1">
      <c r="A432" s="350" t="s">
        <v>204</v>
      </c>
      <c r="B432" s="350"/>
      <c r="C432" s="61">
        <f>SUM(C433,C443,C449,C455)</f>
        <v>280350</v>
      </c>
      <c r="D432" s="61">
        <f>SUM(D433,D443,D449,D455)</f>
        <v>-80000</v>
      </c>
      <c r="E432" s="62">
        <f>SUM(E433,E443,E449,E455)</f>
        <v>200350</v>
      </c>
      <c r="F432" s="85">
        <f t="shared" si="59"/>
        <v>71.46424112716248</v>
      </c>
    </row>
    <row r="433" spans="1:9" ht="24.75" customHeight="1">
      <c r="A433" s="344" t="s">
        <v>205</v>
      </c>
      <c r="B433" s="344"/>
      <c r="C433" s="127">
        <f>C434</f>
        <v>225000</v>
      </c>
      <c r="D433" s="127">
        <f>D434</f>
        <v>-90000</v>
      </c>
      <c r="E433" s="153">
        <f>E434</f>
        <v>135000</v>
      </c>
      <c r="F433" s="92">
        <f t="shared" si="59"/>
        <v>60</v>
      </c>
      <c r="I433" s="151"/>
    </row>
    <row r="434" spans="1:9" s="151" customFormat="1" ht="17.25" customHeight="1">
      <c r="A434" s="322" t="s">
        <v>206</v>
      </c>
      <c r="B434" s="322"/>
      <c r="C434" s="67">
        <f>C438</f>
        <v>225000</v>
      </c>
      <c r="D434" s="67">
        <f>D438</f>
        <v>-90000</v>
      </c>
      <c r="E434" s="68">
        <f>E438</f>
        <v>135000</v>
      </c>
      <c r="F434" s="69">
        <f t="shared" si="59"/>
        <v>60</v>
      </c>
      <c r="I434" s="1"/>
    </row>
    <row r="435" spans="1:6" ht="14.25" customHeight="1">
      <c r="A435" s="318" t="s">
        <v>139</v>
      </c>
      <c r="B435" s="318"/>
      <c r="C435" s="198">
        <v>90000</v>
      </c>
      <c r="D435" s="198">
        <v>20000</v>
      </c>
      <c r="E435" s="200">
        <v>110000</v>
      </c>
      <c r="F435" s="72">
        <f t="shared" si="59"/>
        <v>122.22222222222223</v>
      </c>
    </row>
    <row r="436" spans="1:6" ht="15" customHeight="1">
      <c r="A436" s="351" t="s">
        <v>207</v>
      </c>
      <c r="B436" s="351"/>
      <c r="C436" s="198">
        <v>35000</v>
      </c>
      <c r="D436" s="198">
        <v>-10000</v>
      </c>
      <c r="E436" s="200">
        <v>25000</v>
      </c>
      <c r="F436" s="72">
        <f t="shared" si="59"/>
        <v>71.42857142857143</v>
      </c>
    </row>
    <row r="437" spans="1:6" ht="13.5" customHeight="1">
      <c r="A437" s="320" t="s">
        <v>307</v>
      </c>
      <c r="B437" s="320"/>
      <c r="C437" s="198">
        <v>100000</v>
      </c>
      <c r="D437" s="198">
        <v>-100000</v>
      </c>
      <c r="E437" s="71">
        <v>0</v>
      </c>
      <c r="F437" s="72">
        <f t="shared" si="59"/>
        <v>0</v>
      </c>
    </row>
    <row r="438" spans="1:9" ht="13.5" customHeight="1">
      <c r="A438" s="83">
        <v>3</v>
      </c>
      <c r="B438" s="73" t="s">
        <v>65</v>
      </c>
      <c r="C438" s="96">
        <f>SUM(C439,C441)</f>
        <v>225000</v>
      </c>
      <c r="D438" s="96">
        <f>SUM(D439,D441)</f>
        <v>-90000</v>
      </c>
      <c r="E438" s="97">
        <f>SUM(E439,E441)</f>
        <v>135000</v>
      </c>
      <c r="F438" s="101">
        <f t="shared" si="59"/>
        <v>60</v>
      </c>
      <c r="I438" s="3"/>
    </row>
    <row r="439" spans="1:6" s="3" customFormat="1" ht="13.5" customHeight="1">
      <c r="A439" s="83">
        <v>37</v>
      </c>
      <c r="B439" s="73" t="s">
        <v>169</v>
      </c>
      <c r="C439" s="77">
        <f>SUM(C440:C440)</f>
        <v>125000</v>
      </c>
      <c r="D439" s="77">
        <f>SUM(D440:D440)</f>
        <v>0</v>
      </c>
      <c r="E439" s="78">
        <f>SUM(E440:E440)</f>
        <v>125000</v>
      </c>
      <c r="F439" s="101">
        <f t="shared" si="59"/>
        <v>100</v>
      </c>
    </row>
    <row r="440" spans="1:9" s="3" customFormat="1" ht="13.5" customHeight="1">
      <c r="A440" s="84">
        <v>372</v>
      </c>
      <c r="B440" s="80" t="s">
        <v>208</v>
      </c>
      <c r="C440" s="81">
        <v>125000</v>
      </c>
      <c r="D440" s="81">
        <v>0</v>
      </c>
      <c r="E440" s="82">
        <v>125000</v>
      </c>
      <c r="F440" s="75">
        <f t="shared" si="59"/>
        <v>100</v>
      </c>
      <c r="I440" s="1"/>
    </row>
    <row r="441" spans="1:6" ht="13.5" customHeight="1">
      <c r="A441" s="123">
        <v>38</v>
      </c>
      <c r="B441" s="73" t="s">
        <v>69</v>
      </c>
      <c r="C441" s="105">
        <f>C442</f>
        <v>100000</v>
      </c>
      <c r="D441" s="105">
        <f>D442</f>
        <v>-90000</v>
      </c>
      <c r="E441" s="164">
        <f>E442</f>
        <v>10000</v>
      </c>
      <c r="F441" s="101">
        <f t="shared" si="59"/>
        <v>10</v>
      </c>
    </row>
    <row r="442" spans="1:6" ht="13.5" customHeight="1">
      <c r="A442" s="122">
        <v>381</v>
      </c>
      <c r="B442" s="80" t="s">
        <v>70</v>
      </c>
      <c r="C442" s="156">
        <v>100000</v>
      </c>
      <c r="D442" s="156">
        <v>-90000</v>
      </c>
      <c r="E442" s="165">
        <v>10000</v>
      </c>
      <c r="F442" s="75">
        <f t="shared" si="59"/>
        <v>10</v>
      </c>
    </row>
    <row r="443" spans="1:9" ht="19.5" customHeight="1">
      <c r="A443" s="325" t="s">
        <v>209</v>
      </c>
      <c r="B443" s="325"/>
      <c r="C443" s="127">
        <f aca="true" t="shared" si="60" ref="C443:E446">C444</f>
        <v>24000</v>
      </c>
      <c r="D443" s="127">
        <f t="shared" si="60"/>
        <v>0</v>
      </c>
      <c r="E443" s="153">
        <f t="shared" si="60"/>
        <v>24000</v>
      </c>
      <c r="F443" s="92">
        <f aca="true" t="shared" si="61" ref="F443:F460">E443/C443*100</f>
        <v>100</v>
      </c>
      <c r="I443" s="3"/>
    </row>
    <row r="444" spans="1:6" s="3" customFormat="1" ht="13.5" customHeight="1">
      <c r="A444" s="322" t="s">
        <v>206</v>
      </c>
      <c r="B444" s="322"/>
      <c r="C444" s="67">
        <f t="shared" si="60"/>
        <v>24000</v>
      </c>
      <c r="D444" s="67">
        <f t="shared" si="60"/>
        <v>0</v>
      </c>
      <c r="E444" s="68">
        <f t="shared" si="60"/>
        <v>24000</v>
      </c>
      <c r="F444" s="69">
        <f t="shared" si="61"/>
        <v>100</v>
      </c>
    </row>
    <row r="445" spans="1:9" s="3" customFormat="1" ht="13.5" customHeight="1">
      <c r="A445" s="318" t="s">
        <v>139</v>
      </c>
      <c r="B445" s="318"/>
      <c r="C445" s="198">
        <f t="shared" si="60"/>
        <v>24000</v>
      </c>
      <c r="D445" s="198">
        <f t="shared" si="60"/>
        <v>0</v>
      </c>
      <c r="E445" s="199">
        <f t="shared" si="60"/>
        <v>24000</v>
      </c>
      <c r="F445" s="72">
        <f t="shared" si="61"/>
        <v>100</v>
      </c>
      <c r="I445" s="1"/>
    </row>
    <row r="446" spans="1:6" ht="14.25" customHeight="1">
      <c r="A446" s="83">
        <v>3</v>
      </c>
      <c r="B446" s="73" t="s">
        <v>65</v>
      </c>
      <c r="C446" s="96">
        <f t="shared" si="60"/>
        <v>24000</v>
      </c>
      <c r="D446" s="96">
        <f t="shared" si="60"/>
        <v>0</v>
      </c>
      <c r="E446" s="97">
        <f t="shared" si="60"/>
        <v>24000</v>
      </c>
      <c r="F446" s="75">
        <f t="shared" si="61"/>
        <v>100</v>
      </c>
    </row>
    <row r="447" spans="1:6" ht="13.5" customHeight="1">
      <c r="A447" s="83">
        <v>37</v>
      </c>
      <c r="B447" s="73" t="s">
        <v>169</v>
      </c>
      <c r="C447" s="77">
        <f>SUM(C448:C448)</f>
        <v>24000</v>
      </c>
      <c r="D447" s="77">
        <f>SUM(D448:D448)</f>
        <v>0</v>
      </c>
      <c r="E447" s="78">
        <f>SUM(E448:E448)</f>
        <v>24000</v>
      </c>
      <c r="F447" s="75">
        <f t="shared" si="61"/>
        <v>100</v>
      </c>
    </row>
    <row r="448" spans="1:6" ht="13.5" customHeight="1">
      <c r="A448" s="84">
        <v>372</v>
      </c>
      <c r="B448" s="80" t="s">
        <v>171</v>
      </c>
      <c r="C448" s="81">
        <v>24000</v>
      </c>
      <c r="D448" s="81">
        <v>0</v>
      </c>
      <c r="E448" s="82">
        <v>24000</v>
      </c>
      <c r="F448" s="75">
        <f t="shared" si="61"/>
        <v>100</v>
      </c>
    </row>
    <row r="449" spans="1:6" ht="17.25" customHeight="1">
      <c r="A449" s="325" t="s">
        <v>210</v>
      </c>
      <c r="B449" s="325"/>
      <c r="C449" s="127">
        <f aca="true" t="shared" si="62" ref="C449:E452">C450</f>
        <v>23350</v>
      </c>
      <c r="D449" s="127">
        <f t="shared" si="62"/>
        <v>10000</v>
      </c>
      <c r="E449" s="153">
        <f t="shared" si="62"/>
        <v>33350</v>
      </c>
      <c r="F449" s="92">
        <f t="shared" si="61"/>
        <v>142.82655246252676</v>
      </c>
    </row>
    <row r="450" spans="1:6" ht="13.5" customHeight="1">
      <c r="A450" s="322" t="s">
        <v>206</v>
      </c>
      <c r="B450" s="322"/>
      <c r="C450" s="67">
        <f t="shared" si="62"/>
        <v>23350</v>
      </c>
      <c r="D450" s="67">
        <f t="shared" si="62"/>
        <v>10000</v>
      </c>
      <c r="E450" s="68">
        <f t="shared" si="62"/>
        <v>33350</v>
      </c>
      <c r="F450" s="69">
        <f t="shared" si="61"/>
        <v>142.82655246252676</v>
      </c>
    </row>
    <row r="451" spans="1:6" ht="13.5" customHeight="1">
      <c r="A451" s="318" t="s">
        <v>139</v>
      </c>
      <c r="B451" s="318"/>
      <c r="C451" s="198">
        <f t="shared" si="62"/>
        <v>23350</v>
      </c>
      <c r="D451" s="198">
        <f t="shared" si="62"/>
        <v>10000</v>
      </c>
      <c r="E451" s="199">
        <f t="shared" si="62"/>
        <v>33350</v>
      </c>
      <c r="F451" s="72">
        <f t="shared" si="61"/>
        <v>142.82655246252676</v>
      </c>
    </row>
    <row r="452" spans="1:6" ht="13.5" customHeight="1">
      <c r="A452" s="83">
        <v>3</v>
      </c>
      <c r="B452" s="73" t="s">
        <v>65</v>
      </c>
      <c r="C452" s="96">
        <f t="shared" si="62"/>
        <v>23350</v>
      </c>
      <c r="D452" s="96">
        <f t="shared" si="62"/>
        <v>10000</v>
      </c>
      <c r="E452" s="97">
        <f t="shared" si="62"/>
        <v>33350</v>
      </c>
      <c r="F452" s="75">
        <f t="shared" si="61"/>
        <v>142.82655246252676</v>
      </c>
    </row>
    <row r="453" spans="1:6" ht="13.5" customHeight="1">
      <c r="A453" s="83">
        <v>38</v>
      </c>
      <c r="B453" s="73" t="s">
        <v>69</v>
      </c>
      <c r="C453" s="77">
        <f>SUM(C454:C454)</f>
        <v>23350</v>
      </c>
      <c r="D453" s="77">
        <f>SUM(D454:D454)</f>
        <v>10000</v>
      </c>
      <c r="E453" s="78">
        <f>SUM(E454:E454)</f>
        <v>33350</v>
      </c>
      <c r="F453" s="75">
        <f t="shared" si="61"/>
        <v>142.82655246252676</v>
      </c>
    </row>
    <row r="454" spans="1:6" ht="13.5" customHeight="1">
      <c r="A454" s="84">
        <v>381</v>
      </c>
      <c r="B454" s="80" t="s">
        <v>70</v>
      </c>
      <c r="C454" s="81">
        <v>23350</v>
      </c>
      <c r="D454" s="81">
        <v>10000</v>
      </c>
      <c r="E454" s="82">
        <v>33350</v>
      </c>
      <c r="F454" s="75">
        <f t="shared" si="61"/>
        <v>142.82655246252676</v>
      </c>
    </row>
    <row r="455" spans="1:6" ht="19.5" customHeight="1">
      <c r="A455" s="325" t="s">
        <v>211</v>
      </c>
      <c r="B455" s="325"/>
      <c r="C455" s="127">
        <f aca="true" t="shared" si="63" ref="C455:E458">C456</f>
        <v>8000</v>
      </c>
      <c r="D455" s="127">
        <f t="shared" si="63"/>
        <v>0</v>
      </c>
      <c r="E455" s="153">
        <f t="shared" si="63"/>
        <v>8000</v>
      </c>
      <c r="F455" s="184">
        <f t="shared" si="61"/>
        <v>100</v>
      </c>
    </row>
    <row r="456" spans="1:6" ht="13.5" customHeight="1">
      <c r="A456" s="322" t="s">
        <v>206</v>
      </c>
      <c r="B456" s="322"/>
      <c r="C456" s="67">
        <f t="shared" si="63"/>
        <v>8000</v>
      </c>
      <c r="D456" s="67">
        <f t="shared" si="63"/>
        <v>0</v>
      </c>
      <c r="E456" s="68">
        <f t="shared" si="63"/>
        <v>8000</v>
      </c>
      <c r="F456" s="185">
        <f t="shared" si="61"/>
        <v>100</v>
      </c>
    </row>
    <row r="457" spans="1:6" ht="13.5" customHeight="1">
      <c r="A457" s="318" t="s">
        <v>139</v>
      </c>
      <c r="B457" s="318"/>
      <c r="C457" s="198">
        <f t="shared" si="63"/>
        <v>8000</v>
      </c>
      <c r="D457" s="198">
        <f t="shared" si="63"/>
        <v>0</v>
      </c>
      <c r="E457" s="199">
        <f t="shared" si="63"/>
        <v>8000</v>
      </c>
      <c r="F457" s="186">
        <f t="shared" si="61"/>
        <v>100</v>
      </c>
    </row>
    <row r="458" spans="1:6" ht="13.5" customHeight="1">
      <c r="A458" s="166">
        <v>3</v>
      </c>
      <c r="B458" s="166" t="s">
        <v>50</v>
      </c>
      <c r="C458" s="96">
        <f t="shared" si="63"/>
        <v>8000</v>
      </c>
      <c r="D458" s="96">
        <f t="shared" si="63"/>
        <v>0</v>
      </c>
      <c r="E458" s="97">
        <f t="shared" si="63"/>
        <v>8000</v>
      </c>
      <c r="F458" s="101">
        <f t="shared" si="61"/>
        <v>100</v>
      </c>
    </row>
    <row r="459" spans="1:6" ht="13.5" customHeight="1">
      <c r="A459" s="167">
        <v>37</v>
      </c>
      <c r="B459" s="166" t="s">
        <v>169</v>
      </c>
      <c r="C459" s="77">
        <f>SUM(C460:C460)</f>
        <v>8000</v>
      </c>
      <c r="D459" s="77">
        <f>SUM(D460:D460)</f>
        <v>0</v>
      </c>
      <c r="E459" s="99">
        <f>SUM(E460:E460)</f>
        <v>8000</v>
      </c>
      <c r="F459" s="101">
        <f t="shared" si="61"/>
        <v>100</v>
      </c>
    </row>
    <row r="460" spans="1:6" ht="13.5" customHeight="1">
      <c r="A460" s="80">
        <v>372</v>
      </c>
      <c r="B460" s="80" t="s">
        <v>171</v>
      </c>
      <c r="C460" s="81">
        <v>8000</v>
      </c>
      <c r="D460" s="81">
        <v>0</v>
      </c>
      <c r="E460" s="82">
        <v>8000</v>
      </c>
      <c r="F460" s="75">
        <f t="shared" si="61"/>
        <v>100</v>
      </c>
    </row>
    <row r="461" spans="1:6" ht="19.5" customHeight="1">
      <c r="A461" s="317" t="s">
        <v>212</v>
      </c>
      <c r="B461" s="317"/>
      <c r="C461" s="127">
        <f aca="true" t="shared" si="64" ref="C461:D464">C462</f>
        <v>0</v>
      </c>
      <c r="D461" s="127">
        <f t="shared" si="64"/>
        <v>0</v>
      </c>
      <c r="E461" s="153">
        <v>0</v>
      </c>
      <c r="F461" s="184">
        <v>0</v>
      </c>
    </row>
    <row r="462" spans="1:6" ht="13.5" customHeight="1">
      <c r="A462" s="322" t="s">
        <v>206</v>
      </c>
      <c r="B462" s="322"/>
      <c r="C462" s="67">
        <f t="shared" si="64"/>
        <v>0</v>
      </c>
      <c r="D462" s="67">
        <f t="shared" si="64"/>
        <v>0</v>
      </c>
      <c r="E462" s="68">
        <v>0</v>
      </c>
      <c r="F462" s="185">
        <v>0</v>
      </c>
    </row>
    <row r="463" spans="1:9" ht="13.5" customHeight="1">
      <c r="A463" s="318" t="s">
        <v>139</v>
      </c>
      <c r="B463" s="318"/>
      <c r="C463" s="70">
        <f t="shared" si="64"/>
        <v>0</v>
      </c>
      <c r="D463" s="70">
        <f t="shared" si="64"/>
        <v>0</v>
      </c>
      <c r="E463" s="71">
        <v>0</v>
      </c>
      <c r="F463" s="186">
        <v>0</v>
      </c>
      <c r="I463" s="3"/>
    </row>
    <row r="464" spans="1:6" s="3" customFormat="1" ht="16.5" customHeight="1">
      <c r="A464" s="166">
        <v>3</v>
      </c>
      <c r="B464" s="166" t="s">
        <v>50</v>
      </c>
      <c r="C464" s="96">
        <f t="shared" si="64"/>
        <v>0</v>
      </c>
      <c r="D464" s="96">
        <f t="shared" si="64"/>
        <v>0</v>
      </c>
      <c r="E464" s="97">
        <v>0</v>
      </c>
      <c r="F464" s="101">
        <v>0</v>
      </c>
    </row>
    <row r="465" spans="1:6" s="3" customFormat="1" ht="13.5" customHeight="1">
      <c r="A465" s="167">
        <v>37</v>
      </c>
      <c r="B465" s="166" t="s">
        <v>54</v>
      </c>
      <c r="C465" s="77">
        <f>SUM(C466:C466)</f>
        <v>0</v>
      </c>
      <c r="D465" s="77">
        <f>SUM(D466:D466)</f>
        <v>0</v>
      </c>
      <c r="E465" s="99">
        <v>0</v>
      </c>
      <c r="F465" s="101">
        <v>0</v>
      </c>
    </row>
    <row r="466" spans="1:6" s="3" customFormat="1" ht="13.5" customHeight="1">
      <c r="A466" s="80">
        <v>372</v>
      </c>
      <c r="B466" s="80" t="s">
        <v>171</v>
      </c>
      <c r="C466" s="81">
        <v>0</v>
      </c>
      <c r="D466" s="81">
        <v>0</v>
      </c>
      <c r="E466" s="82">
        <v>0</v>
      </c>
      <c r="F466" s="75">
        <v>0</v>
      </c>
    </row>
    <row r="467" spans="1:6" s="3" customFormat="1" ht="13.5" customHeight="1">
      <c r="A467" s="349"/>
      <c r="B467" s="349"/>
      <c r="C467" s="158">
        <f>C468</f>
        <v>260000</v>
      </c>
      <c r="D467" s="158">
        <f>D468</f>
        <v>-200000</v>
      </c>
      <c r="E467" s="149">
        <f>SUM(E495,E468)</f>
        <v>100000</v>
      </c>
      <c r="F467" s="150">
        <f>E467/C467*100</f>
        <v>38.46153846153847</v>
      </c>
    </row>
    <row r="468" spans="1:6" s="3" customFormat="1" ht="22.5" customHeight="1">
      <c r="A468" s="350" t="s">
        <v>261</v>
      </c>
      <c r="B468" s="350"/>
      <c r="C468" s="61">
        <f>SUM(C475,C469,C481,C488)</f>
        <v>260000</v>
      </c>
      <c r="D468" s="61">
        <f>SUM(D475,D469,D481,D488)</f>
        <v>-200000</v>
      </c>
      <c r="E468" s="61">
        <f>SUM(E475,E469,E481,E488)</f>
        <v>60000</v>
      </c>
      <c r="F468" s="85">
        <f>E468/C468*100</f>
        <v>23.076923076923077</v>
      </c>
    </row>
    <row r="469" spans="1:6" s="3" customFormat="1" ht="12.75" customHeight="1">
      <c r="A469" s="325" t="s">
        <v>262</v>
      </c>
      <c r="B469" s="325"/>
      <c r="C469" s="127">
        <f aca="true" t="shared" si="65" ref="C469:E472">C470</f>
        <v>60000</v>
      </c>
      <c r="D469" s="127">
        <f t="shared" si="65"/>
        <v>-60000</v>
      </c>
      <c r="E469" s="153">
        <f t="shared" si="65"/>
        <v>0</v>
      </c>
      <c r="F469" s="75">
        <v>0</v>
      </c>
    </row>
    <row r="470" spans="1:6" s="3" customFormat="1" ht="12.75" customHeight="1">
      <c r="A470" s="322" t="s">
        <v>215</v>
      </c>
      <c r="B470" s="322"/>
      <c r="C470" s="67">
        <f t="shared" si="65"/>
        <v>60000</v>
      </c>
      <c r="D470" s="67">
        <f t="shared" si="65"/>
        <v>-60000</v>
      </c>
      <c r="E470" s="68">
        <f t="shared" si="65"/>
        <v>0</v>
      </c>
      <c r="F470" s="75">
        <v>0</v>
      </c>
    </row>
    <row r="471" spans="1:6" s="3" customFormat="1" ht="12.75" customHeight="1">
      <c r="A471" s="318" t="s">
        <v>139</v>
      </c>
      <c r="B471" s="318"/>
      <c r="C471" s="70">
        <f t="shared" si="65"/>
        <v>60000</v>
      </c>
      <c r="D471" s="70">
        <f t="shared" si="65"/>
        <v>-60000</v>
      </c>
      <c r="E471" s="200">
        <f t="shared" si="65"/>
        <v>0</v>
      </c>
      <c r="F471" s="75">
        <v>0</v>
      </c>
    </row>
    <row r="472" spans="1:6" s="3" customFormat="1" ht="12.75" customHeight="1">
      <c r="A472" s="76">
        <v>3</v>
      </c>
      <c r="B472" s="73" t="s">
        <v>65</v>
      </c>
      <c r="C472" s="96">
        <f t="shared" si="65"/>
        <v>60000</v>
      </c>
      <c r="D472" s="96">
        <f t="shared" si="65"/>
        <v>-60000</v>
      </c>
      <c r="E472" s="97">
        <f t="shared" si="65"/>
        <v>0</v>
      </c>
      <c r="F472" s="75">
        <v>0</v>
      </c>
    </row>
    <row r="473" spans="1:6" s="3" customFormat="1" ht="12.75" customHeight="1">
      <c r="A473" s="76">
        <v>32</v>
      </c>
      <c r="B473" s="73" t="s">
        <v>66</v>
      </c>
      <c r="C473" s="77">
        <f>SUM(C474:C474)</f>
        <v>60000</v>
      </c>
      <c r="D473" s="77">
        <f>SUM(D474:D474)</f>
        <v>-60000</v>
      </c>
      <c r="E473" s="99">
        <f>SUM(E474:E474)</f>
        <v>0</v>
      </c>
      <c r="F473" s="75">
        <v>0</v>
      </c>
    </row>
    <row r="474" spans="1:6" s="3" customFormat="1" ht="12.75" customHeight="1">
      <c r="A474" s="98">
        <v>323</v>
      </c>
      <c r="B474" s="80" t="s">
        <v>213</v>
      </c>
      <c r="C474" s="81">
        <v>60000</v>
      </c>
      <c r="D474" s="81">
        <v>-60000</v>
      </c>
      <c r="E474" s="228">
        <v>0</v>
      </c>
      <c r="F474" s="75">
        <v>0</v>
      </c>
    </row>
    <row r="475" spans="1:6" s="3" customFormat="1" ht="12.75" customHeight="1">
      <c r="A475" s="325" t="s">
        <v>214</v>
      </c>
      <c r="B475" s="325"/>
      <c r="C475" s="127">
        <f aca="true" t="shared" si="66" ref="C475:E478">C476</f>
        <v>20000</v>
      </c>
      <c r="D475" s="242">
        <f t="shared" si="66"/>
        <v>-20000</v>
      </c>
      <c r="E475" s="153">
        <f t="shared" si="66"/>
        <v>0</v>
      </c>
      <c r="F475" s="75">
        <v>0</v>
      </c>
    </row>
    <row r="476" spans="1:6" s="3" customFormat="1" ht="12.75" customHeight="1">
      <c r="A476" s="322" t="s">
        <v>215</v>
      </c>
      <c r="B476" s="322"/>
      <c r="C476" s="67">
        <f t="shared" si="66"/>
        <v>20000</v>
      </c>
      <c r="D476" s="67">
        <f t="shared" si="66"/>
        <v>-20000</v>
      </c>
      <c r="E476" s="68">
        <f t="shared" si="66"/>
        <v>0</v>
      </c>
      <c r="F476" s="75">
        <v>0</v>
      </c>
    </row>
    <row r="477" spans="1:6" s="3" customFormat="1" ht="12.75" customHeight="1">
      <c r="A477" s="318" t="s">
        <v>139</v>
      </c>
      <c r="B477" s="318"/>
      <c r="C477" s="70">
        <f t="shared" si="66"/>
        <v>20000</v>
      </c>
      <c r="D477" s="70">
        <f t="shared" si="66"/>
        <v>-20000</v>
      </c>
      <c r="E477" s="71">
        <f t="shared" si="66"/>
        <v>0</v>
      </c>
      <c r="F477" s="75">
        <v>0</v>
      </c>
    </row>
    <row r="478" spans="1:6" s="3" customFormat="1" ht="12.75" customHeight="1">
      <c r="A478" s="76">
        <v>3</v>
      </c>
      <c r="B478" s="73" t="s">
        <v>65</v>
      </c>
      <c r="C478" s="96">
        <f t="shared" si="66"/>
        <v>20000</v>
      </c>
      <c r="D478" s="96">
        <f t="shared" si="66"/>
        <v>-20000</v>
      </c>
      <c r="E478" s="97">
        <f t="shared" si="66"/>
        <v>0</v>
      </c>
      <c r="F478" s="75">
        <v>0</v>
      </c>
    </row>
    <row r="479" spans="1:6" s="3" customFormat="1" ht="12.75" customHeight="1">
      <c r="A479" s="76">
        <v>32</v>
      </c>
      <c r="B479" s="73" t="s">
        <v>66</v>
      </c>
      <c r="C479" s="77">
        <f>SUM(C480:C480)</f>
        <v>20000</v>
      </c>
      <c r="D479" s="77">
        <f>SUM(D480:D480)</f>
        <v>-20000</v>
      </c>
      <c r="E479" s="78">
        <f>SUM(E480:E480)</f>
        <v>0</v>
      </c>
      <c r="F479" s="75">
        <v>0</v>
      </c>
    </row>
    <row r="480" spans="1:6" s="3" customFormat="1" ht="12.75" customHeight="1">
      <c r="A480" s="98">
        <v>323</v>
      </c>
      <c r="B480" s="80" t="s">
        <v>213</v>
      </c>
      <c r="C480" s="81">
        <v>20000</v>
      </c>
      <c r="D480" s="81">
        <v>-20000</v>
      </c>
      <c r="E480" s="82">
        <v>0</v>
      </c>
      <c r="F480" s="75">
        <v>0</v>
      </c>
    </row>
    <row r="481" spans="1:6" ht="19.5" customHeight="1">
      <c r="A481" s="325" t="s">
        <v>216</v>
      </c>
      <c r="B481" s="325"/>
      <c r="C481" s="64">
        <f aca="true" t="shared" si="67" ref="C481:E482">C482</f>
        <v>140000</v>
      </c>
      <c r="D481" s="64">
        <f t="shared" si="67"/>
        <v>-120000</v>
      </c>
      <c r="E481" s="91">
        <f t="shared" si="67"/>
        <v>20000</v>
      </c>
      <c r="F481" s="66">
        <f aca="true" t="shared" si="68" ref="F481:F487">E481/C481*100</f>
        <v>14.285714285714285</v>
      </c>
    </row>
    <row r="482" spans="1:6" ht="13.5" customHeight="1">
      <c r="A482" s="322" t="s">
        <v>215</v>
      </c>
      <c r="B482" s="322"/>
      <c r="C482" s="67">
        <f t="shared" si="67"/>
        <v>140000</v>
      </c>
      <c r="D482" s="67">
        <f t="shared" si="67"/>
        <v>-120000</v>
      </c>
      <c r="E482" s="68">
        <f t="shared" si="67"/>
        <v>20000</v>
      </c>
      <c r="F482" s="69">
        <f t="shared" si="68"/>
        <v>14.285714285714285</v>
      </c>
    </row>
    <row r="483" spans="1:6" ht="13.5" customHeight="1">
      <c r="A483" s="320" t="s">
        <v>307</v>
      </c>
      <c r="B483" s="320"/>
      <c r="C483" s="70">
        <v>140000</v>
      </c>
      <c r="D483" s="70">
        <v>-120000</v>
      </c>
      <c r="E483" s="71">
        <f>E484</f>
        <v>20000</v>
      </c>
      <c r="F483" s="72">
        <f t="shared" si="68"/>
        <v>14.285714285714285</v>
      </c>
    </row>
    <row r="484" spans="1:6" ht="13.5" customHeight="1">
      <c r="A484" s="76">
        <v>4</v>
      </c>
      <c r="B484" s="73" t="s">
        <v>199</v>
      </c>
      <c r="C484" s="96">
        <f>C485</f>
        <v>140000</v>
      </c>
      <c r="D484" s="96">
        <f>D485</f>
        <v>-120000</v>
      </c>
      <c r="E484" s="97">
        <f>E485</f>
        <v>20000</v>
      </c>
      <c r="F484" s="101">
        <f t="shared" si="68"/>
        <v>14.285714285714285</v>
      </c>
    </row>
    <row r="485" spans="1:6" ht="13.5" customHeight="1">
      <c r="A485" s="76">
        <v>42</v>
      </c>
      <c r="B485" s="73" t="s">
        <v>200</v>
      </c>
      <c r="C485" s="77">
        <f>SUM(C486,C487)</f>
        <v>140000</v>
      </c>
      <c r="D485" s="77">
        <f>SUM(D486,D487)</f>
        <v>-120000</v>
      </c>
      <c r="E485" s="78">
        <f>SUM(E486:E487)</f>
        <v>20000</v>
      </c>
      <c r="F485" s="101">
        <f t="shared" si="68"/>
        <v>14.285714285714285</v>
      </c>
    </row>
    <row r="486" spans="1:6" ht="13.5" customHeight="1">
      <c r="A486" s="98">
        <v>421</v>
      </c>
      <c r="B486" s="80" t="s">
        <v>42</v>
      </c>
      <c r="C486" s="81">
        <v>100000</v>
      </c>
      <c r="D486" s="81">
        <v>-100000</v>
      </c>
      <c r="E486" s="82">
        <v>0</v>
      </c>
      <c r="F486" s="75">
        <f t="shared" si="68"/>
        <v>0</v>
      </c>
    </row>
    <row r="487" spans="1:6" ht="13.5" customHeight="1">
      <c r="A487" s="110">
        <v>426</v>
      </c>
      <c r="B487" s="87" t="s">
        <v>106</v>
      </c>
      <c r="C487" s="81">
        <v>40000</v>
      </c>
      <c r="D487" s="81">
        <v>-20000</v>
      </c>
      <c r="E487" s="82">
        <v>20000</v>
      </c>
      <c r="F487" s="75">
        <f t="shared" si="68"/>
        <v>50</v>
      </c>
    </row>
    <row r="488" spans="1:6" ht="27" customHeight="1">
      <c r="A488" s="344" t="s">
        <v>217</v>
      </c>
      <c r="B488" s="344"/>
      <c r="C488" s="64">
        <f aca="true" t="shared" si="69" ref="C488:E491">C489</f>
        <v>40000</v>
      </c>
      <c r="D488" s="64">
        <f t="shared" si="69"/>
        <v>0</v>
      </c>
      <c r="E488" s="91">
        <f t="shared" si="69"/>
        <v>40000</v>
      </c>
      <c r="F488" s="66">
        <v>0</v>
      </c>
    </row>
    <row r="489" spans="1:9" ht="13.5" customHeight="1">
      <c r="A489" s="322" t="s">
        <v>215</v>
      </c>
      <c r="B489" s="322"/>
      <c r="C489" s="67">
        <f t="shared" si="69"/>
        <v>40000</v>
      </c>
      <c r="D489" s="67">
        <f t="shared" si="69"/>
        <v>0</v>
      </c>
      <c r="E489" s="68">
        <f t="shared" si="69"/>
        <v>40000</v>
      </c>
      <c r="F489" s="69">
        <v>0</v>
      </c>
      <c r="I489" s="3"/>
    </row>
    <row r="490" spans="1:9" s="3" customFormat="1" ht="13.5" customHeight="1">
      <c r="A490" s="318" t="s">
        <v>139</v>
      </c>
      <c r="B490" s="318"/>
      <c r="C490" s="70">
        <f t="shared" si="69"/>
        <v>40000</v>
      </c>
      <c r="D490" s="70">
        <f t="shared" si="69"/>
        <v>0</v>
      </c>
      <c r="E490" s="71">
        <f t="shared" si="69"/>
        <v>40000</v>
      </c>
      <c r="F490" s="72">
        <v>0</v>
      </c>
      <c r="I490" s="1"/>
    </row>
    <row r="491" spans="1:6" ht="13.5" customHeight="1">
      <c r="A491" s="83">
        <v>3</v>
      </c>
      <c r="B491" s="215" t="s">
        <v>218</v>
      </c>
      <c r="C491" s="96">
        <f t="shared" si="69"/>
        <v>40000</v>
      </c>
      <c r="D491" s="96">
        <f t="shared" si="69"/>
        <v>0</v>
      </c>
      <c r="E491" s="203">
        <f t="shared" si="69"/>
        <v>40000</v>
      </c>
      <c r="F491" s="214">
        <v>0</v>
      </c>
    </row>
    <row r="492" spans="1:6" ht="13.5" customHeight="1">
      <c r="A492" s="83">
        <v>36</v>
      </c>
      <c r="B492" s="73" t="s">
        <v>92</v>
      </c>
      <c r="C492" s="77">
        <f>SUM(C493:C493)</f>
        <v>40000</v>
      </c>
      <c r="D492" s="77">
        <f>SUM(D493:D493)</f>
        <v>0</v>
      </c>
      <c r="E492" s="99">
        <f>SUM(E493:E493)</f>
        <v>40000</v>
      </c>
      <c r="F492" s="75">
        <v>0</v>
      </c>
    </row>
    <row r="493" spans="1:6" ht="13.5" customHeight="1">
      <c r="A493" s="84">
        <v>366</v>
      </c>
      <c r="B493" s="80" t="s">
        <v>38</v>
      </c>
      <c r="C493" s="81">
        <v>40000</v>
      </c>
      <c r="D493" s="81">
        <v>0</v>
      </c>
      <c r="E493" s="82">
        <v>40000</v>
      </c>
      <c r="F493" s="75">
        <v>0</v>
      </c>
    </row>
    <row r="494" spans="1:6" ht="13.5" customHeight="1">
      <c r="A494" s="345" t="s">
        <v>219</v>
      </c>
      <c r="B494" s="345"/>
      <c r="C494" s="168">
        <f>C495</f>
        <v>25000</v>
      </c>
      <c r="D494" s="168">
        <f>D495</f>
        <v>15000</v>
      </c>
      <c r="E494" s="168">
        <f>E495</f>
        <v>40000</v>
      </c>
      <c r="F494" s="150">
        <f>E494/C494*100</f>
        <v>160</v>
      </c>
    </row>
    <row r="495" spans="1:6" ht="20.25" customHeight="1">
      <c r="A495" s="319" t="s">
        <v>220</v>
      </c>
      <c r="B495" s="319"/>
      <c r="C495" s="61">
        <f aca="true" t="shared" si="70" ref="C495:E499">C496</f>
        <v>25000</v>
      </c>
      <c r="D495" s="61">
        <f t="shared" si="70"/>
        <v>15000</v>
      </c>
      <c r="E495" s="62">
        <f t="shared" si="70"/>
        <v>40000</v>
      </c>
      <c r="F495" s="85">
        <f aca="true" t="shared" si="71" ref="F495:F501">E495/C495*100</f>
        <v>160</v>
      </c>
    </row>
    <row r="496" spans="1:9" ht="22.5" customHeight="1">
      <c r="A496" s="317" t="s">
        <v>221</v>
      </c>
      <c r="B496" s="317"/>
      <c r="C496" s="64">
        <f t="shared" si="70"/>
        <v>25000</v>
      </c>
      <c r="D496" s="64">
        <f t="shared" si="70"/>
        <v>15000</v>
      </c>
      <c r="E496" s="91">
        <f t="shared" si="70"/>
        <v>40000</v>
      </c>
      <c r="F496" s="66">
        <f t="shared" si="71"/>
        <v>160</v>
      </c>
      <c r="I496" s="151"/>
    </row>
    <row r="497" spans="1:9" s="151" customFormat="1" ht="13.5" customHeight="1">
      <c r="A497" s="322" t="s">
        <v>222</v>
      </c>
      <c r="B497" s="322"/>
      <c r="C497" s="67">
        <f t="shared" si="70"/>
        <v>25000</v>
      </c>
      <c r="D497" s="67">
        <f t="shared" si="70"/>
        <v>15000</v>
      </c>
      <c r="E497" s="68">
        <f t="shared" si="70"/>
        <v>40000</v>
      </c>
      <c r="F497" s="69">
        <f t="shared" si="71"/>
        <v>160</v>
      </c>
      <c r="I497" s="3"/>
    </row>
    <row r="498" spans="1:9" s="3" customFormat="1" ht="14.25" customHeight="1">
      <c r="A498" s="318" t="s">
        <v>139</v>
      </c>
      <c r="B498" s="318"/>
      <c r="C498" s="70">
        <f t="shared" si="70"/>
        <v>25000</v>
      </c>
      <c r="D498" s="70">
        <f t="shared" si="70"/>
        <v>15000</v>
      </c>
      <c r="E498" s="200">
        <f t="shared" si="70"/>
        <v>40000</v>
      </c>
      <c r="F498" s="72">
        <f t="shared" si="71"/>
        <v>160</v>
      </c>
      <c r="I498" s="1"/>
    </row>
    <row r="499" spans="1:6" ht="13.5" customHeight="1">
      <c r="A499" s="83">
        <v>4</v>
      </c>
      <c r="B499" s="73" t="s">
        <v>199</v>
      </c>
      <c r="C499" s="96">
        <f t="shared" si="70"/>
        <v>25000</v>
      </c>
      <c r="D499" s="96">
        <f t="shared" si="70"/>
        <v>15000</v>
      </c>
      <c r="E499" s="97">
        <f t="shared" si="70"/>
        <v>40000</v>
      </c>
      <c r="F499" s="75">
        <f t="shared" si="71"/>
        <v>160</v>
      </c>
    </row>
    <row r="500" spans="1:6" ht="13.5" customHeight="1">
      <c r="A500" s="169">
        <v>42</v>
      </c>
      <c r="B500" s="170" t="s">
        <v>200</v>
      </c>
      <c r="C500" s="77">
        <f>SUM(C501:C501)</f>
        <v>25000</v>
      </c>
      <c r="D500" s="77">
        <f>SUM(D501:D501)</f>
        <v>15000</v>
      </c>
      <c r="E500" s="78">
        <f>SUM(E501:E501)</f>
        <v>40000</v>
      </c>
      <c r="F500" s="75">
        <f t="shared" si="71"/>
        <v>160</v>
      </c>
    </row>
    <row r="501" spans="1:6" ht="13.5" customHeight="1">
      <c r="A501" s="84">
        <v>426</v>
      </c>
      <c r="B501" s="80" t="s">
        <v>44</v>
      </c>
      <c r="C501" s="81">
        <v>25000</v>
      </c>
      <c r="D501" s="81">
        <v>15000</v>
      </c>
      <c r="E501" s="82">
        <v>40000</v>
      </c>
      <c r="F501" s="75">
        <f t="shared" si="71"/>
        <v>160</v>
      </c>
    </row>
    <row r="502" spans="1:6" ht="13.5" customHeight="1">
      <c r="A502" s="230"/>
      <c r="B502" s="172"/>
      <c r="C502" s="171"/>
      <c r="D502" s="171"/>
      <c r="E502" s="231"/>
      <c r="F502" s="232"/>
    </row>
    <row r="503" spans="1:9" ht="13.5" customHeight="1">
      <c r="A503" s="346" t="s">
        <v>327</v>
      </c>
      <c r="B503" s="346"/>
      <c r="C503" s="346"/>
      <c r="D503" s="346"/>
      <c r="E503" s="346"/>
      <c r="F503" s="346"/>
      <c r="I503" s="26"/>
    </row>
    <row r="504" spans="1:9" ht="13.5" customHeight="1">
      <c r="A504" s="332" t="s">
        <v>241</v>
      </c>
      <c r="B504" s="332"/>
      <c r="C504" s="332"/>
      <c r="D504" s="332"/>
      <c r="E504" s="332"/>
      <c r="F504" s="332"/>
      <c r="I504" s="26"/>
    </row>
    <row r="505" spans="1:9" ht="13.5" customHeight="1">
      <c r="A505" s="179"/>
      <c r="B505" s="179"/>
      <c r="C505" s="180"/>
      <c r="D505" s="180"/>
      <c r="E505" s="179"/>
      <c r="F505" s="179"/>
      <c r="I505" s="26"/>
    </row>
    <row r="506" spans="1:9" ht="13.5" customHeight="1">
      <c r="A506" s="347" t="s">
        <v>328</v>
      </c>
      <c r="B506" s="347"/>
      <c r="C506" s="347"/>
      <c r="D506" s="347"/>
      <c r="E506" s="347"/>
      <c r="F506" s="347"/>
      <c r="I506" s="26"/>
    </row>
    <row r="507" spans="1:9" ht="13.5" customHeight="1">
      <c r="A507" s="348" t="s">
        <v>454</v>
      </c>
      <c r="B507" s="348"/>
      <c r="C507" s="348"/>
      <c r="D507" s="348"/>
      <c r="E507" s="348"/>
      <c r="F507" s="348"/>
      <c r="I507" s="26"/>
    </row>
    <row r="508" spans="1:9" ht="13.5" customHeight="1">
      <c r="A508" s="326"/>
      <c r="B508" s="326"/>
      <c r="I508" s="26"/>
    </row>
    <row r="509" spans="1:9" ht="13.5" customHeight="1">
      <c r="A509" s="323"/>
      <c r="B509" s="323"/>
      <c r="C509" s="227"/>
      <c r="D509" s="247"/>
      <c r="E509" s="227"/>
      <c r="I509" s="26"/>
    </row>
    <row r="510" spans="1:9" ht="13.5" customHeight="1">
      <c r="A510" s="324" t="s">
        <v>323</v>
      </c>
      <c r="B510" s="324"/>
      <c r="C510" s="324"/>
      <c r="D510" s="324"/>
      <c r="E510" s="227"/>
      <c r="I510" s="26"/>
    </row>
    <row r="511" spans="1:9" ht="13.5" customHeight="1">
      <c r="A511" s="324" t="s">
        <v>324</v>
      </c>
      <c r="B511" s="324"/>
      <c r="C511" s="324"/>
      <c r="D511" s="324"/>
      <c r="E511" s="227"/>
      <c r="I511" s="26"/>
    </row>
    <row r="512" spans="1:9" ht="13.5" customHeight="1">
      <c r="A512" s="314" t="s">
        <v>47</v>
      </c>
      <c r="B512" s="314"/>
      <c r="C512" s="314"/>
      <c r="D512" s="314"/>
      <c r="E512" s="227"/>
      <c r="I512" s="26"/>
    </row>
    <row r="513" spans="1:9" ht="13.5" customHeight="1">
      <c r="A513" s="314" t="s">
        <v>325</v>
      </c>
      <c r="B513" s="314"/>
      <c r="C513" s="314"/>
      <c r="D513" s="314"/>
      <c r="E513" s="227"/>
      <c r="I513" s="26"/>
    </row>
    <row r="514" spans="1:9" ht="13.5" customHeight="1">
      <c r="A514" s="331" t="s">
        <v>443</v>
      </c>
      <c r="B514" s="331"/>
      <c r="C514" s="248"/>
      <c r="D514" s="249"/>
      <c r="E514" s="227"/>
      <c r="I514" s="26"/>
    </row>
    <row r="515" spans="1:9" ht="13.5" customHeight="1">
      <c r="A515" s="327" t="s">
        <v>450</v>
      </c>
      <c r="B515" s="327"/>
      <c r="C515" s="248"/>
      <c r="D515" s="249"/>
      <c r="E515" s="227"/>
      <c r="I515" s="26"/>
    </row>
    <row r="516" spans="1:9" ht="13.5" customHeight="1">
      <c r="A516" s="327" t="s">
        <v>444</v>
      </c>
      <c r="B516" s="327"/>
      <c r="C516" s="248"/>
      <c r="D516" s="249"/>
      <c r="E516" s="227"/>
      <c r="F516" s="188"/>
      <c r="G516" s="188"/>
      <c r="I516" s="26"/>
    </row>
    <row r="517" spans="1:9" ht="13.5" customHeight="1">
      <c r="A517" s="333"/>
      <c r="B517" s="333"/>
      <c r="C517" s="333"/>
      <c r="D517" s="333"/>
      <c r="E517" s="333"/>
      <c r="F517" s="188"/>
      <c r="G517" s="188"/>
      <c r="I517" s="26"/>
    </row>
    <row r="518" spans="1:9" ht="13.5" customHeight="1">
      <c r="A518" s="335" t="s">
        <v>446</v>
      </c>
      <c r="B518" s="335"/>
      <c r="C518" s="335"/>
      <c r="D518" s="335"/>
      <c r="E518" s="335"/>
      <c r="F518" s="335"/>
      <c r="G518" s="188"/>
      <c r="I518" s="26"/>
    </row>
    <row r="519" spans="1:9" ht="13.5" customHeight="1">
      <c r="A519" s="326" t="s">
        <v>447</v>
      </c>
      <c r="B519" s="326"/>
      <c r="C519" s="326"/>
      <c r="D519" s="326"/>
      <c r="E519" s="326"/>
      <c r="F519" s="326"/>
      <c r="G519" s="188"/>
      <c r="I519" s="26"/>
    </row>
    <row r="520" spans="1:9" ht="13.5" customHeight="1">
      <c r="A520" s="276"/>
      <c r="B520" s="276"/>
      <c r="C520" s="276"/>
      <c r="D520" s="276"/>
      <c r="E520" s="276"/>
      <c r="F520" s="276"/>
      <c r="G520" s="188"/>
      <c r="I520" s="26"/>
    </row>
    <row r="521" spans="1:9" ht="13.5" customHeight="1">
      <c r="A521" s="236"/>
      <c r="B521" s="236"/>
      <c r="C521" s="236"/>
      <c r="D521" s="236"/>
      <c r="E521" s="236"/>
      <c r="F521" s="188"/>
      <c r="G521" s="188"/>
      <c r="I521" s="26"/>
    </row>
    <row r="522" spans="1:9" s="26" customFormat="1" ht="15" customHeight="1">
      <c r="A522" s="334"/>
      <c r="B522" s="334"/>
      <c r="C522" s="334"/>
      <c r="D522" s="334"/>
      <c r="E522" s="334"/>
      <c r="F522" s="3"/>
      <c r="I522" s="1"/>
    </row>
    <row r="523" spans="1:5" ht="13.5" customHeight="1">
      <c r="A523" s="328" t="s">
        <v>297</v>
      </c>
      <c r="B523" s="328"/>
      <c r="C523" s="174">
        <f>SUM(C524,C525)</f>
        <v>2780700</v>
      </c>
      <c r="D523" s="174">
        <f>SUM(D524,D525)</f>
        <v>-801645.6</v>
      </c>
      <c r="E523" s="174">
        <f>SUM(E524,E525)</f>
        <v>1979054.4</v>
      </c>
    </row>
    <row r="524" spans="1:7" ht="13.5" customHeight="1">
      <c r="A524" s="330" t="s">
        <v>296</v>
      </c>
      <c r="B524" s="330"/>
      <c r="C524" s="226">
        <f>SUM(C14,C20,C27,C37,C61,C67,C73,C79,C85,C99,C114,C122,C130,C139,C146,C176,C186,C195,C216,C228,C285,C301,C312,C318,C324,C337,C344,C352,C358,C364)</f>
        <v>2234350</v>
      </c>
      <c r="D524" s="226">
        <f>SUM(D14,D20,D27,D37,D61,D67,D73,D79,D85,D99,D114,D122,D130,D139,D146,D176,D186,D195,D216,D228,D285,D301,D312,D318,D324,D337,D344,D352,D358,D364)</f>
        <v>-1015945.6</v>
      </c>
      <c r="E524" s="226">
        <f>SUM(E14,E20,E27,E37,E61,E67,E73,E79,E85,E99,E114,E122,E130,E139,E146,E176,E186,E195,E216,E228,E285,E301,E312,E318,E324,E337,E344,E352,E358,E364)</f>
        <v>1218404.4</v>
      </c>
      <c r="G524" s="229"/>
    </row>
    <row r="525" spans="1:7" ht="13.5" customHeight="1">
      <c r="A525" s="330" t="s">
        <v>296</v>
      </c>
      <c r="B525" s="330"/>
      <c r="C525" s="226">
        <f>SUM(C370,C377,C387,C393,C401,C419,C425,C435,C445,C451,C457,C463,C490,C498,C153:C160,C166,C477,C471)</f>
        <v>546350</v>
      </c>
      <c r="D525" s="226">
        <f>SUM(D370,D377,D387,D393,D401,D419,D425,D435,D445,D451,D457,D463,D490,D498,D153:D160,D166,D471,D477)</f>
        <v>214300</v>
      </c>
      <c r="E525" s="226">
        <f>SUM(E370,E377,E387,E393,E401,E419,E425,E435,E445,E451,E457,E463,E490,E498,E153:E160,E166,E477,E471)</f>
        <v>760650</v>
      </c>
      <c r="G525" s="229"/>
    </row>
    <row r="526" spans="1:7" ht="13.5" customHeight="1">
      <c r="A526" s="173" t="s">
        <v>223</v>
      </c>
      <c r="B526" s="173"/>
      <c r="C526" s="174">
        <f>SUM(C527,C528,C529,C530)</f>
        <v>565500</v>
      </c>
      <c r="D526" s="174">
        <f>SUM(D527,D528,D529,D530)</f>
        <v>-56050</v>
      </c>
      <c r="E526" s="174">
        <f>SUM(E527,E528,E529,E530)</f>
        <v>509450</v>
      </c>
      <c r="G526" s="229"/>
    </row>
    <row r="527" spans="1:9" ht="14.25" customHeight="1">
      <c r="A527" s="173"/>
      <c r="B527" s="175" t="s">
        <v>224</v>
      </c>
      <c r="C527" s="176">
        <f>C39</f>
        <v>241500</v>
      </c>
      <c r="D527" s="176">
        <f>D39</f>
        <v>0</v>
      </c>
      <c r="E527" s="176">
        <f>E39</f>
        <v>241500</v>
      </c>
      <c r="G527" s="229"/>
      <c r="I527" s="3"/>
    </row>
    <row r="528" spans="1:7" s="3" customFormat="1" ht="13.5" customHeight="1">
      <c r="A528" s="173"/>
      <c r="B528" s="175" t="s">
        <v>225</v>
      </c>
      <c r="C528" s="176">
        <f>SUM(C260,C269,C277)</f>
        <v>299000</v>
      </c>
      <c r="D528" s="176">
        <f>SUM(D253,D260,D269,D277)</f>
        <v>-36050</v>
      </c>
      <c r="E528" s="176">
        <f>SUM(E253,E260,E269,E277)</f>
        <v>262950</v>
      </c>
      <c r="G528" s="246"/>
    </row>
    <row r="529" spans="1:7" s="3" customFormat="1" ht="13.5" customHeight="1">
      <c r="A529" s="173"/>
      <c r="B529" s="175" t="s">
        <v>226</v>
      </c>
      <c r="C529" s="176">
        <f>C199</f>
        <v>25000</v>
      </c>
      <c r="D529" s="176">
        <f>D199</f>
        <v>-25000</v>
      </c>
      <c r="E529" s="176">
        <f>E199</f>
        <v>0</v>
      </c>
      <c r="G529" s="245"/>
    </row>
    <row r="530" spans="1:7" s="3" customFormat="1" ht="13.5" customHeight="1">
      <c r="A530" s="173"/>
      <c r="B530" s="175" t="s">
        <v>321</v>
      </c>
      <c r="C530" s="176">
        <f>C371</f>
        <v>0</v>
      </c>
      <c r="D530" s="176">
        <f>D371</f>
        <v>5000</v>
      </c>
      <c r="E530" s="176">
        <f>E371</f>
        <v>5000</v>
      </c>
      <c r="G530" s="245"/>
    </row>
    <row r="531" spans="1:7" s="3" customFormat="1" ht="12.75" customHeight="1">
      <c r="A531" s="328" t="s">
        <v>227</v>
      </c>
      <c r="B531" s="328"/>
      <c r="C531" s="174">
        <f>SUM(C532,C533,C534,C535,C536,C537,C538,C539,C540)</f>
        <v>971500</v>
      </c>
      <c r="D531" s="174">
        <f>SUM(D532,D533,D534,D535,D536,D537,D538,D539,D540)</f>
        <v>105200</v>
      </c>
      <c r="E531" s="174">
        <f>SUM(E532,E533,E534,E535,E536,E537,E538,E539,E540)</f>
        <v>1076700</v>
      </c>
      <c r="G531" s="245"/>
    </row>
    <row r="532" spans="1:7" s="3" customFormat="1" ht="11.25" customHeight="1">
      <c r="A532" s="173"/>
      <c r="B532" s="175" t="s">
        <v>228</v>
      </c>
      <c r="C532" s="176">
        <f>SUM(C188,C196,C209,C218)</f>
        <v>250000</v>
      </c>
      <c r="D532" s="176">
        <f>SUM(D138,D188,D196,D209,D218)</f>
        <v>70000</v>
      </c>
      <c r="E532" s="176">
        <f>SUM(E138,E188,E196,E209,E218)</f>
        <v>320000</v>
      </c>
      <c r="G532" s="245"/>
    </row>
    <row r="533" spans="1:7" s="3" customFormat="1" ht="11.25" customHeight="1">
      <c r="A533" s="173"/>
      <c r="B533" s="175" t="s">
        <v>229</v>
      </c>
      <c r="C533" s="177">
        <f aca="true" t="shared" si="72" ref="C533:E534">SUM(C197)</f>
        <v>9000</v>
      </c>
      <c r="D533" s="177">
        <f t="shared" si="72"/>
        <v>-9000</v>
      </c>
      <c r="E533" s="177">
        <f t="shared" si="72"/>
        <v>0</v>
      </c>
      <c r="G533" s="245"/>
    </row>
    <row r="534" spans="1:7" s="3" customFormat="1" ht="11.25" customHeight="1">
      <c r="A534" s="173"/>
      <c r="B534" s="175" t="s">
        <v>230</v>
      </c>
      <c r="C534" s="177">
        <f t="shared" si="72"/>
        <v>1500</v>
      </c>
      <c r="D534" s="177">
        <f t="shared" si="72"/>
        <v>3000</v>
      </c>
      <c r="E534" s="177">
        <f t="shared" si="72"/>
        <v>4500</v>
      </c>
      <c r="G534" s="245"/>
    </row>
    <row r="535" spans="1:7" s="3" customFormat="1" ht="11.25" customHeight="1">
      <c r="A535" s="173"/>
      <c r="B535" s="175" t="s">
        <v>231</v>
      </c>
      <c r="C535" s="176">
        <f>SUM(C137)</f>
        <v>110000</v>
      </c>
      <c r="D535" s="176">
        <f>SUM(D137,D123)</f>
        <v>0</v>
      </c>
      <c r="E535" s="176">
        <f>SUM(E137,E123)</f>
        <v>110000</v>
      </c>
      <c r="G535" s="245"/>
    </row>
    <row r="536" spans="1:7" s="3" customFormat="1" ht="11.25" customHeight="1">
      <c r="A536" s="173"/>
      <c r="B536" s="175" t="s">
        <v>232</v>
      </c>
      <c r="C536" s="176">
        <f>SUM(C251,C259,C268,C276)</f>
        <v>601000</v>
      </c>
      <c r="D536" s="176">
        <f>SUM(D251,D259,D268,D276)</f>
        <v>-1000</v>
      </c>
      <c r="E536" s="176">
        <f>SUM(E251,E259,E268,E276)</f>
        <v>600000</v>
      </c>
      <c r="G536" s="245"/>
    </row>
    <row r="537" spans="1:7" s="3" customFormat="1" ht="11.25" customHeight="1">
      <c r="A537" s="173"/>
      <c r="B537" s="175" t="s">
        <v>299</v>
      </c>
      <c r="C537" s="176">
        <f>C252</f>
        <v>0</v>
      </c>
      <c r="D537" s="176">
        <f>D252</f>
        <v>50</v>
      </c>
      <c r="E537" s="176">
        <f>E252</f>
        <v>50</v>
      </c>
      <c r="G537" s="245"/>
    </row>
    <row r="538" spans="1:7" s="3" customFormat="1" ht="11.25" customHeight="1">
      <c r="A538" s="173"/>
      <c r="B538" s="175" t="s">
        <v>302</v>
      </c>
      <c r="C538" s="176">
        <f>C270</f>
        <v>0</v>
      </c>
      <c r="D538" s="176">
        <f>D270</f>
        <v>37000</v>
      </c>
      <c r="E538" s="176">
        <f>E270</f>
        <v>37000</v>
      </c>
      <c r="G538" s="245"/>
    </row>
    <row r="539" spans="1:7" s="3" customFormat="1" ht="11.25" customHeight="1">
      <c r="A539" s="173"/>
      <c r="B539" s="175" t="s">
        <v>301</v>
      </c>
      <c r="C539" s="176">
        <v>0</v>
      </c>
      <c r="D539" s="176">
        <v>0</v>
      </c>
      <c r="E539" s="176">
        <v>0</v>
      </c>
      <c r="G539" s="245"/>
    </row>
    <row r="540" spans="1:7" s="3" customFormat="1" ht="11.25" customHeight="1">
      <c r="A540" s="173"/>
      <c r="B540" s="175" t="s">
        <v>304</v>
      </c>
      <c r="C540" s="176">
        <f>C229</f>
        <v>0</v>
      </c>
      <c r="D540" s="176">
        <f>D229</f>
        <v>5150</v>
      </c>
      <c r="E540" s="176">
        <f>E229</f>
        <v>5150</v>
      </c>
      <c r="G540" s="245"/>
    </row>
    <row r="541" spans="1:7" s="3" customFormat="1" ht="11.25" customHeight="1">
      <c r="A541" s="328" t="s">
        <v>233</v>
      </c>
      <c r="B541" s="328"/>
      <c r="C541" s="174">
        <f>SUM(C542,C543,C544,C545,C546)</f>
        <v>10102300</v>
      </c>
      <c r="D541" s="174">
        <f>SUM(D542,D543,D544,D545,D546)</f>
        <v>-6844175</v>
      </c>
      <c r="E541" s="174">
        <f>SUM(E542,E543,E544,E545,E546)</f>
        <v>3258125</v>
      </c>
      <c r="G541" s="245"/>
    </row>
    <row r="542" spans="1:7" s="3" customFormat="1" ht="11.25" customHeight="1">
      <c r="A542" s="173"/>
      <c r="B542" s="175" t="s">
        <v>234</v>
      </c>
      <c r="C542" s="176">
        <f>C86</f>
        <v>217300</v>
      </c>
      <c r="D542" s="176">
        <f>D86</f>
        <v>-97300</v>
      </c>
      <c r="E542" s="176">
        <f>E86</f>
        <v>120000</v>
      </c>
      <c r="G542" s="245"/>
    </row>
    <row r="543" spans="1:7" s="3" customFormat="1" ht="11.25" customHeight="1">
      <c r="A543" s="173"/>
      <c r="B543" s="175" t="s">
        <v>235</v>
      </c>
      <c r="C543" s="176">
        <f>SUM(C173,C207,C215,C242,C300,C330)</f>
        <v>7850000</v>
      </c>
      <c r="D543" s="176">
        <f>SUM(D173,D207,D215,D242,D300,D330)</f>
        <v>-6915000</v>
      </c>
      <c r="E543" s="176">
        <f>SUM(E173,E207,E215,E242,E300,E330)</f>
        <v>935000</v>
      </c>
      <c r="G543" s="245"/>
    </row>
    <row r="544" spans="1:7" s="3" customFormat="1" ht="11.25" customHeight="1">
      <c r="A544" s="173"/>
      <c r="B544" s="175" t="s">
        <v>236</v>
      </c>
      <c r="C544" s="176">
        <f>C436</f>
        <v>35000</v>
      </c>
      <c r="D544" s="176">
        <f>D436</f>
        <v>-10000</v>
      </c>
      <c r="E544" s="176">
        <f>E436</f>
        <v>25000</v>
      </c>
      <c r="G544" s="245"/>
    </row>
    <row r="545" spans="1:7" s="3" customFormat="1" ht="12.75" customHeight="1">
      <c r="A545" s="173"/>
      <c r="B545" s="175" t="s">
        <v>306</v>
      </c>
      <c r="C545" s="177">
        <f>SUM(C38,C106,C174,C183,C187,C208,C217,C291,C331,C407,C413,C437,C483)</f>
        <v>2000000</v>
      </c>
      <c r="D545" s="177">
        <f>SUM(D38,D106,D174,D187,D208,D217,D243,D291,D331,D407,D413,D437,D483)</f>
        <v>65875</v>
      </c>
      <c r="E545" s="177">
        <f>SUM(E38,E106,E174,E187,E208,E217,E243,E291,E331,E407,E413,E437,E483)</f>
        <v>2065875</v>
      </c>
      <c r="G545" s="245"/>
    </row>
    <row r="546" spans="1:7" s="3" customFormat="1" ht="12.75" customHeight="1">
      <c r="A546" s="173"/>
      <c r="B546" s="175" t="s">
        <v>308</v>
      </c>
      <c r="C546" s="177">
        <f>C40</f>
        <v>0</v>
      </c>
      <c r="D546" s="177">
        <f>D40</f>
        <v>112250</v>
      </c>
      <c r="E546" s="177">
        <f>E40</f>
        <v>112250</v>
      </c>
      <c r="G546" s="245"/>
    </row>
    <row r="547" spans="1:7" s="3" customFormat="1" ht="11.25" customHeight="1">
      <c r="A547" s="328" t="s">
        <v>237</v>
      </c>
      <c r="B547" s="328"/>
      <c r="C547" s="183">
        <v>0</v>
      </c>
      <c r="D547" s="183">
        <v>0</v>
      </c>
      <c r="E547" s="183">
        <v>0</v>
      </c>
      <c r="G547" s="245"/>
    </row>
    <row r="548" spans="1:7" s="3" customFormat="1" ht="11.25" customHeight="1">
      <c r="A548" s="328" t="s">
        <v>238</v>
      </c>
      <c r="B548" s="328"/>
      <c r="C548" s="183">
        <v>0</v>
      </c>
      <c r="D548" s="183">
        <v>0</v>
      </c>
      <c r="E548" s="183">
        <v>0</v>
      </c>
      <c r="G548" s="245"/>
    </row>
    <row r="549" spans="1:7" s="3" customFormat="1" ht="11.25" customHeight="1">
      <c r="A549" s="328" t="s">
        <v>239</v>
      </c>
      <c r="B549" s="328"/>
      <c r="C549" s="183">
        <v>0</v>
      </c>
      <c r="D549" s="183">
        <v>0</v>
      </c>
      <c r="E549" s="183">
        <v>0</v>
      </c>
      <c r="G549" s="245"/>
    </row>
    <row r="550" spans="1:7" s="3" customFormat="1" ht="11.25" customHeight="1">
      <c r="A550" s="328" t="s">
        <v>318</v>
      </c>
      <c r="B550" s="328"/>
      <c r="C550" s="183">
        <f>SUM(C551:C551)</f>
        <v>0</v>
      </c>
      <c r="D550" s="183">
        <f>SUM(D551:D551)</f>
        <v>979400</v>
      </c>
      <c r="E550" s="183">
        <f>SUM(E551:E551)</f>
        <v>1029900</v>
      </c>
      <c r="G550" s="245"/>
    </row>
    <row r="551" spans="1:7" s="3" customFormat="1" ht="11.25" customHeight="1">
      <c r="A551" s="173"/>
      <c r="B551" s="175" t="s">
        <v>319</v>
      </c>
      <c r="C551" s="244">
        <f>C244</f>
        <v>0</v>
      </c>
      <c r="D551" s="244">
        <v>979400</v>
      </c>
      <c r="E551" s="244">
        <v>1029900</v>
      </c>
      <c r="G551" s="246"/>
    </row>
    <row r="552" spans="1:5" s="3" customFormat="1" ht="11.25" customHeight="1">
      <c r="A552" s="329" t="s">
        <v>240</v>
      </c>
      <c r="B552" s="329"/>
      <c r="C552" s="178">
        <f>SUM(C523,C526,C531,C541,C547,C548,C549)</f>
        <v>14420000</v>
      </c>
      <c r="D552" s="178">
        <f>SUM(D523,D526,D531,D541,D547,D548,D549,D550)</f>
        <v>-6617270.6</v>
      </c>
      <c r="E552" s="178">
        <f>SUM(E523,E526,E531,E541,E547,E548,E549,E550)</f>
        <v>7853229.4</v>
      </c>
    </row>
    <row r="553" spans="3:4" s="3" customFormat="1" ht="11.25" customHeight="1">
      <c r="C553" s="50"/>
      <c r="D553" s="50"/>
    </row>
    <row r="554" spans="1:6" s="3" customFormat="1" ht="11.25" customHeight="1">
      <c r="A554" s="332"/>
      <c r="B554" s="332"/>
      <c r="C554" s="332"/>
      <c r="D554" s="332"/>
      <c r="E554" s="332"/>
      <c r="F554" s="332"/>
    </row>
    <row r="555" spans="1:6" s="3" customFormat="1" ht="11.25" customHeight="1">
      <c r="A555" s="179"/>
      <c r="B555" s="179"/>
      <c r="C555" s="180"/>
      <c r="D555" s="180"/>
      <c r="E555" s="179"/>
      <c r="F555" s="179"/>
    </row>
    <row r="556" spans="1:9" s="3" customFormat="1" ht="11.25" customHeight="1">
      <c r="A556" s="321"/>
      <c r="B556" s="321"/>
      <c r="C556" s="321"/>
      <c r="D556" s="321"/>
      <c r="E556" s="321"/>
      <c r="F556" s="321"/>
      <c r="I556" s="1"/>
    </row>
    <row r="557" spans="1:9" ht="23.25" customHeight="1">
      <c r="A557" s="326"/>
      <c r="B557" s="326"/>
      <c r="C557" s="326"/>
      <c r="D557" s="189"/>
      <c r="I557" s="3"/>
    </row>
    <row r="558" spans="1:9" s="3" customFormat="1" ht="12.75" customHeight="1">
      <c r="A558" s="326"/>
      <c r="B558" s="326"/>
      <c r="C558" s="50"/>
      <c r="D558" s="50"/>
      <c r="I558" s="1"/>
    </row>
    <row r="559" spans="1:5" ht="11.25" customHeight="1">
      <c r="A559" s="321"/>
      <c r="B559" s="321"/>
      <c r="C559" s="321"/>
      <c r="D559" s="321"/>
      <c r="E559" s="321"/>
    </row>
    <row r="560" spans="1:5" ht="11.25" customHeight="1">
      <c r="A560" s="339"/>
      <c r="B560" s="339"/>
      <c r="C560" s="339"/>
      <c r="D560" s="339"/>
      <c r="E560" s="339"/>
    </row>
    <row r="561" spans="1:5" ht="11.25" customHeight="1">
      <c r="A561" s="340"/>
      <c r="B561" s="340"/>
      <c r="C561" s="340"/>
      <c r="D561" s="340"/>
      <c r="E561" s="340"/>
    </row>
    <row r="562" ht="11.25" customHeight="1"/>
    <row r="563" spans="1:2" ht="11.25" customHeight="1">
      <c r="A563" s="341"/>
      <c r="B563" s="341"/>
    </row>
    <row r="564" spans="1:2" ht="11.25" customHeight="1">
      <c r="A564" s="342"/>
      <c r="B564" s="342"/>
    </row>
    <row r="565" spans="1:2" ht="12.75" customHeight="1">
      <c r="A565" s="343"/>
      <c r="B565" s="343"/>
    </row>
    <row r="566" spans="1:9" ht="12.75" customHeight="1">
      <c r="A566" s="326"/>
      <c r="B566" s="326"/>
      <c r="C566" s="326"/>
      <c r="D566" s="326"/>
      <c r="E566" s="326"/>
      <c r="I566" s="3"/>
    </row>
    <row r="567" spans="1:9" s="3" customFormat="1" ht="12.75" customHeight="1">
      <c r="A567" s="334"/>
      <c r="B567" s="334"/>
      <c r="C567" s="334"/>
      <c r="D567" s="334"/>
      <c r="E567" s="334"/>
      <c r="I567" s="1"/>
    </row>
    <row r="568" spans="1:5" ht="12.75">
      <c r="A568" s="188"/>
      <c r="B568" s="188"/>
      <c r="C568" s="188"/>
      <c r="D568" s="188"/>
      <c r="E568" s="188"/>
    </row>
  </sheetData>
  <sheetProtection selectLockedCells="1" selectUnlockedCells="1"/>
  <mergeCells count="297">
    <mergeCell ref="A159:B159"/>
    <mergeCell ref="A160:B160"/>
    <mergeCell ref="A164:B164"/>
    <mergeCell ref="A165:B165"/>
    <mergeCell ref="A166:B166"/>
    <mergeCell ref="A469:B469"/>
    <mergeCell ref="A244:B244"/>
    <mergeCell ref="A243:B243"/>
    <mergeCell ref="A174:B174"/>
    <mergeCell ref="A175:B175"/>
    <mergeCell ref="A567:E567"/>
    <mergeCell ref="A1:B1"/>
    <mergeCell ref="A2:E2"/>
    <mergeCell ref="A5:F5"/>
    <mergeCell ref="A8:B8"/>
    <mergeCell ref="A9:B9"/>
    <mergeCell ref="A10:B10"/>
    <mergeCell ref="A11:B11"/>
    <mergeCell ref="A4:F4"/>
    <mergeCell ref="A12:B12"/>
    <mergeCell ref="A13:B13"/>
    <mergeCell ref="A14:B14"/>
    <mergeCell ref="A18:B18"/>
    <mergeCell ref="A19:B19"/>
    <mergeCell ref="A20:B20"/>
    <mergeCell ref="A24:B24"/>
    <mergeCell ref="A25:B25"/>
    <mergeCell ref="A26:B26"/>
    <mergeCell ref="A27:B27"/>
    <mergeCell ref="A32:B32"/>
    <mergeCell ref="A33:B33"/>
    <mergeCell ref="A34:B34"/>
    <mergeCell ref="A35:B35"/>
    <mergeCell ref="A36:B36"/>
    <mergeCell ref="A37:B37"/>
    <mergeCell ref="A39:B39"/>
    <mergeCell ref="A59:B59"/>
    <mergeCell ref="A60:B60"/>
    <mergeCell ref="A61:B61"/>
    <mergeCell ref="A40:B40"/>
    <mergeCell ref="A65:B65"/>
    <mergeCell ref="A66:B66"/>
    <mergeCell ref="A67:B67"/>
    <mergeCell ref="A71:B71"/>
    <mergeCell ref="A72:B72"/>
    <mergeCell ref="A73:B73"/>
    <mergeCell ref="A77:B77"/>
    <mergeCell ref="A78:B78"/>
    <mergeCell ref="A79:B79"/>
    <mergeCell ref="A83:B83"/>
    <mergeCell ref="A84:B84"/>
    <mergeCell ref="A85:B85"/>
    <mergeCell ref="A86:B86"/>
    <mergeCell ref="A97:B97"/>
    <mergeCell ref="A98:B98"/>
    <mergeCell ref="A99:B99"/>
    <mergeCell ref="A104:B104"/>
    <mergeCell ref="A105:B105"/>
    <mergeCell ref="A106:B106"/>
    <mergeCell ref="A112:B112"/>
    <mergeCell ref="A113:B113"/>
    <mergeCell ref="A114:B114"/>
    <mergeCell ref="A118:B118"/>
    <mergeCell ref="A119:B119"/>
    <mergeCell ref="A120:B120"/>
    <mergeCell ref="A121:B121"/>
    <mergeCell ref="A122:B122"/>
    <mergeCell ref="A123:B123"/>
    <mergeCell ref="A128:B128"/>
    <mergeCell ref="A129:B129"/>
    <mergeCell ref="A144:B144"/>
    <mergeCell ref="A130:B130"/>
    <mergeCell ref="A135:B135"/>
    <mergeCell ref="A136:B136"/>
    <mergeCell ref="A137:B137"/>
    <mergeCell ref="A139:B139"/>
    <mergeCell ref="A138:B138"/>
    <mergeCell ref="A145:B145"/>
    <mergeCell ref="A146:B146"/>
    <mergeCell ref="A170:B170"/>
    <mergeCell ref="A171:B171"/>
    <mergeCell ref="A172:B172"/>
    <mergeCell ref="A173:B173"/>
    <mergeCell ref="A151:B151"/>
    <mergeCell ref="A152:B152"/>
    <mergeCell ref="A153:B153"/>
    <mergeCell ref="A158:B158"/>
    <mergeCell ref="A176:B176"/>
    <mergeCell ref="A184:B184"/>
    <mergeCell ref="A185:B185"/>
    <mergeCell ref="A186:B186"/>
    <mergeCell ref="A193:B193"/>
    <mergeCell ref="A187:B187"/>
    <mergeCell ref="A194:B194"/>
    <mergeCell ref="A195:B195"/>
    <mergeCell ref="A196:B196"/>
    <mergeCell ref="A197:B197"/>
    <mergeCell ref="A188:B188"/>
    <mergeCell ref="A198:B198"/>
    <mergeCell ref="A199:B199"/>
    <mergeCell ref="A204:B204"/>
    <mergeCell ref="A205:B205"/>
    <mergeCell ref="A206:B206"/>
    <mergeCell ref="A207:B207"/>
    <mergeCell ref="A208:B208"/>
    <mergeCell ref="A209:B209"/>
    <mergeCell ref="A213:B213"/>
    <mergeCell ref="A214:B214"/>
    <mergeCell ref="A215:B215"/>
    <mergeCell ref="A216:B216"/>
    <mergeCell ref="A217:B217"/>
    <mergeCell ref="A218:B218"/>
    <mergeCell ref="A225:B225"/>
    <mergeCell ref="A226:B226"/>
    <mergeCell ref="A227:B227"/>
    <mergeCell ref="A228:B228"/>
    <mergeCell ref="A238:B238"/>
    <mergeCell ref="A239:B239"/>
    <mergeCell ref="A240:B240"/>
    <mergeCell ref="A241:B241"/>
    <mergeCell ref="A242:B242"/>
    <mergeCell ref="A248:B248"/>
    <mergeCell ref="A249:B249"/>
    <mergeCell ref="A250:B250"/>
    <mergeCell ref="A251:B251"/>
    <mergeCell ref="A257:B257"/>
    <mergeCell ref="A258:B258"/>
    <mergeCell ref="A259:B259"/>
    <mergeCell ref="A260:B260"/>
    <mergeCell ref="A266:B266"/>
    <mergeCell ref="A267:B267"/>
    <mergeCell ref="A268:B268"/>
    <mergeCell ref="A269:B269"/>
    <mergeCell ref="A274:B274"/>
    <mergeCell ref="A275:B275"/>
    <mergeCell ref="A276:B276"/>
    <mergeCell ref="A277:B277"/>
    <mergeCell ref="A281:B281"/>
    <mergeCell ref="A282:B282"/>
    <mergeCell ref="A283:B283"/>
    <mergeCell ref="A284:B284"/>
    <mergeCell ref="A285:B285"/>
    <mergeCell ref="A289:B289"/>
    <mergeCell ref="A290:B290"/>
    <mergeCell ref="A291:B291"/>
    <mergeCell ref="A298:B298"/>
    <mergeCell ref="A299:B299"/>
    <mergeCell ref="A300:B300"/>
    <mergeCell ref="A301:B301"/>
    <mergeCell ref="A309:B309"/>
    <mergeCell ref="A310:B310"/>
    <mergeCell ref="A311:B311"/>
    <mergeCell ref="A312:B312"/>
    <mergeCell ref="A316:B316"/>
    <mergeCell ref="A317:B317"/>
    <mergeCell ref="A318:B318"/>
    <mergeCell ref="A322:B322"/>
    <mergeCell ref="A323:B323"/>
    <mergeCell ref="A335:B335"/>
    <mergeCell ref="A336:B336"/>
    <mergeCell ref="A337:B337"/>
    <mergeCell ref="A341:B341"/>
    <mergeCell ref="A324:B324"/>
    <mergeCell ref="A328:B328"/>
    <mergeCell ref="A329:B329"/>
    <mergeCell ref="A330:B330"/>
    <mergeCell ref="A331:B331"/>
    <mergeCell ref="A342:B342"/>
    <mergeCell ref="A343:B343"/>
    <mergeCell ref="A344:B344"/>
    <mergeCell ref="A348:B348"/>
    <mergeCell ref="A349:B349"/>
    <mergeCell ref="A350:B350"/>
    <mergeCell ref="A351:B351"/>
    <mergeCell ref="A352:B352"/>
    <mergeCell ref="A356:B356"/>
    <mergeCell ref="A357:B357"/>
    <mergeCell ref="A358:B358"/>
    <mergeCell ref="A362:B362"/>
    <mergeCell ref="A363:B363"/>
    <mergeCell ref="A364:B364"/>
    <mergeCell ref="A368:B368"/>
    <mergeCell ref="A369:B369"/>
    <mergeCell ref="A370:B370"/>
    <mergeCell ref="A375:B375"/>
    <mergeCell ref="A371:B371"/>
    <mergeCell ref="A376:B376"/>
    <mergeCell ref="A377:B377"/>
    <mergeCell ref="A383:B383"/>
    <mergeCell ref="A384:B384"/>
    <mergeCell ref="A385:B385"/>
    <mergeCell ref="A386:B386"/>
    <mergeCell ref="A387:B387"/>
    <mergeCell ref="A391:B391"/>
    <mergeCell ref="A392:B392"/>
    <mergeCell ref="A393:B393"/>
    <mergeCell ref="A397:B397"/>
    <mergeCell ref="A398:B398"/>
    <mergeCell ref="A399:B399"/>
    <mergeCell ref="A400:B400"/>
    <mergeCell ref="A401:B401"/>
    <mergeCell ref="A405:B405"/>
    <mergeCell ref="A406:B406"/>
    <mergeCell ref="A407:B407"/>
    <mergeCell ref="A411:B411"/>
    <mergeCell ref="A412:B412"/>
    <mergeCell ref="A413:B413"/>
    <mergeCell ref="A417:B417"/>
    <mergeCell ref="A418:B418"/>
    <mergeCell ref="A419:B419"/>
    <mergeCell ref="A423:B423"/>
    <mergeCell ref="A424:B424"/>
    <mergeCell ref="A425:B425"/>
    <mergeCell ref="A431:B431"/>
    <mergeCell ref="A432:B432"/>
    <mergeCell ref="A433:B433"/>
    <mergeCell ref="A434:B434"/>
    <mergeCell ref="A435:B435"/>
    <mergeCell ref="A436:B436"/>
    <mergeCell ref="A437:B437"/>
    <mergeCell ref="A443:B443"/>
    <mergeCell ref="A444:B444"/>
    <mergeCell ref="A467:B467"/>
    <mergeCell ref="A468:B468"/>
    <mergeCell ref="A445:B445"/>
    <mergeCell ref="A449:B449"/>
    <mergeCell ref="A450:B450"/>
    <mergeCell ref="A451:B451"/>
    <mergeCell ref="A455:B455"/>
    <mergeCell ref="A456:B456"/>
    <mergeCell ref="A461:B461"/>
    <mergeCell ref="A488:B488"/>
    <mergeCell ref="A541:B541"/>
    <mergeCell ref="A547:B547"/>
    <mergeCell ref="A548:B548"/>
    <mergeCell ref="A494:B494"/>
    <mergeCell ref="A523:B523"/>
    <mergeCell ref="A503:F503"/>
    <mergeCell ref="A504:F504"/>
    <mergeCell ref="A506:F506"/>
    <mergeCell ref="A507:F507"/>
    <mergeCell ref="A566:E566"/>
    <mergeCell ref="A558:B558"/>
    <mergeCell ref="A559:E559"/>
    <mergeCell ref="A560:E560"/>
    <mergeCell ref="A561:E561"/>
    <mergeCell ref="A563:B563"/>
    <mergeCell ref="A564:B564"/>
    <mergeCell ref="A565:B565"/>
    <mergeCell ref="A3:E3"/>
    <mergeCell ref="A252:B252"/>
    <mergeCell ref="A270:B270"/>
    <mergeCell ref="A229:B229"/>
    <mergeCell ref="A38:B38"/>
    <mergeCell ref="A477:B477"/>
    <mergeCell ref="A475:B475"/>
    <mergeCell ref="A476:B476"/>
    <mergeCell ref="A462:B462"/>
    <mergeCell ref="A463:B463"/>
    <mergeCell ref="A554:F554"/>
    <mergeCell ref="A516:B516"/>
    <mergeCell ref="A517:E517"/>
    <mergeCell ref="A524:B524"/>
    <mergeCell ref="A522:E522"/>
    <mergeCell ref="A550:B550"/>
    <mergeCell ref="A518:F518"/>
    <mergeCell ref="A519:F519"/>
    <mergeCell ref="A557:C557"/>
    <mergeCell ref="A497:B497"/>
    <mergeCell ref="A498:B498"/>
    <mergeCell ref="A515:B515"/>
    <mergeCell ref="A549:B549"/>
    <mergeCell ref="A552:B552"/>
    <mergeCell ref="A525:B525"/>
    <mergeCell ref="A508:B508"/>
    <mergeCell ref="A514:B514"/>
    <mergeCell ref="A531:B531"/>
    <mergeCell ref="A556:F556"/>
    <mergeCell ref="A489:B489"/>
    <mergeCell ref="A490:B490"/>
    <mergeCell ref="A470:B470"/>
    <mergeCell ref="A471:B471"/>
    <mergeCell ref="A509:B509"/>
    <mergeCell ref="A510:D510"/>
    <mergeCell ref="A481:B481"/>
    <mergeCell ref="A482:B482"/>
    <mergeCell ref="A511:D511"/>
    <mergeCell ref="A512:D512"/>
    <mergeCell ref="A513:D513"/>
    <mergeCell ref="J200:L200"/>
    <mergeCell ref="J202:M202"/>
    <mergeCell ref="J203:M203"/>
    <mergeCell ref="A496:B496"/>
    <mergeCell ref="A253:B253"/>
    <mergeCell ref="A495:B495"/>
    <mergeCell ref="A457:B457"/>
    <mergeCell ref="A483:B483"/>
  </mergeCells>
  <printOptions/>
  <pageMargins left="0.7086614173228347" right="0.7086614173228347" top="0.7480314960629921" bottom="0.7480314960629921" header="0.5118110236220472" footer="0.31496062992125984"/>
  <pageSetup horizontalDpi="600" verticalDpi="600" orientation="landscape" paperSize="9" scale="110" r:id="rId1"/>
  <headerFooter alignWithMargins="0">
    <oddFooter>&amp;C&amp;"Times New Roman,Regular"Stranica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:K1"/>
    </sheetView>
  </sheetViews>
  <sheetFormatPr defaultColWidth="9.140625" defaultRowHeight="12.75"/>
  <cols>
    <col min="4" max="4" width="16.421875" style="0" customWidth="1"/>
    <col min="5" max="5" width="10.140625" style="0" customWidth="1"/>
    <col min="6" max="6" width="9.8515625" style="0" customWidth="1"/>
    <col min="7" max="7" width="11.140625" style="0" customWidth="1"/>
    <col min="8" max="8" width="18.8515625" style="0" customWidth="1"/>
    <col min="9" max="9" width="18.00390625" style="0" customWidth="1"/>
    <col min="10" max="10" width="19.57421875" style="0" customWidth="1"/>
    <col min="11" max="11" width="13.57421875" style="0" customWidth="1"/>
  </cols>
  <sheetData>
    <row r="1" spans="1:11" ht="12.75">
      <c r="A1" s="385" t="s">
        <v>453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ht="51">
      <c r="A2" s="251" t="s">
        <v>331</v>
      </c>
      <c r="B2" s="251" t="s">
        <v>332</v>
      </c>
      <c r="C2" s="251" t="s">
        <v>333</v>
      </c>
      <c r="D2" s="251" t="s">
        <v>334</v>
      </c>
      <c r="E2" s="251" t="s">
        <v>420</v>
      </c>
      <c r="F2" s="251" t="s">
        <v>421</v>
      </c>
      <c r="G2" s="251" t="s">
        <v>422</v>
      </c>
      <c r="H2" s="252" t="s">
        <v>335</v>
      </c>
      <c r="I2" s="251" t="s">
        <v>423</v>
      </c>
      <c r="J2" s="251" t="s">
        <v>424</v>
      </c>
      <c r="K2" s="251" t="s">
        <v>336</v>
      </c>
    </row>
    <row r="3" spans="1:11" ht="38.25" customHeight="1">
      <c r="A3" s="386" t="s">
        <v>435</v>
      </c>
      <c r="B3" s="386" t="s">
        <v>441</v>
      </c>
      <c r="C3" s="253" t="s">
        <v>337</v>
      </c>
      <c r="D3" s="253" t="s">
        <v>338</v>
      </c>
      <c r="E3" s="388"/>
      <c r="F3" s="389"/>
      <c r="G3" s="389"/>
      <c r="H3" s="389"/>
      <c r="I3" s="389"/>
      <c r="J3" s="389"/>
      <c r="K3" s="390"/>
    </row>
    <row r="4" spans="1:11" ht="39.75" customHeight="1">
      <c r="A4" s="387"/>
      <c r="B4" s="393"/>
      <c r="C4" s="391" t="s">
        <v>339</v>
      </c>
      <c r="D4" s="391" t="s">
        <v>340</v>
      </c>
      <c r="E4" s="377">
        <v>2000000</v>
      </c>
      <c r="F4" s="377">
        <v>-415375</v>
      </c>
      <c r="G4" s="377">
        <v>1584625</v>
      </c>
      <c r="H4" s="254" t="s">
        <v>341</v>
      </c>
      <c r="I4" s="255">
        <v>0</v>
      </c>
      <c r="J4" s="255">
        <v>0</v>
      </c>
      <c r="K4" s="256" t="s">
        <v>343</v>
      </c>
    </row>
    <row r="5" spans="1:11" ht="37.5" customHeight="1">
      <c r="A5" s="387"/>
      <c r="B5" s="393"/>
      <c r="C5" s="392"/>
      <c r="D5" s="392"/>
      <c r="E5" s="378"/>
      <c r="F5" s="378"/>
      <c r="G5" s="378"/>
      <c r="H5" s="254" t="s">
        <v>344</v>
      </c>
      <c r="I5" s="255" t="s">
        <v>345</v>
      </c>
      <c r="J5" s="257" t="s">
        <v>342</v>
      </c>
      <c r="K5" s="256" t="s">
        <v>343</v>
      </c>
    </row>
    <row r="6" spans="1:11" ht="38.25" customHeight="1">
      <c r="A6" s="387"/>
      <c r="B6" s="393"/>
      <c r="C6" s="392"/>
      <c r="D6" s="392"/>
      <c r="E6" s="378"/>
      <c r="F6" s="378"/>
      <c r="G6" s="378"/>
      <c r="H6" s="258" t="s">
        <v>346</v>
      </c>
      <c r="I6" s="255">
        <v>0</v>
      </c>
      <c r="J6" s="259" t="s">
        <v>347</v>
      </c>
      <c r="K6" s="260" t="s">
        <v>343</v>
      </c>
    </row>
    <row r="7" spans="1:11" ht="45.75" customHeight="1">
      <c r="A7" s="387"/>
      <c r="B7" s="393"/>
      <c r="C7" s="253" t="s">
        <v>348</v>
      </c>
      <c r="D7" s="253" t="s">
        <v>349</v>
      </c>
      <c r="E7" s="388"/>
      <c r="F7" s="389"/>
      <c r="G7" s="389"/>
      <c r="H7" s="389"/>
      <c r="I7" s="389"/>
      <c r="J7" s="389"/>
      <c r="K7" s="390"/>
    </row>
    <row r="8" spans="1:11" ht="63.75" customHeight="1">
      <c r="A8" s="387"/>
      <c r="B8" s="393"/>
      <c r="C8" s="263" t="s">
        <v>350</v>
      </c>
      <c r="D8" s="263" t="s">
        <v>351</v>
      </c>
      <c r="E8" s="264">
        <v>225000</v>
      </c>
      <c r="F8" s="264">
        <v>-1875000</v>
      </c>
      <c r="G8" s="264">
        <v>37500</v>
      </c>
      <c r="H8" s="271" t="s">
        <v>426</v>
      </c>
      <c r="I8" s="255">
        <v>0</v>
      </c>
      <c r="J8" s="255" t="s">
        <v>427</v>
      </c>
      <c r="K8" s="260" t="s">
        <v>343</v>
      </c>
    </row>
    <row r="9" spans="1:11" ht="122.25" customHeight="1">
      <c r="A9" s="387"/>
      <c r="B9" s="393"/>
      <c r="C9" s="263" t="s">
        <v>352</v>
      </c>
      <c r="D9" s="263" t="s">
        <v>353</v>
      </c>
      <c r="E9" s="264">
        <v>58000</v>
      </c>
      <c r="F9" s="264">
        <v>-20625</v>
      </c>
      <c r="G9" s="264">
        <v>37375</v>
      </c>
      <c r="H9" s="271" t="s">
        <v>425</v>
      </c>
      <c r="I9" s="272" t="s">
        <v>449</v>
      </c>
      <c r="J9" s="272" t="s">
        <v>448</v>
      </c>
      <c r="K9" s="260" t="s">
        <v>343</v>
      </c>
    </row>
    <row r="10" spans="1:11" ht="41.25" customHeight="1">
      <c r="A10" s="387"/>
      <c r="B10" s="393"/>
      <c r="C10" s="253" t="s">
        <v>354</v>
      </c>
      <c r="D10" s="253" t="s">
        <v>355</v>
      </c>
      <c r="E10" s="398"/>
      <c r="F10" s="399"/>
      <c r="G10" s="399"/>
      <c r="H10" s="399"/>
      <c r="I10" s="399"/>
      <c r="J10" s="399"/>
      <c r="K10" s="400"/>
    </row>
    <row r="11" spans="1:11" ht="12.75">
      <c r="A11" s="387"/>
      <c r="B11" s="393"/>
      <c r="C11" s="391" t="s">
        <v>356</v>
      </c>
      <c r="D11" s="391" t="s">
        <v>357</v>
      </c>
      <c r="E11" s="377">
        <v>2040000</v>
      </c>
      <c r="F11" s="379">
        <v>2000000</v>
      </c>
      <c r="G11" s="379">
        <v>40000</v>
      </c>
      <c r="H11" s="381" t="s">
        <v>437</v>
      </c>
      <c r="I11" s="383" t="s">
        <v>358</v>
      </c>
      <c r="J11" s="383" t="s">
        <v>436</v>
      </c>
      <c r="K11" s="405" t="s">
        <v>343</v>
      </c>
    </row>
    <row r="12" spans="1:11" ht="12.75">
      <c r="A12" s="387"/>
      <c r="B12" s="393"/>
      <c r="C12" s="407"/>
      <c r="D12" s="407"/>
      <c r="E12" s="408"/>
      <c r="F12" s="380"/>
      <c r="G12" s="380"/>
      <c r="H12" s="382"/>
      <c r="I12" s="384"/>
      <c r="J12" s="384"/>
      <c r="K12" s="406"/>
    </row>
    <row r="13" spans="1:11" ht="60" customHeight="1">
      <c r="A13" s="387"/>
      <c r="B13" s="394"/>
      <c r="C13" s="263" t="s">
        <v>359</v>
      </c>
      <c r="D13" s="263" t="s">
        <v>360</v>
      </c>
      <c r="E13" s="264">
        <v>831092</v>
      </c>
      <c r="F13" s="264">
        <v>375000</v>
      </c>
      <c r="G13" s="264">
        <v>1206092</v>
      </c>
      <c r="H13" s="271" t="s">
        <v>438</v>
      </c>
      <c r="I13" s="274" t="s">
        <v>439</v>
      </c>
      <c r="J13" s="265" t="s">
        <v>440</v>
      </c>
      <c r="K13" s="275" t="s">
        <v>343</v>
      </c>
    </row>
    <row r="14" spans="1:11" ht="48.75" customHeight="1">
      <c r="A14" s="386" t="s">
        <v>361</v>
      </c>
      <c r="B14" s="386" t="s">
        <v>362</v>
      </c>
      <c r="C14" s="253" t="s">
        <v>363</v>
      </c>
      <c r="D14" s="266" t="s">
        <v>364</v>
      </c>
      <c r="E14" s="395"/>
      <c r="F14" s="396"/>
      <c r="G14" s="396"/>
      <c r="H14" s="396"/>
      <c r="I14" s="396"/>
      <c r="J14" s="396"/>
      <c r="K14" s="397"/>
    </row>
    <row r="15" spans="1:11" ht="51">
      <c r="A15" s="393"/>
      <c r="B15" s="393"/>
      <c r="C15" s="261" t="s">
        <v>365</v>
      </c>
      <c r="D15" s="267" t="s">
        <v>366</v>
      </c>
      <c r="E15" s="262">
        <v>60000</v>
      </c>
      <c r="F15" s="262">
        <v>-40000</v>
      </c>
      <c r="G15" s="262">
        <v>20000</v>
      </c>
      <c r="H15" s="273" t="s">
        <v>367</v>
      </c>
      <c r="I15" s="273" t="s">
        <v>428</v>
      </c>
      <c r="J15" s="273" t="s">
        <v>429</v>
      </c>
      <c r="K15" s="275" t="s">
        <v>343</v>
      </c>
    </row>
    <row r="16" spans="1:11" ht="51">
      <c r="A16" s="393"/>
      <c r="B16" s="393"/>
      <c r="C16" s="261" t="s">
        <v>368</v>
      </c>
      <c r="D16" s="267" t="s">
        <v>369</v>
      </c>
      <c r="E16" s="262">
        <v>225000</v>
      </c>
      <c r="F16" s="262">
        <v>150000</v>
      </c>
      <c r="G16" s="262">
        <v>150000</v>
      </c>
      <c r="H16" s="273" t="s">
        <v>370</v>
      </c>
      <c r="I16" s="273" t="s">
        <v>371</v>
      </c>
      <c r="J16" s="273" t="s">
        <v>372</v>
      </c>
      <c r="K16" s="275" t="s">
        <v>343</v>
      </c>
    </row>
    <row r="17" spans="1:11" ht="38.25">
      <c r="A17" s="393"/>
      <c r="B17" s="393"/>
      <c r="C17" s="261" t="s">
        <v>373</v>
      </c>
      <c r="D17" s="267" t="s">
        <v>374</v>
      </c>
      <c r="E17" s="262">
        <v>50000</v>
      </c>
      <c r="F17" s="262">
        <v>-20000</v>
      </c>
      <c r="G17" s="262">
        <v>30000</v>
      </c>
      <c r="H17" s="273" t="s">
        <v>375</v>
      </c>
      <c r="I17" s="273" t="s">
        <v>376</v>
      </c>
      <c r="J17" s="273" t="s">
        <v>377</v>
      </c>
      <c r="K17" s="275" t="s">
        <v>343</v>
      </c>
    </row>
    <row r="18" spans="1:11" ht="25.5">
      <c r="A18" s="393"/>
      <c r="B18" s="387"/>
      <c r="C18" s="253" t="s">
        <v>378</v>
      </c>
      <c r="D18" s="253" t="s">
        <v>379</v>
      </c>
      <c r="E18" s="398"/>
      <c r="F18" s="399"/>
      <c r="G18" s="399"/>
      <c r="H18" s="399"/>
      <c r="I18" s="399"/>
      <c r="J18" s="399"/>
      <c r="K18" s="400"/>
    </row>
    <row r="19" spans="1:11" ht="25.5">
      <c r="A19" s="393"/>
      <c r="B19" s="387"/>
      <c r="C19" s="261" t="s">
        <v>380</v>
      </c>
      <c r="D19" s="261" t="s">
        <v>381</v>
      </c>
      <c r="E19" s="269">
        <v>65000</v>
      </c>
      <c r="F19" s="269">
        <v>0</v>
      </c>
      <c r="G19" s="269">
        <v>65000</v>
      </c>
      <c r="H19" s="277" t="s">
        <v>382</v>
      </c>
      <c r="I19" s="272" t="s">
        <v>383</v>
      </c>
      <c r="J19" s="272" t="s">
        <v>384</v>
      </c>
      <c r="K19" s="275" t="s">
        <v>343</v>
      </c>
    </row>
    <row r="20" spans="1:11" ht="12.75">
      <c r="A20" s="393"/>
      <c r="B20" s="387"/>
      <c r="C20" s="253" t="s">
        <v>385</v>
      </c>
      <c r="D20" s="253" t="s">
        <v>386</v>
      </c>
      <c r="E20" s="388"/>
      <c r="F20" s="389"/>
      <c r="G20" s="389"/>
      <c r="H20" s="389"/>
      <c r="I20" s="389"/>
      <c r="J20" s="389"/>
      <c r="K20" s="390"/>
    </row>
    <row r="21" spans="1:11" ht="38.25">
      <c r="A21" s="393"/>
      <c r="B21" s="387"/>
      <c r="C21" s="263" t="s">
        <v>387</v>
      </c>
      <c r="D21" s="263" t="s">
        <v>388</v>
      </c>
      <c r="E21" s="264">
        <v>550000</v>
      </c>
      <c r="F21" s="269">
        <v>-190000</v>
      </c>
      <c r="G21" s="269">
        <v>360000</v>
      </c>
      <c r="H21" s="261" t="s">
        <v>389</v>
      </c>
      <c r="I21" s="272" t="s">
        <v>390</v>
      </c>
      <c r="J21" s="272" t="s">
        <v>430</v>
      </c>
      <c r="K21" s="275" t="s">
        <v>343</v>
      </c>
    </row>
    <row r="22" spans="1:11" ht="57.75" customHeight="1">
      <c r="A22" s="393"/>
      <c r="B22" s="386" t="s">
        <v>391</v>
      </c>
      <c r="C22" s="253" t="s">
        <v>392</v>
      </c>
      <c r="D22" s="253" t="s">
        <v>393</v>
      </c>
      <c r="E22" s="398"/>
      <c r="F22" s="399"/>
      <c r="G22" s="399"/>
      <c r="H22" s="399"/>
      <c r="I22" s="399"/>
      <c r="J22" s="399"/>
      <c r="K22" s="400"/>
    </row>
    <row r="23" spans="1:11" ht="51">
      <c r="A23" s="393"/>
      <c r="B23" s="387"/>
      <c r="C23" s="261" t="s">
        <v>394</v>
      </c>
      <c r="D23" s="261" t="s">
        <v>395</v>
      </c>
      <c r="E23" s="269">
        <v>100000</v>
      </c>
      <c r="F23" s="269">
        <v>100000</v>
      </c>
      <c r="G23" s="269">
        <v>100000</v>
      </c>
      <c r="H23" s="277" t="s">
        <v>396</v>
      </c>
      <c r="I23" s="273" t="s">
        <v>397</v>
      </c>
      <c r="J23" s="273" t="s">
        <v>398</v>
      </c>
      <c r="K23" s="275" t="s">
        <v>343</v>
      </c>
    </row>
    <row r="24" spans="1:11" ht="25.5">
      <c r="A24" s="393"/>
      <c r="B24" s="387"/>
      <c r="C24" s="261" t="s">
        <v>399</v>
      </c>
      <c r="D24" s="261" t="s">
        <v>400</v>
      </c>
      <c r="E24" s="269">
        <v>255000</v>
      </c>
      <c r="F24" s="269">
        <v>-100000</v>
      </c>
      <c r="G24" s="269">
        <v>155000</v>
      </c>
      <c r="H24" s="277" t="s">
        <v>401</v>
      </c>
      <c r="I24" s="273" t="s">
        <v>390</v>
      </c>
      <c r="J24" s="273" t="s">
        <v>402</v>
      </c>
      <c r="K24" s="275" t="s">
        <v>343</v>
      </c>
    </row>
    <row r="25" spans="1:11" ht="51">
      <c r="A25" s="393"/>
      <c r="B25" s="401"/>
      <c r="C25" s="261" t="s">
        <v>403</v>
      </c>
      <c r="D25" s="261" t="s">
        <v>404</v>
      </c>
      <c r="E25" s="269">
        <v>5000</v>
      </c>
      <c r="F25" s="269">
        <v>-3500</v>
      </c>
      <c r="G25" s="269">
        <v>1500</v>
      </c>
      <c r="H25" s="277" t="s">
        <v>405</v>
      </c>
      <c r="I25" s="268" t="s">
        <v>406</v>
      </c>
      <c r="J25" s="273" t="s">
        <v>407</v>
      </c>
      <c r="K25" s="275" t="s">
        <v>343</v>
      </c>
    </row>
    <row r="26" spans="1:11" ht="38.25">
      <c r="A26" s="393"/>
      <c r="B26" s="386" t="s">
        <v>408</v>
      </c>
      <c r="C26" s="253" t="s">
        <v>409</v>
      </c>
      <c r="D26" s="253" t="s">
        <v>410</v>
      </c>
      <c r="E26" s="398"/>
      <c r="F26" s="399"/>
      <c r="G26" s="399"/>
      <c r="H26" s="399"/>
      <c r="I26" s="399"/>
      <c r="J26" s="399"/>
      <c r="K26" s="400"/>
    </row>
    <row r="27" spans="1:11" ht="86.25" customHeight="1">
      <c r="A27" s="393"/>
      <c r="B27" s="393"/>
      <c r="C27" s="263" t="s">
        <v>411</v>
      </c>
      <c r="D27" s="270" t="s">
        <v>412</v>
      </c>
      <c r="E27" s="264">
        <v>140000</v>
      </c>
      <c r="F27" s="264">
        <v>-120000</v>
      </c>
      <c r="G27" s="264">
        <v>20000</v>
      </c>
      <c r="H27" s="277" t="s">
        <v>431</v>
      </c>
      <c r="I27" s="272" t="s">
        <v>433</v>
      </c>
      <c r="J27" s="272" t="s">
        <v>432</v>
      </c>
      <c r="K27" s="275" t="s">
        <v>343</v>
      </c>
    </row>
    <row r="28" spans="1:11" ht="12.75">
      <c r="A28" s="393"/>
      <c r="B28" s="386" t="s">
        <v>413</v>
      </c>
      <c r="C28" s="253" t="s">
        <v>414</v>
      </c>
      <c r="D28" s="253" t="s">
        <v>415</v>
      </c>
      <c r="E28" s="402"/>
      <c r="F28" s="403"/>
      <c r="G28" s="403"/>
      <c r="H28" s="403"/>
      <c r="I28" s="403"/>
      <c r="J28" s="403"/>
      <c r="K28" s="404"/>
    </row>
    <row r="29" spans="1:11" ht="66" customHeight="1">
      <c r="A29" s="394"/>
      <c r="B29" s="394"/>
      <c r="C29" s="263" t="s">
        <v>416</v>
      </c>
      <c r="D29" s="263" t="s">
        <v>417</v>
      </c>
      <c r="E29" s="264">
        <v>25000</v>
      </c>
      <c r="F29" s="264">
        <v>15000</v>
      </c>
      <c r="G29" s="264">
        <v>40000</v>
      </c>
      <c r="H29" s="277" t="s">
        <v>418</v>
      </c>
      <c r="I29" s="272" t="s">
        <v>419</v>
      </c>
      <c r="J29" s="272" t="s">
        <v>434</v>
      </c>
      <c r="K29" s="275" t="s">
        <v>343</v>
      </c>
    </row>
  </sheetData>
  <sheetProtection/>
  <mergeCells count="31">
    <mergeCell ref="B28:B29"/>
    <mergeCell ref="E28:K28"/>
    <mergeCell ref="B3:B13"/>
    <mergeCell ref="K11:K12"/>
    <mergeCell ref="E10:K10"/>
    <mergeCell ref="C11:C12"/>
    <mergeCell ref="D11:D12"/>
    <mergeCell ref="E11:E12"/>
    <mergeCell ref="E22:K22"/>
    <mergeCell ref="B26:B27"/>
    <mergeCell ref="E26:K26"/>
    <mergeCell ref="E7:K7"/>
    <mergeCell ref="B22:B25"/>
    <mergeCell ref="G11:G12"/>
    <mergeCell ref="A1:K1"/>
    <mergeCell ref="A3:A13"/>
    <mergeCell ref="E3:K3"/>
    <mergeCell ref="C4:C6"/>
    <mergeCell ref="D4:D6"/>
    <mergeCell ref="A14:A29"/>
    <mergeCell ref="B14:B21"/>
    <mergeCell ref="E14:K14"/>
    <mergeCell ref="E18:K18"/>
    <mergeCell ref="E20:K20"/>
    <mergeCell ref="E4:E6"/>
    <mergeCell ref="F11:F12"/>
    <mergeCell ref="G4:G6"/>
    <mergeCell ref="H11:H12"/>
    <mergeCell ref="I11:I12"/>
    <mergeCell ref="J11:J12"/>
    <mergeCell ref="F4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Marija</cp:lastModifiedBy>
  <cp:lastPrinted>2022-01-18T10:15:02Z</cp:lastPrinted>
  <dcterms:created xsi:type="dcterms:W3CDTF">2021-11-11T12:41:06Z</dcterms:created>
  <dcterms:modified xsi:type="dcterms:W3CDTF">2022-01-19T13:41:47Z</dcterms:modified>
  <cp:category/>
  <cp:version/>
  <cp:contentType/>
  <cp:contentStatus/>
</cp:coreProperties>
</file>