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65" tabRatio="606" activeTab="2"/>
  </bookViews>
  <sheets>
    <sheet name="NASLOVNA" sheetId="1" r:id="rId1"/>
    <sheet name="OPĆI DIO" sheetId="2" r:id="rId2"/>
    <sheet name="POS.DIO" sheetId="3" r:id="rId3"/>
  </sheets>
  <definedNames/>
  <calcPr fullCalcOnLoad="1"/>
</workbook>
</file>

<file path=xl/sharedStrings.xml><?xml version="1.0" encoding="utf-8"?>
<sst xmlns="http://schemas.openxmlformats.org/spreadsheetml/2006/main" count="642" uniqueCount="324">
  <si>
    <t>Izvršenje za I.-VI. 2020.</t>
  </si>
  <si>
    <t>PLAN ZA 2021.</t>
  </si>
  <si>
    <t>Izvršenje za I.-VI. 2021.</t>
  </si>
  <si>
    <r>
      <t>Indeks</t>
    </r>
    <r>
      <rPr>
        <sz val="5"/>
        <rFont val="Times New Roman"/>
        <family val="1"/>
      </rPr>
      <t xml:space="preserve"> </t>
    </r>
    <r>
      <rPr>
        <b/>
        <sz val="5"/>
        <rFont val="Times New Roman"/>
        <family val="1"/>
      </rPr>
      <t>2/1</t>
    </r>
  </si>
  <si>
    <r>
      <t>Indeks</t>
    </r>
    <r>
      <rPr>
        <sz val="5"/>
        <rFont val="Times New Roman"/>
        <family val="1"/>
      </rPr>
      <t xml:space="preserve"> </t>
    </r>
    <r>
      <rPr>
        <b/>
        <sz val="5"/>
        <rFont val="Times New Roman"/>
        <family val="1"/>
      </rPr>
      <t>3/2</t>
    </r>
  </si>
  <si>
    <r>
      <t>A.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RAČUNA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PRIHODA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RASHODA</t>
    </r>
  </si>
  <si>
    <t>PRIHODI POSLOVANJA</t>
  </si>
  <si>
    <t>PRIHODI OD PRODAJE NEFINANCIJSKE IMOVINE</t>
  </si>
  <si>
    <r>
      <t>UKUPNO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PRIHODI</t>
    </r>
  </si>
  <si>
    <t>RASHODI POSLOVANJA</t>
  </si>
  <si>
    <t>RASHODI ZA NABAVU NEFINANCIJSKE IMOVINE</t>
  </si>
  <si>
    <r>
      <t>UKUPNO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RASHODI</t>
    </r>
  </si>
  <si>
    <r>
      <t>RAZLIKA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VIŠAK/MANJAK</t>
    </r>
  </si>
  <si>
    <r>
      <t>B.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RAČUNA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FINANCIRANJA</t>
    </r>
  </si>
  <si>
    <t>PRIMICI OD FINANCIJSKE IMOVINE I ZADUŽIVANJA</t>
  </si>
  <si>
    <t>IZDACI ZA FINANCIJSKU IMOVINU I OTPLATE ZAJMOV</t>
  </si>
  <si>
    <r>
      <t>NETO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FINANCIRANJE</t>
    </r>
  </si>
  <si>
    <r>
      <t>C.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RASPOLOŽIVA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SREDSTVA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IZ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PRETHODNIH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GODINA</t>
    </r>
  </si>
  <si>
    <r>
      <t>VLASTITI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IZVORI</t>
    </r>
  </si>
  <si>
    <r>
      <t>VIŠAK/MANJAK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+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NETO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FINANCIRANJE+RASPOLOŽIVA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SREDSTVA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IZ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PRETHODNIH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GODINA</t>
    </r>
  </si>
  <si>
    <r>
      <t>OPĆI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DIOOPĆI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DIO</t>
    </r>
  </si>
  <si>
    <r>
      <t>6.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PRIHODI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POSLOVANJA6.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PRIHODI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POSLOVANJA</t>
    </r>
  </si>
  <si>
    <t>Izvršenje za I.-VI. 2020</t>
  </si>
  <si>
    <t>Plan za  2021.</t>
  </si>
  <si>
    <t>Izvršenje I.-VI. 2021.</t>
  </si>
  <si>
    <t>Indeks 3/2Indeks 3/2</t>
  </si>
  <si>
    <t>Indeks 4/3Indeks 4/3</t>
  </si>
  <si>
    <t>6. PRIHODI POSLOVANJA</t>
  </si>
  <si>
    <t>2.</t>
  </si>
  <si>
    <t>3.</t>
  </si>
  <si>
    <t>4.</t>
  </si>
  <si>
    <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</si>
  <si>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t>Prihodi od financijske imovine</t>
  </si>
  <si>
    <t>Prihodi od nefinancijske imovine</t>
  </si>
  <si>
    <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administrativnih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pristojbi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po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posebnim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propisim</t>
    </r>
  </si>
  <si>
    <t>Administrativne (upravne) pristojbe</t>
  </si>
  <si>
    <t>Prihodi po posebnim propisima</t>
  </si>
  <si>
    <t>Komunalni doprinosi i naknade</t>
  </si>
  <si>
    <r>
      <t>7.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PRODAJE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NEFINANCIJSKE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</si>
  <si>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PRODAJE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NEFINANCIJSKE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</si>
  <si>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prodaje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neproizvedene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</si>
  <si>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t>Prihodi od prodaje materijalne imov. - prirodnih bogatstava</t>
  </si>
  <si>
    <t>Prihodi od prodaje materijalne imov. - kuće i stanovi</t>
  </si>
  <si>
    <t>Doprinosi na plaće</t>
  </si>
  <si>
    <t>SubvencijeSubvencijeSubvencije</t>
  </si>
  <si>
    <t>Pomoći proračunskim korisnicima drugih proračuna</t>
  </si>
  <si>
    <t>Kapitalne pomoći</t>
  </si>
  <si>
    <r>
      <t>4.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NABAVU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NEFINANCIJSKE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IMOVINE4.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NABAVU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NEFINANCIJSKE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</si>
  <si>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t>Rashodi za nabavu neproizvedene dugotrajne imovine</t>
  </si>
  <si>
    <t>Materijalna imovina-prirodna bogatstva</t>
  </si>
  <si>
    <t>Građevinski objektiGrađevinski objekti</t>
  </si>
  <si>
    <t>Postrojenja i oprema</t>
  </si>
  <si>
    <t>Nematerijalna proizvedena imovina</t>
  </si>
  <si>
    <t>Dodatna ulaganja na građevinskim objektima</t>
  </si>
  <si>
    <t>1.</t>
  </si>
  <si>
    <t>Glava 02  JEDINSTVENI UPRAVNI ODJEL</t>
  </si>
  <si>
    <t>Rashodi poslovanja</t>
  </si>
  <si>
    <t>Ostali rashodi</t>
  </si>
  <si>
    <t>Subvencije</t>
  </si>
  <si>
    <r>
      <t>OPĆINA</t>
    </r>
    <r>
      <rPr>
        <sz val="12.5"/>
        <rFont val="Times New Roman"/>
        <family val="1"/>
      </rPr>
      <t xml:space="preserve"> </t>
    </r>
    <r>
      <rPr>
        <b/>
        <sz val="12.5"/>
        <rFont val="Times New Roman"/>
        <family val="1"/>
      </rPr>
      <t>DRAGALIĆOPĆINA</t>
    </r>
    <r>
      <rPr>
        <sz val="12.5"/>
        <rFont val="Times New Roman"/>
        <family val="1"/>
      </rPr>
      <t xml:space="preserve"> </t>
    </r>
    <r>
      <rPr>
        <b/>
        <sz val="12.5"/>
        <rFont val="Times New Roman"/>
        <family val="1"/>
      </rPr>
      <t>DRAGALIĆ</t>
    </r>
  </si>
  <si>
    <r>
      <t>IZVRŠENJE PRORAČUNA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OPĆINE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DRAGALIĆ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ZA I.-VI.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2021.</t>
    </r>
  </si>
  <si>
    <t>Posebnom dijelu Proračuna kako slijedi:</t>
  </si>
  <si>
    <r>
      <t>BROJ</t>
    </r>
    <r>
      <rPr>
        <sz val="4.5"/>
        <rFont val="Times New Roman"/>
        <family val="1"/>
      </rPr>
      <t xml:space="preserve"> </t>
    </r>
    <r>
      <rPr>
        <b/>
        <sz val="4.5"/>
        <rFont val="Times New Roman"/>
        <family val="1"/>
      </rPr>
      <t>RAČUNA</t>
    </r>
  </si>
  <si>
    <r>
      <t>Plan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za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>2021.</t>
    </r>
  </si>
  <si>
    <r>
      <t>Indeks</t>
    </r>
    <r>
      <rPr>
        <sz val="4.5"/>
        <rFont val="Times New Roman"/>
        <family val="1"/>
      </rPr>
      <t xml:space="preserve"> </t>
    </r>
    <r>
      <rPr>
        <b/>
        <sz val="4.5"/>
        <rFont val="Times New Roman"/>
        <family val="1"/>
      </rPr>
      <t>2/3</t>
    </r>
  </si>
  <si>
    <r>
      <t>UKUPNO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IZDACI</t>
    </r>
  </si>
  <si>
    <r>
      <t>R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001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OPĆINSKO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VIJEĆE</t>
    </r>
  </si>
  <si>
    <t>Glava 01  OPĆINSKO VIJEĆE</t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</si>
  <si>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-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P1001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Donošenje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akata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mjera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iz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djelokruga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predstavničkog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tijela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 mjesne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samouprave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</si>
  <si>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A100101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Predstavničko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tijelo</t>
    </r>
  </si>
  <si>
    <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01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javne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usluge</t>
    </r>
  </si>
  <si>
    <r>
      <t>Izvor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1.1.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PRIMICI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</si>
  <si>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poslovanja</t>
    </r>
  </si>
  <si>
    <r>
      <t>Materijalni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rashodi</t>
    </r>
  </si>
  <si>
    <t>Ostali nespomenuti rashodi poslovanja</t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</si>
  <si>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A100102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Vijeće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nacionalnih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manjina</t>
    </r>
  </si>
  <si>
    <r>
      <t>Ostali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rashodi</t>
    </r>
  </si>
  <si>
    <t>Tekuće donacije</t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</si>
  <si>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P1002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političkih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stranaka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</si>
  <si>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A100201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Osnovne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funkcije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stranaka</t>
    </r>
  </si>
  <si>
    <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01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javne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uslug</t>
    </r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</si>
  <si>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P1003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Javna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uprava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administracija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</si>
  <si>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zaposlene</t>
    </r>
  </si>
  <si>
    <t>Plaće (Bruto)</t>
  </si>
  <si>
    <t>Ostali rashodi za zaposlene</t>
  </si>
  <si>
    <t>Naknade troškova zaposlenima</t>
  </si>
  <si>
    <t>Rashodi za materijal i energiju</t>
  </si>
  <si>
    <t>Rashodi za usluge</t>
  </si>
  <si>
    <t>Naknade troš.osobama izvan radnog odnosa</t>
  </si>
  <si>
    <r>
      <t>Financijski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rashodi</t>
    </r>
  </si>
  <si>
    <t>Ostali financ.rashodi - bank.usl.i platni promet</t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</si>
  <si>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A100302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TEKUĆA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PRIČUVA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PRORAČUNA</t>
    </r>
  </si>
  <si>
    <t>Izvanredni rashodi - proračunska pričuva</t>
  </si>
  <si>
    <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04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Ekonomski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poslov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</si>
  <si>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A100304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SUFINANCIRANJE KOMUNALNOG REDARA</t>
    </r>
  </si>
  <si>
    <r>
      <t>Pomoći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dane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inoz.i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unutar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općeg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proračuna</t>
    </r>
  </si>
  <si>
    <t>Pomoći unutar općeg proračuna</t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</si>
  <si>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A100305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LOKALNA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AKCIJSKA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GRUPA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(LAG)</t>
    </r>
  </si>
  <si>
    <r>
      <t>TEKUĆI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T100301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JAVNI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RADOVI</t>
    </r>
  </si>
  <si>
    <r>
      <t>Izvor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1.1.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PRIMICI
Izvor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5.1.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TEKUĆE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POMOĆI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HZZ</t>
    </r>
  </si>
  <si>
    <r>
      <t>Izvor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5.1.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TEKUĆE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POMOĆI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HZZ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</si>
  <si>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nefinanc.imovin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</si>
  <si>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</t>
    </r>
  </si>
  <si>
    <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04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Ekonomski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poslovi</t>
    </r>
  </si>
  <si>
    <r>
      <t xml:space="preserve"> </t>
    </r>
    <r>
      <rPr>
        <b/>
        <sz val="9.5"/>
        <rFont val="Arial"/>
        <family val="2"/>
      </rPr>
      <t>Izvor</t>
    </r>
    <r>
      <rPr>
        <sz val="9.5"/>
        <rFont val="Arial"/>
        <family val="2"/>
      </rPr>
      <t xml:space="preserve"> </t>
    </r>
    <r>
      <rPr>
        <b/>
        <sz val="9.5"/>
        <rFont val="Arial"/>
        <family val="2"/>
      </rPr>
      <t>5.4.</t>
    </r>
    <r>
      <rPr>
        <sz val="9.5"/>
        <rFont val="Arial"/>
        <family val="2"/>
      </rPr>
      <t xml:space="preserve"> </t>
    </r>
    <r>
      <rPr>
        <b/>
        <sz val="9.5"/>
        <rFont val="Arial"/>
        <family val="2"/>
      </rPr>
      <t>MINISTARSTVO FINANCIJA - sredstva fiskalnog izravnanja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</si>
  <si>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nefinanc.imovine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</si>
  <si>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dodat.na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ulag.na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nefin.imovine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</si>
  <si>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Imovine</t>
    </r>
  </si>
  <si>
    <t>Nematerijalna proizvedena imovina - projekti</t>
  </si>
  <si>
    <t>Građevinski objekti</t>
  </si>
  <si>
    <t>Glava 03  KOMUNALNA INFRASTRUKTURA</t>
  </si>
  <si>
    <r>
      <t>PROGRAM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-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P1004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komunalne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infrastrukture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</si>
  <si>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A100401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JAVNIH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POVRŠINA</t>
    </r>
  </si>
  <si>
    <r>
      <t>Izvor</t>
    </r>
    <r>
      <rPr>
        <b/>
        <sz val="9.5"/>
        <rFont val="Times New Roman"/>
        <family val="1"/>
      </rPr>
      <t xml:space="preserve"> 4</t>
    </r>
    <r>
      <rPr>
        <b/>
        <sz val="9.5"/>
        <rFont val="Arial"/>
        <family val="2"/>
      </rPr>
      <t>.4.</t>
    </r>
    <r>
      <rPr>
        <b/>
        <sz val="9.5"/>
        <rFont val="Times New Roman"/>
        <family val="1"/>
      </rPr>
      <t xml:space="preserve"> PRIHODI ZA POSEBNE NAMJENE - Komunalna naknada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</si>
  <si>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A100402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NERAZVRSTANIH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CESTA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</si>
  <si>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A100403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 ODRŽAVANJE JAVNE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RASVJETE</t>
    </r>
  </si>
  <si>
    <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4.4.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POSEBNE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NAMJENE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Komunalna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naknada</t>
    </r>
  </si>
  <si>
    <r>
      <t>Izvor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1.1.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OPĆI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PRIHODI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I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PRIMICI</t>
    </r>
  </si>
  <si>
    <t>AKTIVNOST – A100404 :  SUFINANCIRANJE KOMUNALNOG REDARA</t>
  </si>
  <si>
    <r>
      <t>Izvor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1.1.OPĆI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PRIMICI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</si>
  <si>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proizvedene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imovin</t>
    </r>
  </si>
  <si>
    <r>
      <t>TEKUĆI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T100401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PARKOVA</t>
    </r>
  </si>
  <si>
    <r>
      <t>TEKUĆI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T100402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DJEČJIH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IGRALIŠTA</t>
    </r>
  </si>
  <si>
    <r>
      <t>TEKUĆI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T100403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GROBLJA</t>
    </r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</si>
  <si>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P1005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Građenje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objekata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komunalne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infrastrukture</t>
    </r>
  </si>
  <si>
    <r>
      <t xml:space="preserve"> </t>
    </r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5.2.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TEKUĆE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POMOĆI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DRŽAVNI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PRORAČUN</t>
    </r>
  </si>
  <si>
    <r>
      <t xml:space="preserve"> </t>
    </r>
    <r>
      <rPr>
        <b/>
        <sz val="10"/>
        <color indexed="8"/>
        <rFont val="Arial"/>
        <family val="2"/>
      </rPr>
      <t>Izvor 4.4. PRIHODI ZA POSEBNE NAMJENE - komunalni doprinos</t>
    </r>
  </si>
  <si>
    <r>
      <t>Izvor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1.1.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PRIMICIIzvor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1.1.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PRIMICI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</si>
  <si>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nefinanc.imovinRashodi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nefinanc.imovin</t>
    </r>
  </si>
  <si>
    <t>Materijalna imovina - prirodna bogatstva</t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</si>
  <si>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</t>
    </r>
  </si>
  <si>
    <t>Nematerijalna proizvedena imovina-projekti</t>
  </si>
  <si>
    <t>Postrojenje i oprema</t>
  </si>
  <si>
    <r>
      <t>Izvor</t>
    </r>
    <r>
      <rPr>
        <b/>
        <sz val="9.5"/>
        <rFont val="Times New Roman"/>
        <family val="1"/>
      </rPr>
      <t xml:space="preserve"> 4</t>
    </r>
    <r>
      <rPr>
        <b/>
        <sz val="9.5"/>
        <rFont val="Arial"/>
        <family val="2"/>
      </rPr>
      <t>.1.</t>
    </r>
    <r>
      <rPr>
        <b/>
        <sz val="9.5"/>
        <rFont val="Times New Roman"/>
        <family val="1"/>
      </rPr>
      <t xml:space="preserve"> PRIHODI ZA OPĆE NAMJENE - Šumski doprinos</t>
    </r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</si>
  <si>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K100503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:IZGRADNJA JAVNE RASVJETE</t>
    </r>
  </si>
  <si>
    <t>Izvor 4.1. PRIHODI ZA POSEBNE NAMJENE - Šumski doprinos</t>
  </si>
  <si>
    <t>Izvor 4.2. PRIHODI ZA POSEBNE NAMJENE - Komunalni doprinos</t>
  </si>
  <si>
    <t>Izvor 4.3. PRIHODI ZA POSEBNE NAMJENE - Prihodi od legalizacije</t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</si>
  <si>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K100504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 IZGRADNJA JAVNE POVRŠINE (TRG)</t>
    </r>
  </si>
  <si>
    <t xml:space="preserve">Izvor 3.3. PRIHOD OD PRODAJE NEFINANCIJSKE IMOVINE </t>
  </si>
  <si>
    <t>Rashodi za nabavu nefinanc.imovine</t>
  </si>
  <si>
    <t>Nematerijalna proizvedena imovina-projekt</t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</si>
  <si>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P1006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Razvoj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sustava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vodoopskrbe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odvodnje</t>
    </r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</si>
  <si>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K100601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KANALIZACIJE</t>
    </r>
  </si>
  <si>
    <r>
      <t>Izvor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5.2.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TEKUĆE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POMOĆI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DRŽAVNI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PRORAČUN</t>
    </r>
  </si>
  <si>
    <r>
      <t>Izvor</t>
    </r>
    <r>
      <rPr>
        <sz val="9.5"/>
        <rFont val="Arial"/>
        <family val="2"/>
      </rPr>
      <t xml:space="preserve"> </t>
    </r>
    <r>
      <rPr>
        <b/>
        <sz val="9.5"/>
        <rFont val="Arial"/>
        <family val="2"/>
      </rPr>
      <t>5.4.</t>
    </r>
    <r>
      <rPr>
        <sz val="9.5"/>
        <rFont val="Arial"/>
        <family val="2"/>
      </rPr>
      <t xml:space="preserve"> </t>
    </r>
    <r>
      <rPr>
        <b/>
        <sz val="9.5"/>
        <rFont val="Arial"/>
        <family val="2"/>
      </rPr>
      <t>MINISTARSTVO FINANCIJA - sredstva fiskalnog izravnanja</t>
    </r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</si>
  <si>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K100602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VODOVODA</t>
    </r>
  </si>
  <si>
    <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1.1.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PRIMICI</t>
    </r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</si>
  <si>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P1007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Zaštita okoliša</t>
    </r>
  </si>
  <si>
    <r>
      <t>FUNKCIJSKA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KLASIFIKACIJA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05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Zaštita okoliša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</si>
  <si>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</t>
    </r>
  </si>
  <si>
    <t>Rashodi za nabavku proiz.dogot.imovin</t>
  </si>
  <si>
    <t>Glava 04 GOSPODARSTVO</t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</si>
  <si>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P1008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Razvoj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gospodarstva</t>
    </r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</si>
  <si>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100801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GOSPODARSKA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ZONA</t>
    </r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</si>
  <si>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P1009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Razvoj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poljoprivrede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</si>
  <si>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A100901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POLJSKIH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PUTEVA</t>
    </r>
  </si>
  <si>
    <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4.5.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POSEBNE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NAMJENE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Zakup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poljop.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zemljišt</t>
    </r>
  </si>
  <si>
    <t>Rashodi za usluge - usluge tekućeg i inv.održ</t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</si>
  <si>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A100902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POTICAJNE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MJERE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UNAPREĐENJE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POLJOPR</t>
    </r>
  </si>
  <si>
    <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4.5.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POSEBNE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NAMJENE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Zakup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poljop,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zemljišt</t>
    </r>
  </si>
  <si>
    <r>
      <t>Izvor</t>
    </r>
    <r>
      <rPr>
        <b/>
        <sz val="9.5"/>
        <rFont val="Times New Roman"/>
        <family val="1"/>
      </rPr>
      <t xml:space="preserve">  3.2</t>
    </r>
    <r>
      <rPr>
        <b/>
        <sz val="9.5"/>
        <rFont val="Arial"/>
        <family val="2"/>
      </rPr>
      <t>.</t>
    </r>
    <r>
      <rPr>
        <b/>
        <sz val="9.5"/>
        <rFont val="Times New Roman"/>
        <family val="1"/>
      </rPr>
      <t xml:space="preserve"> VLASTITI </t>
    </r>
    <r>
      <rPr>
        <b/>
        <sz val="9.5"/>
        <rFont val="Arial"/>
        <family val="2"/>
      </rPr>
      <t>PRIHODI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Zakup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polj.zemlj.Prijen.sred.iz prij.god.</t>
    </r>
  </si>
  <si>
    <t>Subvencije poljoprivrednicim</t>
  </si>
  <si>
    <t>Kazne, penali i naknade štete</t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</si>
  <si>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A100903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ČIŠĆENJE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OSNOVNE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KANALSKE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MREŽE</t>
    </r>
  </si>
  <si>
    <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4.5.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POSEBNE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NAMJENE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Zakup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poljop.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zemljišta
Izvor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3.2.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VLASTITI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Zakup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polj.zemlj.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Prijen.sred.iz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prij.god.</t>
    </r>
  </si>
  <si>
    <r>
      <t>Izvor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3.2.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VLASTITI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PRIHODI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–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Zakup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polj.zemlj.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Prijen.sred.iz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prij.god.</t>
    </r>
  </si>
  <si>
    <t>Rashodi za usluge – usluge tekućeg i inv. održavanja</t>
  </si>
  <si>
    <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4.5.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POSEBNE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NAMJENE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Zakup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poljop.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zemljišta</t>
    </r>
  </si>
  <si>
    <t>Glava 05  JAVNE USTANOVE PREDŠKOLSKOG ODGOJA I OBRAZOVANJA</t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</si>
  <si>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P1010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predškolskog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odgoja</t>
    </r>
  </si>
  <si>
    <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09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Obrazovanje</t>
    </r>
  </si>
  <si>
    <t>AKTIVNOST – A101002 : BORAVAK DJECE U VRTIĆU</t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</si>
  <si>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K101001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DJEČJEG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VRTIĆA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</si>
  <si>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Imov.</t>
    </r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</si>
  <si>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P1011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osnovnošk.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srednjoškolskog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obrazovanja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</si>
  <si>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A101101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OBRAZOVNI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PROGRAMI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OSNOVNIH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ŠKOLA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</si>
  <si>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A101102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SUFINANCIRANJE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PRIJEVOZA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UČENIKA
SREDNJIH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ŠKOLA</t>
    </r>
  </si>
  <si>
    <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1.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</t>
    </r>
  </si>
  <si>
    <r>
      <t>Nak.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građ.i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kuć.na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temelju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osig.i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dr.nak.</t>
    </r>
  </si>
  <si>
    <t>Ostale naknade građanima i kućanstvima iz proračuna</t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</si>
  <si>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A101103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SUFINANCIRANJE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KNJIGA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
UČENIKE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O.Š.</t>
    </r>
  </si>
  <si>
    <t>Ostale naknade građanima i kućan. iz proračuna</t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</si>
  <si>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>i</t>
    </r>
    <r>
      <rPr>
        <b/>
        <sz val="9.5"/>
        <rFont val="Times New Roman"/>
        <family val="1"/>
      </rPr>
      <t>mov.</t>
    </r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</si>
  <si>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K101102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UREĐENJE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ŠKOLSKOG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IGRALIŠTA</t>
    </r>
  </si>
  <si>
    <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09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Obrazovanja</t>
    </r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</si>
  <si>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P1012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visokog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obrazovanja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</si>
  <si>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A101201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STIPENDIRANJE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STUDENATA</t>
    </r>
  </si>
  <si>
    <t>Glava 06  PROGRAMSKA DJELATNOST KULTURE</t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</si>
  <si>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P1013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Razvoj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civilnog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društva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</si>
  <si>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A101301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:DJELATNOST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UDRUGA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KULTURI</t>
    </r>
  </si>
  <si>
    <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08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-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Rekreacija,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kultura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religija</t>
    </r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</si>
  <si>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K101302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ADAPTACIJA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CRKVE</t>
    </r>
  </si>
  <si>
    <t>Kapitalne donacije</t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</si>
  <si>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A</t>
    </r>
    <r>
      <rPr>
        <b/>
        <sz val="9.5"/>
        <rFont val="Times New Roman"/>
        <family val="1"/>
      </rPr>
      <t>101305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JAVNO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INFORMIRANJE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GRAĐANA</t>
    </r>
  </si>
  <si>
    <t>Subvencije trg.druš.polj.i obrtnicima izvan javnog sektora</t>
  </si>
  <si>
    <t>AKTIVNOST – A101306 :  NOĆ KAZALIŠTA</t>
  </si>
  <si>
    <t>Rashodi za nabavu proizved.dugotrajne imovine</t>
  </si>
  <si>
    <t>Glava 07  PROGRAMSKA DJELATNOST SPORTA</t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</si>
  <si>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P1014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Razvoj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sporta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</si>
  <si>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A101401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JAVNE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POTREBE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SPORTU</t>
    </r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</si>
  <si>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K101401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ULAGANJA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SPORTSKE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OBJEKTE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</si>
  <si>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>i</t>
    </r>
    <r>
      <rPr>
        <b/>
        <sz val="9.5"/>
        <rFont val="Times New Roman"/>
        <family val="1"/>
      </rPr>
      <t>mov</t>
    </r>
  </si>
  <si>
    <t>Glava 08  VATROGASTVO I CIVILNA ZAŠTITA</t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</si>
  <si>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P1015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Organiziranje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provođenje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zaštite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spašavanja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</si>
  <si>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A101501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DVD</t>
    </r>
  </si>
  <si>
    <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03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-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Javni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red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sigurnost</t>
    </r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</si>
  <si>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K101501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OPREMA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DVD</t>
    </r>
  </si>
  <si>
    <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03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-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Javni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red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sigurnos</t>
    </r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</si>
  <si>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K101502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VATROGASNOG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DOMA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</si>
  <si>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imov.</t>
    </r>
  </si>
  <si>
    <t>Građevinski objekt</t>
  </si>
  <si>
    <t>KAPITALNI PROJEKT – K101503 : DOKUMENTI SUSTAVA CIVILNE ZAŠTITE</t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</si>
  <si>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nefinancijske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imovine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</si>
  <si>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proizvedene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dugotrajne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imovine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</si>
  <si>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A101502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CIVILNA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ZAŠTITA</t>
    </r>
  </si>
  <si>
    <t>Rashodi za mat. i energ.</t>
  </si>
  <si>
    <t>Glava 09  PROGRAMSKA DJELATNOST SOCIJALNE SKRBI</t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</si>
  <si>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P1016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socijalne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skrbi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novčanih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pomoći</t>
    </r>
  </si>
  <si>
    <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10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-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Socijalna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zaštita</t>
    </r>
  </si>
  <si>
    <t>Izvor 5.3. TEKUĆE POMOĆI - županijski proračun</t>
  </si>
  <si>
    <t>Izvor 5.4. MINISTARSTVO FINANCIJA - sredstva fiskalnog izravnanja</t>
  </si>
  <si>
    <t>Ostale naknade građanima i kućan.iz proračuna</t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</si>
  <si>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A101602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POTPORE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NOVOROĐENO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DIJETE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</si>
  <si>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A101603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CRVENI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KRIŽ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</si>
  <si>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A101604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POKLON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PAKETIĆI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DIJECU</t>
    </r>
  </si>
  <si>
    <t>AKTIVNOST – A101605 : SUFINANC. CIJENE USLUGA PREDŠK. ODGOJA</t>
  </si>
  <si>
    <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10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-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Socijalna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zaštitFUNKCIJSKA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10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-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Socijalna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zaštitFUNKCIJSKA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10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-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Socijalna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zaštitFUNKCIJSKA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10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-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Socijalna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zaštit</t>
    </r>
  </si>
  <si>
    <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1.1.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PRIMICIIzvor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1.1.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PRIMICIIzvor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1.1.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PRIMICIIzvor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1.1.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PRIMICI</t>
    </r>
  </si>
  <si>
    <t>Glava 10  JAVNE POTREBE I USLUGE U ZDRAVSTVU</t>
  </si>
  <si>
    <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07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ZdravstvFUNKCIJSKA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07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ZdravstvFUNKCIJSKA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07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Zdravstv</t>
    </r>
  </si>
  <si>
    <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1.1.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PRIMICIIzvor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1.1.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PRIMICIIzvor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1.1.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PRIMICI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</si>
  <si>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poslovanjaRashodi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poslovanjaRashodi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poslovanja</t>
    </r>
  </si>
  <si>
    <r>
      <t>Materijalni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rashodiMaterijalni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rashodiMaterijalni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rashodi</t>
    </r>
  </si>
  <si>
    <t>Rashodi za usluge - komunalne usluge</t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</si>
  <si>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A101703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ZBRINJAVANJE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PASA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LUTALICA</t>
    </r>
  </si>
  <si>
    <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07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Zdravstvo</t>
    </r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</si>
  <si>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K101701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AMBULANTE</t>
    </r>
  </si>
  <si>
    <t>Naterijalna imovina-prirodna bogatstva</t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</si>
  <si>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K101702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KAPITALNE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POMOĆI
ZDRAVSTVENIM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USTANOVAMA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KORISNICIMA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DRUGIH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PRORAČUNA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</si>
  <si>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poslovanjaRashodi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poslovanja</t>
    </r>
  </si>
  <si>
    <t>Glava 11  UNAPREĐENJE STANOVANJA I ZAJEDNICE</t>
  </si>
  <si>
    <r>
      <t>PROGRAM</t>
    </r>
    <r>
      <rPr>
        <i/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-</t>
    </r>
    <r>
      <rPr>
        <i/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P1018</t>
    </r>
    <r>
      <rPr>
        <i/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i/>
        <sz val="9.5"/>
        <rFont val="Times New Roman"/>
        <family val="1"/>
      </rPr>
      <t xml:space="preserve"> Prostorno uređenje</t>
    </r>
  </si>
  <si>
    <t>KAPITALNI PROJEKT – K101801 : DOKUMENTI PROSTORNOG UREĐENJA</t>
  </si>
  <si>
    <r>
      <t>FUNKCIJSKA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06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b/>
        <sz val="9.5"/>
        <rFont val="Times New Roman"/>
        <family val="1"/>
      </rPr>
      <t xml:space="preserve"> Usluge unapređenja stanovanja i zajednice</t>
    </r>
  </si>
  <si>
    <t xml:space="preserve">                                                                                                   BRODSKO POSAVSKA ŽUPANIJA</t>
  </si>
  <si>
    <t xml:space="preserve">                                                                                                      OPĆINA DRAGALIĆ</t>
  </si>
  <si>
    <t>URBROJ: 2178/27-21-2</t>
  </si>
  <si>
    <t xml:space="preserve">                                                                                                             REPUBLIKA  HRVATSKA</t>
  </si>
  <si>
    <r>
      <t xml:space="preserve">                                                                                                             </t>
    </r>
    <r>
      <rPr>
        <sz val="10"/>
        <rFont val="Times New Roman"/>
        <family val="1"/>
      </rPr>
      <t>OPĆINSKO  VIJEĆE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</si>
  <si>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A101701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DEZINSEKCIJA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DERATIZACIJAAKTIVNOST</t>
    </r>
    <r>
      <rPr>
        <sz val="9.5"/>
        <rFont val="Times New Roman"/>
        <family val="1"/>
      </rPr>
      <t xml:space="preserve"> </t>
    </r>
  </si>
  <si>
    <r>
      <t>PROGRAM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-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P1017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Dodatne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usluge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u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zdravstvu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preventiva</t>
    </r>
    <r>
      <rPr>
        <sz val="9.5"/>
        <rFont val="Times New Roman"/>
        <family val="1"/>
      </rPr>
      <t xml:space="preserve"> </t>
    </r>
  </si>
  <si>
    <t xml:space="preserve">                                                      POLUGODIŠNJI IZVJEŠTAJ </t>
  </si>
  <si>
    <t xml:space="preserve">                            o izvršenju Proračuna Općine Dragalić za 2021. godinu</t>
  </si>
  <si>
    <r>
      <t>A.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RAČUN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PRIHODA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I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RASHODA</t>
    </r>
  </si>
  <si>
    <r>
      <t>VRSTA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PRIHODA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/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RASHODA</t>
    </r>
  </si>
  <si>
    <r>
      <t>IZVRŠENJE PRORAČUNA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OPĆINE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DRAGALIĆ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ZA I.-VI.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2021.</t>
    </r>
  </si>
  <si>
    <t>Polugodišnji izvještaj o izvršenju Proračuna Općine Dragalić za 2021. objavit će se u Službenom glasniku i na web stranici Općine Dragalić www.dragalic.hr</t>
  </si>
  <si>
    <t>Izvještaj o zaduživanju na domaćem i stranom tržištu novca i kapitala</t>
  </si>
  <si>
    <t>U razdoblju 01.01.-30.06.2021. godine Općina Dragalić nije se zaduživala na domaćem i stranom tržištu novca i kapitala.</t>
  </si>
  <si>
    <t>Izvještaj o korištenju proračunske zalihe</t>
  </si>
  <si>
    <t>U razdoblju 01.01.-30.06.2021. godine nije korištena proračunska zaliha.</t>
  </si>
  <si>
    <t>Izvještaj o danim državnim jamstvima i izdacima po državnim jamstvima</t>
  </si>
  <si>
    <t>U razdoblju 01.01.-30.06.2021. godine nisu izdavana jamstva, niti je bilo izdataka po izdanim jamstvima.</t>
  </si>
  <si>
    <t xml:space="preserve">                                                                                                          Članak 2.</t>
  </si>
  <si>
    <t xml:space="preserve">                                                                                                           Članak 3.</t>
  </si>
  <si>
    <t xml:space="preserve">                                           Članak 1.</t>
  </si>
  <si>
    <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POSLOVANJA</t>
    </r>
  </si>
  <si>
    <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POSLOVANJA</t>
    </r>
  </si>
  <si>
    <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NABAVU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NEFINANCIJSKE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</si>
  <si>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t>Proračun Općine Dragalić za 2021. godinu ("Službeni glasnik" broj 8/20) izvšen je u prvom polugodištu 2021. godine kako slijedi:</t>
  </si>
  <si>
    <t>i godišnjem izvještaju o izvršenju proračuna ("Narodne novine" broj 24/13, 102/17, 01/20, i 147/20) i članka 34. Statuta Općine Dragalić ("Službeni</t>
  </si>
  <si>
    <t xml:space="preserve">Na temelju članka 109. stavak 2. Zakona o proračunu ("Narodne novine", broj 87/08, 136/12 i 15/15), članka 15. Pravilnika o polugodišnjem  </t>
  </si>
  <si>
    <t xml:space="preserve">  </t>
  </si>
  <si>
    <t>glasnik" broj 3/18 i 4/21), OPĆINSKO VIJEĆE OPĆINE DRAGALIĆ na 3. sjednici održanoj 17.11.2021. godine donijelo je</t>
  </si>
  <si>
    <t>Dragalić, 17.11.2021.</t>
  </si>
  <si>
    <t>KLASA: 400-06/21-01/11</t>
  </si>
  <si>
    <r>
      <t>OPĆINA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DRAGALIĆ</t>
    </r>
  </si>
  <si>
    <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poreza</t>
    </r>
  </si>
  <si>
    <t>Porez i prirez na dohodak</t>
  </si>
  <si>
    <t>Porezi na imovinu</t>
  </si>
  <si>
    <t>Porezi na robu i usluge</t>
  </si>
  <si>
    <r>
      <t>Pomoći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iz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inozemstva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(darovnice)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subjekata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unutar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opće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države</t>
    </r>
  </si>
  <si>
    <t>Pomoći iz proračuna</t>
  </si>
  <si>
    <t>Pomoći od ostalih subj. unutar opće države</t>
  </si>
  <si>
    <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zaposlene</t>
    </r>
  </si>
  <si>
    <r>
      <t>Materijalni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rashodi</t>
    </r>
  </si>
  <si>
    <t>Naknade troškova osobama izvan radnog odnosa</t>
  </si>
  <si>
    <r>
      <t>Financijski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rashodi</t>
    </r>
  </si>
  <si>
    <t>Ostali financijski rashodi</t>
  </si>
  <si>
    <t>Subvencije trg. društv., poljopr. i obrtnicima izvan javnog sektora</t>
  </si>
  <si>
    <r>
      <t>Pomoći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dane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u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inoz.i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unutar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općeg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proračuna</t>
    </r>
  </si>
  <si>
    <r>
      <t>Naknade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građanima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kućanstvima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temelju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osiguranja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druge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naknade</t>
    </r>
  </si>
  <si>
    <r>
      <t>Ostali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rashodi</t>
    </r>
  </si>
  <si>
    <t>Izvanredni rashodi</t>
  </si>
  <si>
    <t>Rashodi za nabavu proizvedene dugotrajne imovine</t>
  </si>
  <si>
    <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dodatna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ulaganja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nefinancijskoj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imovini</t>
    </r>
  </si>
  <si>
    <r>
      <t>BROJ</t>
    </r>
    <r>
      <rPr>
        <sz val="5"/>
        <rFont val="Times New Roman"/>
        <family val="1"/>
      </rPr>
      <t xml:space="preserve"> </t>
    </r>
    <r>
      <rPr>
        <b/>
        <sz val="5"/>
        <rFont val="Times New Roman"/>
        <family val="1"/>
      </rPr>
      <t>KONTA</t>
    </r>
  </si>
  <si>
    <r>
      <t>VRSTA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RASHODA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I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IZDATKA</t>
    </r>
  </si>
  <si>
    <r>
      <t>R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002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OPĆINSKA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UPRAVA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</si>
  <si>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A100301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ADMINISTR.,TEHNIČKO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STRUČNO OSOBLJE</t>
    </r>
  </si>
  <si>
    <r>
      <t>Izvor</t>
    </r>
    <r>
      <rPr>
        <b/>
        <sz val="9.5"/>
        <rFont val="Times New Roman"/>
        <family val="1"/>
      </rPr>
      <t xml:space="preserve"> 3</t>
    </r>
    <r>
      <rPr>
        <b/>
        <sz val="9.5"/>
        <rFont val="Arial"/>
        <family val="2"/>
      </rPr>
      <t>.1.</t>
    </r>
    <r>
      <rPr>
        <b/>
        <sz val="9.5"/>
        <rFont val="Times New Roman"/>
        <family val="1"/>
      </rPr>
      <t xml:space="preserve"> VLASTITI PRIHODI -iznajmljivanje opreme služnosti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</si>
  <si>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A100303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ZGRADA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REDOV.KORIŠTENJE</t>
    </r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</si>
  <si>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K100301: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UREDSKI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NAMJEŠTAJ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 INFORM.UPRAVE</t>
    </r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</si>
  <si>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K100302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SANACIJA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RATOM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RAZRUŠ. DOMOVA</t>
    </r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</si>
  <si>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K100303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DRUŠT.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DOMA DRAGALIĆ</t>
    </r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</si>
  <si>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K100401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:OPREMANJE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USLUGE KOMUN.POGONA</t>
    </r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</si>
  <si>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K100501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CESTA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JAVNIH POVRŠINA</t>
    </r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</si>
  <si>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K100502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 ADAPTAC.</t>
    </r>
    <r>
      <rPr>
        <b/>
        <sz val="9.5"/>
        <rFont val="Times New Roman"/>
        <family val="1"/>
      </rPr>
      <t>MRTVAČNICA</t>
    </r>
  </si>
  <si>
    <r>
      <t>TEKUĆI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T100701: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KANTI, KONTEJ. I KOM.VOZILA</t>
    </r>
  </si>
  <si>
    <r>
      <t>Izvor</t>
    </r>
    <r>
      <rPr>
        <b/>
        <sz val="9.5"/>
        <rFont val="Times New Roman"/>
        <family val="1"/>
      </rPr>
      <t xml:space="preserve">  3.2</t>
    </r>
    <r>
      <rPr>
        <b/>
        <sz val="9.5"/>
        <rFont val="Arial"/>
        <family val="2"/>
      </rPr>
      <t>.</t>
    </r>
    <r>
      <rPr>
        <b/>
        <sz val="9.5"/>
        <rFont val="Times New Roman"/>
        <family val="1"/>
      </rPr>
      <t xml:space="preserve"> VLASTITI </t>
    </r>
    <r>
      <rPr>
        <b/>
        <sz val="9.5"/>
        <rFont val="Arial"/>
        <family val="2"/>
      </rPr>
      <t>PRIHODI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Zakup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polj.zemljišta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</si>
  <si>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A100904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PROVEDBA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ZAKONA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POLJOPRIV. ZEMLJIŠTU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</si>
  <si>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A101001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GRAD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NOVA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GRADIŠKA-PROGRAM PREDŠKOLE</t>
    </r>
  </si>
  <si>
    <t>Rashodi za usluge - usluge tekućeg i inv.održavanja</t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</si>
  <si>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K101101:IZGRADNJA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ŠK.-SPO. DVORA.DRAGALIĆ</t>
    </r>
  </si>
  <si>
    <t>KAPITALNI PROJEKT – K101103 : IZRADA PRO.DOK. ZA NADOGRAD. OŠ</t>
  </si>
  <si>
    <r>
      <t>AKTIVNOST–A101302: GRAĐ.UDRUGE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UDRUG.PROIZAŠLE IZ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DOM.RATA</t>
    </r>
  </si>
  <si>
    <r>
      <t>AKTIVNOST–A101303:OSNOVNA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DJEL.ORG.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 UDR.ZA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SKRB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OBIT.I DJECI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</si>
  <si>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A101601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POMOĆ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OBIT.I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KUĆAN.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 SOC.UGROŽENIM GRAĐA.</t>
    </r>
  </si>
  <si>
    <t>Nak. građ.i kuć.na temelju osig.i dr.naknade</t>
  </si>
  <si>
    <r>
      <t>II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>POSEBNI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DIO</t>
    </r>
  </si>
  <si>
    <t xml:space="preserve">                  Vesna Peterlik, v.r.</t>
  </si>
  <si>
    <t xml:space="preserve">                                                                                                                                      PREDSJEDNICA </t>
  </si>
  <si>
    <t xml:space="preserve">                                                                                                                               OPĆINSKOG VIJEĆA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</si>
</sst>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0."/>
    <numFmt numFmtId="165" formatCode="_-* #,##0.00_-;\-* #,##0.00_-;_-* \-??_-;_-@_-"/>
  </numFmts>
  <fonts count="85">
    <font>
      <sz val="10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b/>
      <sz val="6.5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b/>
      <sz val="8.5"/>
      <color indexed="8"/>
      <name val="Times New Roman"/>
      <family val="2"/>
    </font>
    <font>
      <sz val="8.5"/>
      <color indexed="8"/>
      <name val="Times New Roman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sz val="10"/>
      <color indexed="8"/>
      <name val="Times New Roman"/>
      <family val="1"/>
    </font>
    <font>
      <b/>
      <sz val="7.5"/>
      <color indexed="8"/>
      <name val="Times New Roman"/>
      <family val="2"/>
    </font>
    <font>
      <sz val="7.5"/>
      <color indexed="8"/>
      <name val="Times New Roman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8"/>
      <name val="Times New Roman"/>
      <family val="1"/>
    </font>
    <font>
      <b/>
      <sz val="4.5"/>
      <name val="Times New Roman"/>
      <family val="1"/>
    </font>
    <font>
      <sz val="4.5"/>
      <name val="Times New Roman"/>
      <family val="1"/>
    </font>
    <font>
      <b/>
      <sz val="7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2"/>
    </font>
    <font>
      <b/>
      <sz val="9.5"/>
      <name val="Times New Roman"/>
      <family val="1"/>
    </font>
    <font>
      <sz val="9.5"/>
      <name val="Times New Roman"/>
      <family val="1"/>
    </font>
    <font>
      <b/>
      <sz val="9.5"/>
      <color indexed="8"/>
      <name val="Times New Roman"/>
      <family val="2"/>
    </font>
    <font>
      <b/>
      <i/>
      <sz val="9.5"/>
      <name val="Times New Roman"/>
      <family val="1"/>
    </font>
    <font>
      <b/>
      <sz val="9.5"/>
      <name val="Arial"/>
      <family val="2"/>
    </font>
    <font>
      <sz val="9.5"/>
      <color indexed="8"/>
      <name val="Times New Roman"/>
      <family val="2"/>
    </font>
    <font>
      <b/>
      <sz val="9.5"/>
      <color indexed="8"/>
      <name val="Arial"/>
      <family val="2"/>
    </font>
    <font>
      <sz val="10"/>
      <color indexed="8"/>
      <name val="Arial"/>
      <family val="2"/>
    </font>
    <font>
      <sz val="9.5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9.5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0" fillId="20" borderId="1" applyNumberFormat="0" applyFont="0" applyAlignment="0" applyProtection="0"/>
    <xf numFmtId="0" fontId="67" fillId="21" borderId="0" applyNumberFormat="0" applyBorder="0" applyAlignment="0" applyProtection="0"/>
    <xf numFmtId="0" fontId="1" fillId="0" borderId="0">
      <alignment/>
      <protection/>
    </xf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70" fillId="28" borderId="2" applyNumberFormat="0" applyAlignment="0" applyProtection="0"/>
    <xf numFmtId="0" fontId="71" fillId="28" borderId="3" applyNumberFormat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78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8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1" fillId="0" borderId="0">
      <alignment/>
      <protection/>
    </xf>
    <xf numFmtId="41" fontId="0" fillId="0" borderId="0" applyFill="0" applyBorder="0" applyAlignment="0" applyProtection="0"/>
  </cellStyleXfs>
  <cellXfs count="314">
    <xf numFmtId="0" fontId="0" fillId="0" borderId="0" xfId="0" applyAlignment="1">
      <alignment/>
    </xf>
    <xf numFmtId="0" fontId="1" fillId="0" borderId="0" xfId="35">
      <alignment/>
      <protection/>
    </xf>
    <xf numFmtId="2" fontId="1" fillId="0" borderId="0" xfId="35" applyNumberFormat="1">
      <alignment/>
      <protection/>
    </xf>
    <xf numFmtId="0" fontId="1" fillId="0" borderId="0" xfId="35" applyFill="1" applyBorder="1" applyAlignment="1">
      <alignment horizontal="left" vertical="top"/>
      <protection/>
    </xf>
    <xf numFmtId="0" fontId="5" fillId="0" borderId="0" xfId="35" applyFont="1" applyFill="1" applyBorder="1" applyAlignment="1">
      <alignment vertical="top"/>
      <protection/>
    </xf>
    <xf numFmtId="0" fontId="1" fillId="0" borderId="10" xfId="35" applyFill="1" applyBorder="1" applyAlignment="1">
      <alignment horizontal="left" vertical="center" wrapText="1"/>
      <protection/>
    </xf>
    <xf numFmtId="0" fontId="8" fillId="0" borderId="10" xfId="35" applyFont="1" applyFill="1" applyBorder="1" applyAlignment="1">
      <alignment horizontal="center" vertical="center" wrapText="1"/>
      <protection/>
    </xf>
    <xf numFmtId="2" fontId="9" fillId="0" borderId="10" xfId="35" applyNumberFormat="1" applyFont="1" applyFill="1" applyBorder="1" applyAlignment="1">
      <alignment horizontal="center" vertical="center" wrapText="1"/>
      <protection/>
    </xf>
    <xf numFmtId="0" fontId="1" fillId="0" borderId="10" xfId="35" applyFill="1" applyBorder="1" applyAlignment="1">
      <alignment horizontal="left" wrapText="1"/>
      <protection/>
    </xf>
    <xf numFmtId="164" fontId="11" fillId="0" borderId="10" xfId="35" applyNumberFormat="1" applyFont="1" applyFill="1" applyBorder="1" applyAlignment="1">
      <alignment horizontal="center" vertical="top" shrinkToFit="1"/>
      <protection/>
    </xf>
    <xf numFmtId="2" fontId="1" fillId="0" borderId="10" xfId="35" applyNumberFormat="1" applyFill="1" applyBorder="1" applyAlignment="1">
      <alignment horizontal="left" wrapText="1"/>
      <protection/>
    </xf>
    <xf numFmtId="1" fontId="12" fillId="0" borderId="10" xfId="35" applyNumberFormat="1" applyFont="1" applyFill="1" applyBorder="1" applyAlignment="1">
      <alignment horizontal="left" vertical="top" shrinkToFit="1"/>
      <protection/>
    </xf>
    <xf numFmtId="4" fontId="13" fillId="0" borderId="10" xfId="35" applyNumberFormat="1" applyFont="1" applyFill="1" applyBorder="1" applyAlignment="1">
      <alignment vertical="center"/>
      <protection/>
    </xf>
    <xf numFmtId="2" fontId="1" fillId="0" borderId="10" xfId="35" applyNumberFormat="1" applyFill="1" applyBorder="1" applyAlignment="1">
      <alignment horizontal="right" vertical="top" wrapText="1"/>
      <protection/>
    </xf>
    <xf numFmtId="0" fontId="1" fillId="33" borderId="10" xfId="35" applyFill="1" applyBorder="1" applyAlignment="1">
      <alignment horizontal="left" wrapText="1"/>
      <protection/>
    </xf>
    <xf numFmtId="4" fontId="11" fillId="33" borderId="10" xfId="35" applyNumberFormat="1" applyFont="1" applyFill="1" applyBorder="1" applyAlignment="1">
      <alignment horizontal="right" vertical="top" shrinkToFit="1"/>
      <protection/>
    </xf>
    <xf numFmtId="2" fontId="1" fillId="34" borderId="10" xfId="35" applyNumberFormat="1" applyFill="1" applyBorder="1" applyAlignment="1">
      <alignment horizontal="right" vertical="top" wrapText="1"/>
      <protection/>
    </xf>
    <xf numFmtId="2" fontId="1" fillId="35" borderId="10" xfId="35" applyNumberFormat="1" applyFill="1" applyBorder="1" applyAlignment="1">
      <alignment horizontal="right" vertical="top" wrapText="1"/>
      <protection/>
    </xf>
    <xf numFmtId="4" fontId="11" fillId="0" borderId="10" xfId="35" applyNumberFormat="1" applyFont="1" applyFill="1" applyBorder="1" applyAlignment="1">
      <alignment horizontal="right" vertical="top" shrinkToFit="1"/>
      <protection/>
    </xf>
    <xf numFmtId="2" fontId="12" fillId="0" borderId="10" xfId="35" applyNumberFormat="1" applyFont="1" applyFill="1" applyBorder="1" applyAlignment="1">
      <alignment horizontal="right" vertical="top" shrinkToFit="1"/>
      <protection/>
    </xf>
    <xf numFmtId="2" fontId="11" fillId="33" borderId="10" xfId="35" applyNumberFormat="1" applyFont="1" applyFill="1" applyBorder="1" applyAlignment="1">
      <alignment horizontal="right" vertical="top" shrinkToFit="1"/>
      <protection/>
    </xf>
    <xf numFmtId="4" fontId="13" fillId="36" borderId="10" xfId="35" applyNumberFormat="1" applyFont="1" applyFill="1" applyBorder="1" applyAlignment="1">
      <alignment vertical="center"/>
      <protection/>
    </xf>
    <xf numFmtId="2" fontId="1" fillId="33" borderId="10" xfId="35" applyNumberFormat="1" applyFill="1" applyBorder="1" applyAlignment="1">
      <alignment horizontal="right" vertical="top" wrapText="1"/>
      <protection/>
    </xf>
    <xf numFmtId="2" fontId="1" fillId="36" borderId="10" xfId="35" applyNumberFormat="1" applyFill="1" applyBorder="1" applyAlignment="1">
      <alignment horizontal="right" vertical="top" wrapText="1"/>
      <protection/>
    </xf>
    <xf numFmtId="0" fontId="1" fillId="37" borderId="0" xfId="35" applyFill="1" applyBorder="1" applyAlignment="1">
      <alignment horizontal="left" vertical="top"/>
      <protection/>
    </xf>
    <xf numFmtId="0" fontId="2" fillId="0" borderId="0" xfId="35" applyFont="1" applyFill="1" applyBorder="1" applyAlignment="1">
      <alignment vertical="top"/>
      <protection/>
    </xf>
    <xf numFmtId="2" fontId="2" fillId="0" borderId="0" xfId="35" applyNumberFormat="1" applyFont="1" applyFill="1" applyBorder="1" applyAlignment="1">
      <alignment vertical="top"/>
      <protection/>
    </xf>
    <xf numFmtId="4" fontId="1" fillId="0" borderId="0" xfId="35" applyNumberFormat="1" applyFill="1" applyBorder="1" applyAlignment="1">
      <alignment horizontal="left" vertical="top"/>
      <protection/>
    </xf>
    <xf numFmtId="0" fontId="4" fillId="0" borderId="0" xfId="35" applyFont="1">
      <alignment/>
      <protection/>
    </xf>
    <xf numFmtId="0" fontId="14" fillId="0" borderId="0" xfId="35" applyFont="1">
      <alignment/>
      <protection/>
    </xf>
    <xf numFmtId="0" fontId="3" fillId="0" borderId="0" xfId="35" applyFont="1" applyFill="1" applyBorder="1" applyAlignment="1">
      <alignment horizontal="left" vertical="top" indent="9"/>
      <protection/>
    </xf>
    <xf numFmtId="0" fontId="16" fillId="0" borderId="10" xfId="35" applyFont="1" applyFill="1" applyBorder="1" applyAlignment="1">
      <alignment horizontal="center" vertical="top" wrapText="1"/>
      <protection/>
    </xf>
    <xf numFmtId="4" fontId="16" fillId="0" borderId="10" xfId="35" applyNumberFormat="1" applyFont="1" applyFill="1" applyBorder="1" applyAlignment="1">
      <alignment horizontal="center" vertical="top" wrapText="1"/>
      <protection/>
    </xf>
    <xf numFmtId="0" fontId="9" fillId="0" borderId="10" xfId="35" applyFont="1" applyFill="1" applyBorder="1" applyAlignment="1">
      <alignment horizontal="center" vertical="center" wrapText="1"/>
      <protection/>
    </xf>
    <xf numFmtId="164" fontId="19" fillId="0" borderId="10" xfId="35" applyNumberFormat="1" applyFont="1" applyFill="1" applyBorder="1" applyAlignment="1">
      <alignment horizontal="center" vertical="top" shrinkToFit="1"/>
      <protection/>
    </xf>
    <xf numFmtId="4" fontId="19" fillId="0" borderId="10" xfId="35" applyNumberFormat="1" applyFont="1" applyFill="1" applyBorder="1" applyAlignment="1">
      <alignment horizontal="center" vertical="top" shrinkToFit="1"/>
      <protection/>
    </xf>
    <xf numFmtId="1" fontId="11" fillId="38" borderId="10" xfId="35" applyNumberFormat="1" applyFont="1" applyFill="1" applyBorder="1" applyAlignment="1">
      <alignment horizontal="left" vertical="top" shrinkToFit="1"/>
      <protection/>
    </xf>
    <xf numFmtId="4" fontId="11" fillId="38" borderId="10" xfId="35" applyNumberFormat="1" applyFont="1" applyFill="1" applyBorder="1" applyAlignment="1">
      <alignment horizontal="right" vertical="top" shrinkToFit="1"/>
      <protection/>
    </xf>
    <xf numFmtId="1" fontId="11" fillId="38" borderId="10" xfId="35" applyNumberFormat="1" applyFont="1" applyFill="1" applyBorder="1" applyAlignment="1">
      <alignment horizontal="right" vertical="top" shrinkToFit="1"/>
      <protection/>
    </xf>
    <xf numFmtId="1" fontId="11" fillId="0" borderId="10" xfId="35" applyNumberFormat="1" applyFont="1" applyFill="1" applyBorder="1" applyAlignment="1">
      <alignment horizontal="left" vertical="top" shrinkToFit="1"/>
      <protection/>
    </xf>
    <xf numFmtId="1" fontId="11" fillId="37" borderId="10" xfId="35" applyNumberFormat="1" applyFont="1" applyFill="1" applyBorder="1" applyAlignment="1">
      <alignment horizontal="right" vertical="top" shrinkToFit="1"/>
      <protection/>
    </xf>
    <xf numFmtId="4" fontId="7" fillId="0" borderId="10" xfId="35" applyNumberFormat="1" applyFont="1" applyBorder="1" applyAlignment="1">
      <alignment horizontal="right" vertical="top" shrinkToFit="1"/>
      <protection/>
    </xf>
    <xf numFmtId="4" fontId="12" fillId="0" borderId="10" xfId="35" applyNumberFormat="1" applyFont="1" applyFill="1" applyBorder="1" applyAlignment="1">
      <alignment horizontal="right" vertical="top" shrinkToFit="1"/>
      <protection/>
    </xf>
    <xf numFmtId="1" fontId="20" fillId="0" borderId="10" xfId="35" applyNumberFormat="1" applyFont="1" applyFill="1" applyBorder="1" applyAlignment="1">
      <alignment horizontal="left" vertical="top" shrinkToFit="1"/>
      <protection/>
    </xf>
    <xf numFmtId="4" fontId="7" fillId="0" borderId="10" xfId="35" applyNumberFormat="1" applyFont="1" applyBorder="1" applyAlignment="1">
      <alignment horizontal="right" vertical="top" wrapText="1"/>
      <protection/>
    </xf>
    <xf numFmtId="4" fontId="17" fillId="0" borderId="10" xfId="35" applyNumberFormat="1" applyFont="1" applyBorder="1" applyAlignment="1">
      <alignment horizontal="right" vertical="top" wrapText="1"/>
      <protection/>
    </xf>
    <xf numFmtId="1" fontId="19" fillId="0" borderId="10" xfId="35" applyNumberFormat="1" applyFont="1" applyFill="1" applyBorder="1" applyAlignment="1">
      <alignment horizontal="left" vertical="top" shrinkToFit="1"/>
      <protection/>
    </xf>
    <xf numFmtId="4" fontId="20" fillId="0" borderId="10" xfId="35" applyNumberFormat="1" applyFont="1" applyBorder="1" applyAlignment="1">
      <alignment horizontal="right" vertical="top" wrapText="1"/>
      <protection/>
    </xf>
    <xf numFmtId="1" fontId="11" fillId="37" borderId="10" xfId="35" applyNumberFormat="1" applyFont="1" applyFill="1" applyBorder="1" applyAlignment="1">
      <alignment horizontal="left" vertical="top" shrinkToFit="1"/>
      <protection/>
    </xf>
    <xf numFmtId="4" fontId="11" fillId="37" borderId="10" xfId="35" applyNumberFormat="1" applyFont="1" applyFill="1" applyBorder="1" applyAlignment="1">
      <alignment horizontal="right" vertical="top" shrinkToFit="1"/>
      <protection/>
    </xf>
    <xf numFmtId="1" fontId="12" fillId="37" borderId="10" xfId="35" applyNumberFormat="1" applyFont="1" applyFill="1" applyBorder="1" applyAlignment="1">
      <alignment horizontal="left" vertical="top" shrinkToFit="1"/>
      <protection/>
    </xf>
    <xf numFmtId="4" fontId="12" fillId="37" borderId="10" xfId="35" applyNumberFormat="1" applyFont="1" applyFill="1" applyBorder="1" applyAlignment="1">
      <alignment horizontal="right" vertical="top" shrinkToFit="1"/>
      <protection/>
    </xf>
    <xf numFmtId="1" fontId="11" fillId="37" borderId="10" xfId="35" applyNumberFormat="1" applyFont="1" applyFill="1" applyBorder="1" applyAlignment="1">
      <alignment horizontal="right" vertical="top" shrinkToFit="1"/>
      <protection/>
    </xf>
    <xf numFmtId="0" fontId="18" fillId="0" borderId="11" xfId="35" applyFont="1" applyFill="1" applyBorder="1" applyAlignment="1">
      <alignment horizontal="left" vertical="top" wrapText="1"/>
      <protection/>
    </xf>
    <xf numFmtId="0" fontId="24" fillId="0" borderId="0" xfId="35" applyFont="1" applyFill="1" applyBorder="1" applyAlignment="1">
      <alignment horizontal="right" vertical="center"/>
      <protection/>
    </xf>
    <xf numFmtId="0" fontId="22" fillId="39" borderId="10" xfId="35" applyFont="1" applyFill="1" applyBorder="1" applyAlignment="1">
      <alignment horizontal="right" vertical="center" wrapText="1"/>
      <protection/>
    </xf>
    <xf numFmtId="0" fontId="30" fillId="39" borderId="11" xfId="35" applyFont="1" applyFill="1" applyBorder="1" applyAlignment="1">
      <alignment horizontal="center" vertical="center" wrapText="1"/>
      <protection/>
    </xf>
    <xf numFmtId="0" fontId="1" fillId="33" borderId="11" xfId="35" applyFill="1" applyBorder="1" applyAlignment="1">
      <alignment horizontal="left" wrapText="1"/>
      <protection/>
    </xf>
    <xf numFmtId="164" fontId="31" fillId="33" borderId="10" xfId="35" applyNumberFormat="1" applyFont="1" applyFill="1" applyBorder="1" applyAlignment="1">
      <alignment horizontal="center" vertical="center" shrinkToFit="1"/>
      <protection/>
    </xf>
    <xf numFmtId="164" fontId="32" fillId="33" borderId="11" xfId="35" applyNumberFormat="1" applyFont="1" applyFill="1" applyBorder="1" applyAlignment="1">
      <alignment horizontal="center" vertical="top" shrinkToFit="1"/>
      <protection/>
    </xf>
    <xf numFmtId="0" fontId="1" fillId="33" borderId="10" xfId="35" applyFont="1" applyFill="1" applyBorder="1" applyAlignment="1">
      <alignment horizontal="center" wrapText="1"/>
      <protection/>
    </xf>
    <xf numFmtId="4" fontId="31" fillId="40" borderId="10" xfId="35" applyNumberFormat="1" applyFont="1" applyFill="1" applyBorder="1" applyAlignment="1">
      <alignment horizontal="center" vertical="center" shrinkToFit="1"/>
      <protection/>
    </xf>
    <xf numFmtId="4" fontId="35" fillId="40" borderId="10" xfId="35" applyNumberFormat="1" applyFont="1" applyFill="1" applyBorder="1" applyAlignment="1">
      <alignment horizontal="center" vertical="center" shrinkToFit="1"/>
      <protection/>
    </xf>
    <xf numFmtId="1" fontId="35" fillId="40" borderId="10" xfId="35" applyNumberFormat="1" applyFont="1" applyFill="1" applyBorder="1" applyAlignment="1">
      <alignment horizontal="center" vertical="center" shrinkToFit="1"/>
      <protection/>
    </xf>
    <xf numFmtId="4" fontId="31" fillId="41" borderId="10" xfId="35" applyNumberFormat="1" applyFont="1" applyFill="1" applyBorder="1" applyAlignment="1">
      <alignment horizontal="right" vertical="center" shrinkToFit="1"/>
      <protection/>
    </xf>
    <xf numFmtId="4" fontId="35" fillId="41" borderId="10" xfId="35" applyNumberFormat="1" applyFont="1" applyFill="1" applyBorder="1" applyAlignment="1">
      <alignment horizontal="right" vertical="top" shrinkToFit="1"/>
      <protection/>
    </xf>
    <xf numFmtId="1" fontId="35" fillId="41" borderId="10" xfId="35" applyNumberFormat="1" applyFont="1" applyFill="1" applyBorder="1" applyAlignment="1">
      <alignment horizontal="right" vertical="top" shrinkToFit="1"/>
      <protection/>
    </xf>
    <xf numFmtId="4" fontId="31" fillId="37" borderId="10" xfId="35" applyNumberFormat="1" applyFont="1" applyFill="1" applyBorder="1" applyAlignment="1">
      <alignment horizontal="right" vertical="center" shrinkToFit="1"/>
      <protection/>
    </xf>
    <xf numFmtId="4" fontId="31" fillId="37" borderId="10" xfId="35" applyNumberFormat="1" applyFont="1" applyFill="1" applyBorder="1" applyAlignment="1">
      <alignment horizontal="right" vertical="top" shrinkToFit="1"/>
      <protection/>
    </xf>
    <xf numFmtId="1" fontId="24" fillId="37" borderId="10" xfId="35" applyNumberFormat="1" applyFont="1" applyFill="1" applyBorder="1" applyAlignment="1">
      <alignment horizontal="right" vertical="top" shrinkToFit="1"/>
      <protection/>
    </xf>
    <xf numFmtId="0" fontId="24" fillId="37" borderId="0" xfId="35" applyFont="1" applyFill="1" applyBorder="1" applyAlignment="1">
      <alignment horizontal="left" vertical="top"/>
      <protection/>
    </xf>
    <xf numFmtId="4" fontId="31" fillId="38" borderId="10" xfId="35" applyNumberFormat="1" applyFont="1" applyFill="1" applyBorder="1" applyAlignment="1">
      <alignment horizontal="right" vertical="center" shrinkToFit="1"/>
      <protection/>
    </xf>
    <xf numFmtId="4" fontId="35" fillId="38" borderId="10" xfId="35" applyNumberFormat="1" applyFont="1" applyFill="1" applyBorder="1" applyAlignment="1">
      <alignment horizontal="right" vertical="center" shrinkToFit="1"/>
      <protection/>
    </xf>
    <xf numFmtId="1" fontId="35" fillId="38" borderId="10" xfId="35" applyNumberFormat="1" applyFont="1" applyFill="1" applyBorder="1" applyAlignment="1">
      <alignment horizontal="right" vertical="top" shrinkToFit="1"/>
      <protection/>
    </xf>
    <xf numFmtId="4" fontId="31" fillId="42" borderId="10" xfId="35" applyNumberFormat="1" applyFont="1" applyFill="1" applyBorder="1" applyAlignment="1">
      <alignment horizontal="right" vertical="center" shrinkToFit="1"/>
      <protection/>
    </xf>
    <xf numFmtId="4" fontId="35" fillId="42" borderId="10" xfId="35" applyNumberFormat="1" applyFont="1" applyFill="1" applyBorder="1" applyAlignment="1">
      <alignment horizontal="right" vertical="top" shrinkToFit="1"/>
      <protection/>
    </xf>
    <xf numFmtId="1" fontId="35" fillId="42" borderId="10" xfId="35" applyNumberFormat="1" applyFont="1" applyFill="1" applyBorder="1" applyAlignment="1">
      <alignment horizontal="right" vertical="top" shrinkToFit="1"/>
      <protection/>
    </xf>
    <xf numFmtId="4" fontId="31" fillId="43" borderId="10" xfId="35" applyNumberFormat="1" applyFont="1" applyFill="1" applyBorder="1" applyAlignment="1">
      <alignment horizontal="right" vertical="center" shrinkToFit="1"/>
      <protection/>
    </xf>
    <xf numFmtId="4" fontId="35" fillId="43" borderId="10" xfId="35" applyNumberFormat="1" applyFont="1" applyFill="1" applyBorder="1" applyAlignment="1">
      <alignment horizontal="right" vertical="top" shrinkToFit="1"/>
      <protection/>
    </xf>
    <xf numFmtId="1" fontId="35" fillId="43" borderId="10" xfId="35" applyNumberFormat="1" applyFont="1" applyFill="1" applyBorder="1" applyAlignment="1">
      <alignment horizontal="right" vertical="top" shrinkToFit="1"/>
      <protection/>
    </xf>
    <xf numFmtId="4" fontId="31" fillId="44" borderId="10" xfId="35" applyNumberFormat="1" applyFont="1" applyFill="1" applyBorder="1" applyAlignment="1">
      <alignment horizontal="right" vertical="center" shrinkToFit="1"/>
      <protection/>
    </xf>
    <xf numFmtId="4" fontId="35" fillId="44" borderId="10" xfId="35" applyNumberFormat="1" applyFont="1" applyFill="1" applyBorder="1" applyAlignment="1">
      <alignment horizontal="right" vertical="top" shrinkToFit="1"/>
      <protection/>
    </xf>
    <xf numFmtId="1" fontId="35" fillId="44" borderId="10" xfId="35" applyNumberFormat="1" applyFont="1" applyFill="1" applyBorder="1" applyAlignment="1">
      <alignment horizontal="right" vertical="top" shrinkToFit="1"/>
      <protection/>
    </xf>
    <xf numFmtId="0" fontId="33" fillId="0" borderId="11" xfId="35" applyFont="1" applyFill="1" applyBorder="1" applyAlignment="1">
      <alignment horizontal="left" vertical="top" wrapText="1"/>
      <protection/>
    </xf>
    <xf numFmtId="4" fontId="35" fillId="37" borderId="10" xfId="35" applyNumberFormat="1" applyFont="1" applyFill="1" applyBorder="1" applyAlignment="1">
      <alignment horizontal="right" vertical="top" shrinkToFit="1"/>
      <protection/>
    </xf>
    <xf numFmtId="1" fontId="38" fillId="37" borderId="10" xfId="35" applyNumberFormat="1" applyFont="1" applyFill="1" applyBorder="1" applyAlignment="1">
      <alignment horizontal="right" vertical="top" shrinkToFit="1"/>
      <protection/>
    </xf>
    <xf numFmtId="1" fontId="35" fillId="0" borderId="10" xfId="35" applyNumberFormat="1" applyFont="1" applyFill="1" applyBorder="1" applyAlignment="1">
      <alignment horizontal="center" vertical="top" shrinkToFit="1"/>
      <protection/>
    </xf>
    <xf numFmtId="4" fontId="22" fillId="0" borderId="10" xfId="35" applyNumberFormat="1" applyFont="1" applyFill="1" applyBorder="1" applyAlignment="1" applyProtection="1">
      <alignment horizontal="right" vertical="center"/>
      <protection locked="0"/>
    </xf>
    <xf numFmtId="4" fontId="3" fillId="0" borderId="10" xfId="35" applyNumberFormat="1" applyFont="1" applyFill="1" applyBorder="1" applyAlignment="1" applyProtection="1">
      <alignment vertical="center"/>
      <protection locked="0"/>
    </xf>
    <xf numFmtId="1" fontId="38" fillId="0" borderId="10" xfId="35" applyNumberFormat="1" applyFont="1" applyFill="1" applyBorder="1" applyAlignment="1">
      <alignment horizontal="left" vertical="top" shrinkToFit="1"/>
      <protection/>
    </xf>
    <xf numFmtId="0" fontId="34" fillId="0" borderId="11" xfId="35" applyFont="1" applyFill="1" applyBorder="1" applyAlignment="1">
      <alignment horizontal="left" vertical="top" wrapText="1"/>
      <protection/>
    </xf>
    <xf numFmtId="4" fontId="24" fillId="0" borderId="10" xfId="35" applyNumberFormat="1" applyFont="1" applyFill="1" applyBorder="1" applyAlignment="1">
      <alignment horizontal="right" vertical="center" shrinkToFit="1"/>
      <protection/>
    </xf>
    <xf numFmtId="4" fontId="38" fillId="0" borderId="10" xfId="35" applyNumberFormat="1" applyFont="1" applyFill="1" applyBorder="1" applyAlignment="1">
      <alignment horizontal="right" vertical="top" shrinkToFit="1"/>
      <protection/>
    </xf>
    <xf numFmtId="1" fontId="35" fillId="0" borderId="10" xfId="35" applyNumberFormat="1" applyFont="1" applyFill="1" applyBorder="1" applyAlignment="1">
      <alignment horizontal="center" vertical="center" shrinkToFit="1"/>
      <protection/>
    </xf>
    <xf numFmtId="1" fontId="38" fillId="0" borderId="10" xfId="35" applyNumberFormat="1" applyFont="1" applyFill="1" applyBorder="1" applyAlignment="1">
      <alignment horizontal="center" vertical="center" shrinkToFit="1"/>
      <protection/>
    </xf>
    <xf numFmtId="1" fontId="35" fillId="38" borderId="10" xfId="35" applyNumberFormat="1" applyFont="1" applyFill="1" applyBorder="1" applyAlignment="1">
      <alignment horizontal="right" vertical="center" shrinkToFit="1"/>
      <protection/>
    </xf>
    <xf numFmtId="1" fontId="38" fillId="0" borderId="11" xfId="35" applyNumberFormat="1" applyFont="1" applyFill="1" applyBorder="1" applyAlignment="1">
      <alignment horizontal="left" vertical="top" shrinkToFit="1"/>
      <protection/>
    </xf>
    <xf numFmtId="0" fontId="34" fillId="0" borderId="12" xfId="35" applyFont="1" applyFill="1" applyBorder="1" applyAlignment="1">
      <alignment horizontal="left" vertical="top" wrapText="1"/>
      <protection/>
    </xf>
    <xf numFmtId="4" fontId="35" fillId="41" borderId="10" xfId="35" applyNumberFormat="1" applyFont="1" applyFill="1" applyBorder="1" applyAlignment="1">
      <alignment horizontal="right" vertical="center" shrinkToFit="1"/>
      <protection/>
    </xf>
    <xf numFmtId="1" fontId="35" fillId="41" borderId="10" xfId="35" applyNumberFormat="1" applyFont="1" applyFill="1" applyBorder="1" applyAlignment="1">
      <alignment horizontal="right" vertical="center" shrinkToFit="1"/>
      <protection/>
    </xf>
    <xf numFmtId="1" fontId="24" fillId="37" borderId="10" xfId="35" applyNumberFormat="1" applyFont="1" applyFill="1" applyBorder="1" applyAlignment="1">
      <alignment horizontal="right" vertical="center" shrinkToFit="1"/>
      <protection/>
    </xf>
    <xf numFmtId="0" fontId="31" fillId="37" borderId="0" xfId="35" applyFont="1" applyFill="1" applyBorder="1" applyAlignment="1">
      <alignment horizontal="left" vertical="top"/>
      <protection/>
    </xf>
    <xf numFmtId="4" fontId="35" fillId="42" borderId="10" xfId="35" applyNumberFormat="1" applyFont="1" applyFill="1" applyBorder="1" applyAlignment="1">
      <alignment horizontal="right" vertical="center" shrinkToFit="1"/>
      <protection/>
    </xf>
    <xf numFmtId="1" fontId="35" fillId="42" borderId="10" xfId="35" applyNumberFormat="1" applyFont="1" applyFill="1" applyBorder="1" applyAlignment="1">
      <alignment horizontal="right" vertical="center" shrinkToFit="1"/>
      <protection/>
    </xf>
    <xf numFmtId="4" fontId="31" fillId="43" borderId="13" xfId="35" applyNumberFormat="1" applyFont="1" applyFill="1" applyBorder="1" applyAlignment="1">
      <alignment horizontal="right" vertical="center" shrinkToFit="1"/>
      <protection/>
    </xf>
    <xf numFmtId="4" fontId="35" fillId="43" borderId="13" xfId="35" applyNumberFormat="1" applyFont="1" applyFill="1" applyBorder="1" applyAlignment="1">
      <alignment horizontal="right" vertical="top" shrinkToFit="1"/>
      <protection/>
    </xf>
    <xf numFmtId="4" fontId="31" fillId="44" borderId="11" xfId="35" applyNumberFormat="1" applyFont="1" applyFill="1" applyBorder="1" applyAlignment="1">
      <alignment horizontal="right" vertical="center" shrinkToFit="1"/>
      <protection/>
    </xf>
    <xf numFmtId="4" fontId="35" fillId="44" borderId="11" xfId="35" applyNumberFormat="1" applyFont="1" applyFill="1" applyBorder="1" applyAlignment="1">
      <alignment horizontal="right" vertical="top" shrinkToFit="1"/>
      <protection/>
    </xf>
    <xf numFmtId="4" fontId="31" fillId="0" borderId="10" xfId="35" applyNumberFormat="1" applyFont="1" applyFill="1" applyBorder="1" applyAlignment="1">
      <alignment horizontal="right" vertical="center" shrinkToFit="1"/>
      <protection/>
    </xf>
    <xf numFmtId="4" fontId="35" fillId="0" borderId="10" xfId="35" applyNumberFormat="1" applyFont="1" applyFill="1" applyBorder="1" applyAlignment="1">
      <alignment horizontal="right" vertical="top" shrinkToFit="1"/>
      <protection/>
    </xf>
    <xf numFmtId="1" fontId="38" fillId="0" borderId="10" xfId="35" applyNumberFormat="1" applyFont="1" applyFill="1" applyBorder="1" applyAlignment="1">
      <alignment horizontal="center" vertical="top" shrinkToFit="1"/>
      <protection/>
    </xf>
    <xf numFmtId="4" fontId="21" fillId="0" borderId="10" xfId="35" applyNumberFormat="1" applyFont="1" applyFill="1" applyBorder="1" applyAlignment="1" applyProtection="1">
      <alignment vertical="center"/>
      <protection locked="0"/>
    </xf>
    <xf numFmtId="4" fontId="35" fillId="0" borderId="10" xfId="35" applyNumberFormat="1" applyFont="1" applyFill="1" applyBorder="1" applyAlignment="1">
      <alignment horizontal="right" vertical="top" shrinkToFit="1"/>
      <protection/>
    </xf>
    <xf numFmtId="1" fontId="35" fillId="37" borderId="10" xfId="35" applyNumberFormat="1" applyFont="1" applyFill="1" applyBorder="1" applyAlignment="1">
      <alignment horizontal="right" vertical="top" shrinkToFit="1"/>
      <protection/>
    </xf>
    <xf numFmtId="4" fontId="34" fillId="0" borderId="10" xfId="35" applyNumberFormat="1" applyFont="1" applyFill="1" applyBorder="1" applyAlignment="1">
      <alignment horizontal="right" vertical="top" shrinkToFit="1"/>
      <protection/>
    </xf>
    <xf numFmtId="0" fontId="1" fillId="0" borderId="0" xfId="35" applyFont="1" applyFill="1" applyBorder="1" applyAlignment="1">
      <alignment horizontal="left" vertical="top"/>
      <protection/>
    </xf>
    <xf numFmtId="1" fontId="35" fillId="0" borderId="13" xfId="35" applyNumberFormat="1" applyFont="1" applyFill="1" applyBorder="1" applyAlignment="1">
      <alignment horizontal="center" vertical="top" shrinkToFit="1"/>
      <protection/>
    </xf>
    <xf numFmtId="4" fontId="31" fillId="0" borderId="13" xfId="35" applyNumberFormat="1" applyFont="1" applyFill="1" applyBorder="1" applyAlignment="1">
      <alignment horizontal="right" vertical="center" shrinkToFit="1"/>
      <protection/>
    </xf>
    <xf numFmtId="4" fontId="35" fillId="0" borderId="13" xfId="35" applyNumberFormat="1" applyFont="1" applyFill="1" applyBorder="1" applyAlignment="1">
      <alignment horizontal="right" vertical="top" shrinkToFit="1"/>
      <protection/>
    </xf>
    <xf numFmtId="4" fontId="38" fillId="0" borderId="11" xfId="35" applyNumberFormat="1" applyFont="1" applyFill="1" applyBorder="1" applyAlignment="1">
      <alignment horizontal="right" vertical="top" shrinkToFit="1"/>
      <protection/>
    </xf>
    <xf numFmtId="4" fontId="42" fillId="0" borderId="10" xfId="35" applyNumberFormat="1" applyFont="1" applyFill="1" applyBorder="1" applyAlignment="1">
      <alignment horizontal="right" vertical="top" shrinkToFit="1"/>
      <protection/>
    </xf>
    <xf numFmtId="4" fontId="31" fillId="0" borderId="11" xfId="35" applyNumberFormat="1" applyFont="1" applyFill="1" applyBorder="1" applyAlignment="1">
      <alignment horizontal="right" vertical="center"/>
      <protection/>
    </xf>
    <xf numFmtId="0" fontId="24" fillId="0" borderId="0" xfId="35" applyFont="1" applyFill="1" applyBorder="1" applyAlignment="1">
      <alignment horizontal="left" vertical="top"/>
      <protection/>
    </xf>
    <xf numFmtId="1" fontId="38" fillId="0" borderId="11" xfId="35" applyNumberFormat="1" applyFont="1" applyFill="1" applyBorder="1" applyAlignment="1">
      <alignment horizontal="center" vertical="top" shrinkToFit="1"/>
      <protection/>
    </xf>
    <xf numFmtId="4" fontId="43" fillId="42" borderId="10" xfId="35" applyNumberFormat="1" applyFont="1" applyFill="1" applyBorder="1" applyAlignment="1">
      <alignment horizontal="right" vertical="top" shrinkToFit="1"/>
      <protection/>
    </xf>
    <xf numFmtId="4" fontId="43" fillId="43" borderId="10" xfId="35" applyNumberFormat="1" applyFont="1" applyFill="1" applyBorder="1" applyAlignment="1">
      <alignment horizontal="right" vertical="top" shrinkToFit="1"/>
      <protection/>
    </xf>
    <xf numFmtId="4" fontId="43" fillId="44" borderId="10" xfId="35" applyNumberFormat="1" applyFont="1" applyFill="1" applyBorder="1" applyAlignment="1">
      <alignment horizontal="right" vertical="top" shrinkToFit="1"/>
      <protection/>
    </xf>
    <xf numFmtId="4" fontId="43" fillId="37" borderId="10" xfId="35" applyNumberFormat="1" applyFont="1" applyFill="1" applyBorder="1" applyAlignment="1">
      <alignment horizontal="right" vertical="top" shrinkToFit="1"/>
      <protection/>
    </xf>
    <xf numFmtId="4" fontId="24" fillId="0" borderId="11" xfId="35" applyNumberFormat="1" applyFont="1" applyFill="1" applyBorder="1" applyAlignment="1">
      <alignment horizontal="right" vertical="center" shrinkToFit="1"/>
      <protection/>
    </xf>
    <xf numFmtId="4" fontId="43" fillId="0" borderId="10" xfId="35" applyNumberFormat="1" applyFont="1" applyFill="1" applyBorder="1" applyAlignment="1">
      <alignment horizontal="right" vertical="top" shrinkToFit="1"/>
      <protection/>
    </xf>
    <xf numFmtId="1" fontId="38" fillId="0" borderId="10" xfId="35" applyNumberFormat="1" applyFont="1" applyFill="1" applyBorder="1" applyAlignment="1">
      <alignment horizontal="center" vertical="center" shrinkToFit="1"/>
      <protection/>
    </xf>
    <xf numFmtId="0" fontId="1" fillId="0" borderId="11" xfId="35" applyFont="1" applyFill="1" applyBorder="1" applyAlignment="1">
      <alignment horizontal="left" vertical="top" wrapText="1"/>
      <protection/>
    </xf>
    <xf numFmtId="4" fontId="38" fillId="0" borderId="10" xfId="35" applyNumberFormat="1" applyFont="1" applyFill="1" applyBorder="1" applyAlignment="1">
      <alignment horizontal="right" vertical="top" shrinkToFit="1"/>
      <protection/>
    </xf>
    <xf numFmtId="2" fontId="24" fillId="0" borderId="10" xfId="35" applyNumberFormat="1" applyFont="1" applyFill="1" applyBorder="1" applyAlignment="1">
      <alignment horizontal="right" vertical="center" shrinkToFit="1"/>
      <protection/>
    </xf>
    <xf numFmtId="2" fontId="38" fillId="0" borderId="10" xfId="35" applyNumberFormat="1" applyFont="1" applyFill="1" applyBorder="1" applyAlignment="1">
      <alignment horizontal="right" vertical="top" shrinkToFit="1"/>
      <protection/>
    </xf>
    <xf numFmtId="1" fontId="38" fillId="0" borderId="11" xfId="35" applyNumberFormat="1" applyFont="1" applyFill="1" applyBorder="1" applyAlignment="1">
      <alignment horizontal="center" vertical="center" shrinkToFit="1"/>
      <protection/>
    </xf>
    <xf numFmtId="1" fontId="35" fillId="0" borderId="11" xfId="35" applyNumberFormat="1" applyFont="1" applyFill="1" applyBorder="1" applyAlignment="1">
      <alignment horizontal="center" vertical="center" shrinkToFit="1"/>
      <protection/>
    </xf>
    <xf numFmtId="0" fontId="33" fillId="0" borderId="11" xfId="35" applyFont="1" applyFill="1" applyBorder="1" applyAlignment="1">
      <alignment horizontal="left" vertical="top" wrapText="1"/>
      <protection/>
    </xf>
    <xf numFmtId="1" fontId="38" fillId="0" borderId="11" xfId="35" applyNumberFormat="1" applyFont="1" applyFill="1" applyBorder="1" applyAlignment="1">
      <alignment horizontal="center" vertical="center" shrinkToFit="1"/>
      <protection/>
    </xf>
    <xf numFmtId="1" fontId="38" fillId="37" borderId="10" xfId="35" applyNumberFormat="1" applyFont="1" applyFill="1" applyBorder="1" applyAlignment="1">
      <alignment horizontal="right" vertical="top" shrinkToFit="1"/>
      <protection/>
    </xf>
    <xf numFmtId="4" fontId="31" fillId="42" borderId="13" xfId="35" applyNumberFormat="1" applyFont="1" applyFill="1" applyBorder="1" applyAlignment="1">
      <alignment horizontal="right" vertical="center" shrinkToFit="1"/>
      <protection/>
    </xf>
    <xf numFmtId="4" fontId="35" fillId="42" borderId="13" xfId="35" applyNumberFormat="1" applyFont="1" applyFill="1" applyBorder="1" applyAlignment="1">
      <alignment horizontal="right" vertical="top" shrinkToFit="1"/>
      <protection/>
    </xf>
    <xf numFmtId="3" fontId="1" fillId="0" borderId="0" xfId="35" applyNumberFormat="1" applyFill="1" applyBorder="1" applyAlignment="1">
      <alignment horizontal="left" vertical="top"/>
      <protection/>
    </xf>
    <xf numFmtId="0" fontId="1" fillId="37" borderId="0" xfId="35" applyFont="1" applyFill="1" applyBorder="1" applyAlignment="1">
      <alignment horizontal="left" vertical="top"/>
      <protection/>
    </xf>
    <xf numFmtId="1" fontId="35" fillId="0" borderId="10" xfId="35" applyNumberFormat="1" applyFont="1" applyFill="1" applyBorder="1" applyAlignment="1">
      <alignment horizontal="center" vertical="top" shrinkToFit="1"/>
      <protection/>
    </xf>
    <xf numFmtId="1" fontId="38" fillId="0" borderId="10" xfId="35" applyNumberFormat="1" applyFont="1" applyFill="1" applyBorder="1" applyAlignment="1">
      <alignment horizontal="left" vertical="top" shrinkToFit="1"/>
      <protection/>
    </xf>
    <xf numFmtId="0" fontId="34" fillId="0" borderId="11" xfId="35" applyFont="1" applyFill="1" applyBorder="1" applyAlignment="1">
      <alignment horizontal="left" vertical="top" wrapText="1"/>
      <protection/>
    </xf>
    <xf numFmtId="4" fontId="24" fillId="37" borderId="10" xfId="35" applyNumberFormat="1" applyFont="1" applyFill="1" applyBorder="1" applyAlignment="1">
      <alignment horizontal="right" vertical="center" shrinkToFit="1"/>
      <protection/>
    </xf>
    <xf numFmtId="4" fontId="38" fillId="37" borderId="10" xfId="35" applyNumberFormat="1" applyFont="1" applyFill="1" applyBorder="1" applyAlignment="1">
      <alignment horizontal="right" vertical="top" shrinkToFit="1"/>
      <protection/>
    </xf>
    <xf numFmtId="4" fontId="35" fillId="38" borderId="10" xfId="35" applyNumberFormat="1" applyFont="1" applyFill="1" applyBorder="1" applyAlignment="1">
      <alignment horizontal="right" vertical="center" shrinkToFit="1"/>
      <protection/>
    </xf>
    <xf numFmtId="1" fontId="35" fillId="38" borderId="10" xfId="35" applyNumberFormat="1" applyFont="1" applyFill="1" applyBorder="1" applyAlignment="1">
      <alignment horizontal="right" vertical="center" shrinkToFit="1"/>
      <protection/>
    </xf>
    <xf numFmtId="2" fontId="24" fillId="0" borderId="11" xfId="35" applyNumberFormat="1" applyFont="1" applyFill="1" applyBorder="1" applyAlignment="1">
      <alignment horizontal="right" vertical="center" shrinkToFit="1"/>
      <protection/>
    </xf>
    <xf numFmtId="2" fontId="38" fillId="0" borderId="11" xfId="35" applyNumberFormat="1" applyFont="1" applyFill="1" applyBorder="1" applyAlignment="1">
      <alignment horizontal="right" vertical="top" shrinkToFit="1"/>
      <protection/>
    </xf>
    <xf numFmtId="1" fontId="35" fillId="0" borderId="11" xfId="35" applyNumberFormat="1" applyFont="1" applyFill="1" applyBorder="1" applyAlignment="1">
      <alignment horizontal="center" vertical="top" shrinkToFit="1"/>
      <protection/>
    </xf>
    <xf numFmtId="0" fontId="34" fillId="0" borderId="12" xfId="35" applyFont="1" applyFill="1" applyBorder="1" applyAlignment="1">
      <alignment horizontal="left" vertical="top" wrapText="1"/>
      <protection/>
    </xf>
    <xf numFmtId="0" fontId="33" fillId="0" borderId="12" xfId="35" applyFont="1" applyFill="1" applyBorder="1" applyAlignment="1">
      <alignment horizontal="left" vertical="top" wrapText="1"/>
      <protection/>
    </xf>
    <xf numFmtId="4" fontId="31" fillId="0" borderId="11" xfId="63" applyNumberFormat="1" applyFont="1" applyFill="1" applyBorder="1" applyAlignment="1" applyProtection="1">
      <alignment horizontal="right" vertical="center" shrinkToFit="1"/>
      <protection/>
    </xf>
    <xf numFmtId="165" fontId="31" fillId="0" borderId="11" xfId="63" applyFont="1" applyFill="1" applyBorder="1" applyAlignment="1" applyProtection="1">
      <alignment horizontal="right" vertical="top" shrinkToFit="1"/>
      <protection/>
    </xf>
    <xf numFmtId="3" fontId="1" fillId="0" borderId="0" xfId="35" applyNumberFormat="1" applyFont="1" applyFill="1" applyBorder="1" applyAlignment="1">
      <alignment horizontal="left" vertical="top"/>
      <protection/>
    </xf>
    <xf numFmtId="2" fontId="42" fillId="0" borderId="10" xfId="35" applyNumberFormat="1" applyFont="1" applyFill="1" applyBorder="1" applyAlignment="1">
      <alignment horizontal="right" vertical="top" shrinkToFit="1"/>
      <protection/>
    </xf>
    <xf numFmtId="4" fontId="43" fillId="42" borderId="13" xfId="35" applyNumberFormat="1" applyFont="1" applyFill="1" applyBorder="1" applyAlignment="1">
      <alignment horizontal="right" vertical="top" shrinkToFit="1"/>
      <protection/>
    </xf>
    <xf numFmtId="4" fontId="43" fillId="42" borderId="13" xfId="35" applyNumberFormat="1" applyFont="1" applyFill="1" applyBorder="1" applyAlignment="1">
      <alignment horizontal="right" vertical="center" shrinkToFit="1"/>
      <protection/>
    </xf>
    <xf numFmtId="4" fontId="31" fillId="0" borderId="11" xfId="35" applyNumberFormat="1" applyFont="1" applyFill="1" applyBorder="1" applyAlignment="1">
      <alignment horizontal="right" vertical="center" wrapText="1" shrinkToFit="1"/>
      <protection/>
    </xf>
    <xf numFmtId="4" fontId="31" fillId="0" borderId="11" xfId="35" applyNumberFormat="1" applyFont="1" applyFill="1" applyBorder="1" applyAlignment="1">
      <alignment horizontal="right" vertical="top" shrinkToFit="1"/>
      <protection/>
    </xf>
    <xf numFmtId="1" fontId="31" fillId="37" borderId="10" xfId="35" applyNumberFormat="1" applyFont="1" applyFill="1" applyBorder="1" applyAlignment="1">
      <alignment horizontal="right" vertical="top" shrinkToFit="1"/>
      <protection/>
    </xf>
    <xf numFmtId="0" fontId="31" fillId="0" borderId="0" xfId="35" applyFont="1" applyFill="1" applyBorder="1" applyAlignment="1">
      <alignment horizontal="left" vertical="top"/>
      <protection/>
    </xf>
    <xf numFmtId="3" fontId="31" fillId="0" borderId="0" xfId="35" applyNumberFormat="1" applyFont="1" applyFill="1" applyBorder="1" applyAlignment="1">
      <alignment horizontal="left" vertical="top"/>
      <protection/>
    </xf>
    <xf numFmtId="4" fontId="35" fillId="42" borderId="13" xfId="35" applyNumberFormat="1" applyFont="1" applyFill="1" applyBorder="1" applyAlignment="1">
      <alignment horizontal="right" vertical="center" shrinkToFit="1"/>
      <protection/>
    </xf>
    <xf numFmtId="2" fontId="31" fillId="37" borderId="11" xfId="35" applyNumberFormat="1" applyFont="1" applyFill="1" applyBorder="1" applyAlignment="1">
      <alignment horizontal="right" vertical="center" shrinkToFit="1"/>
      <protection/>
    </xf>
    <xf numFmtId="4" fontId="35" fillId="37" borderId="11" xfId="35" applyNumberFormat="1" applyFont="1" applyFill="1" applyBorder="1" applyAlignment="1">
      <alignment horizontal="right" vertical="top" shrinkToFit="1"/>
      <protection/>
    </xf>
    <xf numFmtId="1" fontId="38" fillId="0" borderId="13" xfId="35" applyNumberFormat="1" applyFont="1" applyFill="1" applyBorder="1" applyAlignment="1">
      <alignment horizontal="center" vertical="top" shrinkToFit="1"/>
      <protection/>
    </xf>
    <xf numFmtId="4" fontId="24" fillId="0" borderId="13" xfId="35" applyNumberFormat="1" applyFont="1" applyFill="1" applyBorder="1" applyAlignment="1">
      <alignment horizontal="right" vertical="center" shrinkToFit="1"/>
      <protection/>
    </xf>
    <xf numFmtId="4" fontId="42" fillId="0" borderId="13" xfId="35" applyNumberFormat="1" applyFont="1" applyFill="1" applyBorder="1" applyAlignment="1">
      <alignment horizontal="right" vertical="top" shrinkToFit="1"/>
      <protection/>
    </xf>
    <xf numFmtId="4" fontId="31" fillId="0" borderId="11" xfId="35" applyNumberFormat="1" applyFont="1" applyFill="1" applyBorder="1" applyAlignment="1">
      <alignment horizontal="right" vertical="center" shrinkToFit="1"/>
      <protection/>
    </xf>
    <xf numFmtId="4" fontId="23" fillId="0" borderId="10" xfId="35" applyNumberFormat="1" applyFont="1" applyFill="1" applyBorder="1" applyAlignment="1" applyProtection="1">
      <alignment horizontal="right" vertical="center"/>
      <protection locked="0"/>
    </xf>
    <xf numFmtId="4" fontId="13" fillId="0" borderId="10" xfId="35" applyNumberFormat="1" applyFont="1" applyFill="1" applyBorder="1" applyAlignment="1" applyProtection="1">
      <alignment vertical="center"/>
      <protection locked="0"/>
    </xf>
    <xf numFmtId="0" fontId="33" fillId="0" borderId="11" xfId="35" applyFont="1" applyFill="1" applyBorder="1" applyAlignment="1">
      <alignment horizontal="center" vertical="center" wrapText="1"/>
      <protection/>
    </xf>
    <xf numFmtId="4" fontId="31" fillId="0" borderId="10" xfId="35" applyNumberFormat="1" applyFont="1" applyFill="1" applyBorder="1" applyAlignment="1">
      <alignment horizontal="right" vertical="center" wrapText="1"/>
      <protection/>
    </xf>
    <xf numFmtId="4" fontId="43" fillId="0" borderId="10" xfId="35" applyNumberFormat="1" applyFont="1" applyFill="1" applyBorder="1" applyAlignment="1">
      <alignment horizontal="right" vertical="center" wrapText="1"/>
      <protection/>
    </xf>
    <xf numFmtId="0" fontId="34" fillId="0" borderId="11" xfId="35" applyFont="1" applyFill="1" applyBorder="1" applyAlignment="1">
      <alignment horizontal="center" vertical="center" wrapText="1"/>
      <protection/>
    </xf>
    <xf numFmtId="0" fontId="18" fillId="0" borderId="0" xfId="35" applyFont="1" applyFill="1" applyBorder="1" applyAlignment="1">
      <alignment horizontal="left" vertical="top"/>
      <protection/>
    </xf>
    <xf numFmtId="0" fontId="34" fillId="0" borderId="11" xfId="35" applyFont="1" applyFill="1" applyBorder="1" applyAlignment="1">
      <alignment horizontal="center" vertical="center" wrapText="1"/>
      <protection/>
    </xf>
    <xf numFmtId="4" fontId="31" fillId="0" borderId="11" xfId="35" applyNumberFormat="1" applyFont="1" applyFill="1" applyBorder="1" applyAlignment="1">
      <alignment horizontal="right" vertical="center" wrapText="1"/>
      <protection/>
    </xf>
    <xf numFmtId="1" fontId="24" fillId="37" borderId="10" xfId="35" applyNumberFormat="1" applyFont="1" applyFill="1" applyBorder="1" applyAlignment="1">
      <alignment horizontal="right" vertical="top" shrinkToFit="1"/>
      <protection/>
    </xf>
    <xf numFmtId="1" fontId="35" fillId="0" borderId="13" xfId="35" applyNumberFormat="1" applyFont="1" applyFill="1" applyBorder="1" applyAlignment="1">
      <alignment horizontal="center" vertical="center" shrinkToFit="1"/>
      <protection/>
    </xf>
    <xf numFmtId="4" fontId="35" fillId="0" borderId="13" xfId="35" applyNumberFormat="1" applyFont="1" applyFill="1" applyBorder="1" applyAlignment="1">
      <alignment horizontal="right" vertical="top" shrinkToFit="1"/>
      <protection/>
    </xf>
    <xf numFmtId="4" fontId="38" fillId="0" borderId="13" xfId="35" applyNumberFormat="1" applyFont="1" applyFill="1" applyBorder="1" applyAlignment="1">
      <alignment horizontal="right" vertical="top" shrinkToFit="1"/>
      <protection/>
    </xf>
    <xf numFmtId="0" fontId="33" fillId="0" borderId="11" xfId="35" applyFont="1" applyFill="1" applyBorder="1" applyAlignment="1">
      <alignment horizontal="left" vertical="top" wrapText="1" indent="1"/>
      <protection/>
    </xf>
    <xf numFmtId="0" fontId="18" fillId="0" borderId="0" xfId="35" applyFont="1" applyAlignment="1">
      <alignment horizontal="center"/>
      <protection/>
    </xf>
    <xf numFmtId="1" fontId="42" fillId="37" borderId="10" xfId="35" applyNumberFormat="1" applyFont="1" applyFill="1" applyBorder="1" applyAlignment="1">
      <alignment horizontal="right" vertical="top" shrinkToFit="1"/>
      <protection/>
    </xf>
    <xf numFmtId="4" fontId="31" fillId="0" borderId="10" xfId="35" applyNumberFormat="1" applyFont="1" applyFill="1" applyBorder="1" applyAlignment="1">
      <alignment horizontal="right" vertical="top" shrinkToFit="1"/>
      <protection/>
    </xf>
    <xf numFmtId="1" fontId="35" fillId="37" borderId="10" xfId="35" applyNumberFormat="1" applyFont="1" applyFill="1" applyBorder="1" applyAlignment="1">
      <alignment horizontal="center" vertical="center" shrinkToFit="1"/>
      <protection/>
    </xf>
    <xf numFmtId="0" fontId="33" fillId="37" borderId="11" xfId="35" applyFont="1" applyFill="1" applyBorder="1" applyAlignment="1">
      <alignment horizontal="left" vertical="top" wrapText="1"/>
      <protection/>
    </xf>
    <xf numFmtId="4" fontId="24" fillId="0" borderId="0" xfId="35" applyNumberFormat="1" applyFont="1" applyFill="1" applyBorder="1" applyAlignment="1">
      <alignment horizontal="right" vertical="center" shrinkToFit="1"/>
      <protection/>
    </xf>
    <xf numFmtId="0" fontId="1" fillId="0" borderId="0" xfId="35" applyFill="1" applyBorder="1" applyAlignment="1">
      <alignment horizontal="left" wrapText="1"/>
      <protection/>
    </xf>
    <xf numFmtId="0" fontId="31" fillId="0" borderId="0" xfId="35" applyFont="1" applyFill="1" applyBorder="1" applyAlignment="1">
      <alignment horizontal="center" vertical="center"/>
      <protection/>
    </xf>
    <xf numFmtId="0" fontId="27" fillId="0" borderId="0" xfId="35" applyFont="1" applyFill="1" applyBorder="1" applyAlignment="1">
      <alignment horizontal="left" vertical="top" wrapText="1"/>
      <protection/>
    </xf>
    <xf numFmtId="0" fontId="23" fillId="0" borderId="0" xfId="35" applyFont="1" applyFill="1" applyBorder="1" applyAlignment="1">
      <alignment horizontal="right" vertical="center" wrapText="1"/>
      <protection/>
    </xf>
    <xf numFmtId="0" fontId="13" fillId="0" borderId="0" xfId="35" applyFont="1" applyFill="1" applyBorder="1" applyAlignment="1">
      <alignment vertical="top"/>
      <protection/>
    </xf>
    <xf numFmtId="0" fontId="1" fillId="0" borderId="0" xfId="35" applyFont="1" applyFill="1" applyBorder="1" applyAlignment="1">
      <alignment horizontal="right" vertical="center"/>
      <protection/>
    </xf>
    <xf numFmtId="0" fontId="1" fillId="0" borderId="0" xfId="35" applyFont="1" applyFill="1" applyBorder="1" applyAlignment="1">
      <alignment horizontal="left" vertical="top"/>
      <protection/>
    </xf>
    <xf numFmtId="0" fontId="1" fillId="0" borderId="0" xfId="35" applyFont="1" applyFill="1" applyBorder="1" applyAlignment="1">
      <alignment horizontal="right" vertical="center"/>
      <protection/>
    </xf>
    <xf numFmtId="0" fontId="1" fillId="0" borderId="0" xfId="35" applyFont="1" applyFill="1" applyBorder="1" applyAlignment="1">
      <alignment vertical="top"/>
      <protection/>
    </xf>
    <xf numFmtId="0" fontId="22" fillId="0" borderId="0" xfId="35" applyFont="1" applyFill="1" applyBorder="1" applyAlignment="1">
      <alignment vertical="top"/>
      <protection/>
    </xf>
    <xf numFmtId="2" fontId="31" fillId="0" borderId="0" xfId="35" applyNumberFormat="1" applyFont="1">
      <alignment/>
      <protection/>
    </xf>
    <xf numFmtId="0" fontId="31" fillId="0" borderId="0" xfId="35" applyFont="1" applyFill="1" applyBorder="1" applyAlignment="1">
      <alignment vertical="top"/>
      <protection/>
    </xf>
    <xf numFmtId="0" fontId="2" fillId="0" borderId="0" xfId="35" applyFont="1" applyFill="1" applyBorder="1" applyAlignment="1">
      <alignment horizontal="left" vertical="top"/>
      <protection/>
    </xf>
    <xf numFmtId="2" fontId="1" fillId="36" borderId="13" xfId="35" applyNumberFormat="1" applyFill="1" applyBorder="1" applyAlignment="1">
      <alignment horizontal="right" vertical="top" wrapText="1"/>
      <protection/>
    </xf>
    <xf numFmtId="4" fontId="11" fillId="33" borderId="13" xfId="35" applyNumberFormat="1" applyFont="1" applyFill="1" applyBorder="1" applyAlignment="1">
      <alignment horizontal="right" vertical="top" shrinkToFit="1"/>
      <protection/>
    </xf>
    <xf numFmtId="4" fontId="11" fillId="36" borderId="13" xfId="35" applyNumberFormat="1" applyFont="1" applyFill="1" applyBorder="1" applyAlignment="1">
      <alignment horizontal="right" vertical="top" shrinkToFit="1"/>
      <protection/>
    </xf>
    <xf numFmtId="0" fontId="1" fillId="37" borderId="14" xfId="35" applyFill="1" applyBorder="1" applyAlignment="1">
      <alignment horizontal="left" vertical="center" wrapText="1"/>
      <protection/>
    </xf>
    <xf numFmtId="4" fontId="11" fillId="37" borderId="15" xfId="35" applyNumberFormat="1" applyFont="1" applyFill="1" applyBorder="1" applyAlignment="1">
      <alignment horizontal="right" vertical="center" shrinkToFit="1"/>
      <protection/>
    </xf>
    <xf numFmtId="4" fontId="11" fillId="37" borderId="15" xfId="35" applyNumberFormat="1" applyFont="1" applyFill="1" applyBorder="1" applyAlignment="1">
      <alignment horizontal="center" vertical="center" wrapText="1" shrinkToFit="1"/>
      <protection/>
    </xf>
    <xf numFmtId="1" fontId="11" fillId="33" borderId="16" xfId="35" applyNumberFormat="1" applyFont="1" applyFill="1" applyBorder="1" applyAlignment="1">
      <alignment horizontal="left" vertical="top" shrinkToFit="1"/>
      <protection/>
    </xf>
    <xf numFmtId="1" fontId="38" fillId="37" borderId="0" xfId="35" applyNumberFormat="1" applyFont="1" applyFill="1" applyBorder="1" applyAlignment="1">
      <alignment horizontal="right" vertical="top" shrinkToFit="1"/>
      <protection/>
    </xf>
    <xf numFmtId="0" fontId="34" fillId="0" borderId="0" xfId="35" applyFont="1" applyFill="1" applyBorder="1" applyAlignment="1">
      <alignment horizontal="left" vertical="top" wrapText="1"/>
      <protection/>
    </xf>
    <xf numFmtId="4" fontId="38" fillId="0" borderId="0" xfId="35" applyNumberFormat="1" applyFont="1" applyFill="1" applyBorder="1" applyAlignment="1">
      <alignment horizontal="right" vertical="top" shrinkToFit="1"/>
      <protection/>
    </xf>
    <xf numFmtId="1" fontId="38" fillId="0" borderId="16" xfId="35" applyNumberFormat="1" applyFont="1" applyFill="1" applyBorder="1" applyAlignment="1">
      <alignment horizontal="center" vertical="center" shrinkToFit="1"/>
      <protection/>
    </xf>
    <xf numFmtId="0" fontId="34" fillId="0" borderId="17" xfId="35" applyFont="1" applyFill="1" applyBorder="1" applyAlignment="1">
      <alignment horizontal="left" vertical="top" wrapText="1"/>
      <protection/>
    </xf>
    <xf numFmtId="4" fontId="24" fillId="0" borderId="16" xfId="35" applyNumberFormat="1" applyFont="1" applyFill="1" applyBorder="1" applyAlignment="1">
      <alignment horizontal="right" vertical="center" shrinkToFit="1"/>
      <protection/>
    </xf>
    <xf numFmtId="4" fontId="38" fillId="0" borderId="16" xfId="35" applyNumberFormat="1" applyFont="1" applyFill="1" applyBorder="1" applyAlignment="1">
      <alignment horizontal="right" vertical="top" shrinkToFit="1"/>
      <protection/>
    </xf>
    <xf numFmtId="1" fontId="38" fillId="37" borderId="16" xfId="35" applyNumberFormat="1" applyFont="1" applyFill="1" applyBorder="1" applyAlignment="1">
      <alignment horizontal="right" vertical="top" shrinkToFit="1"/>
      <protection/>
    </xf>
    <xf numFmtId="1" fontId="38" fillId="0" borderId="18" xfId="35" applyNumberFormat="1" applyFont="1" applyFill="1" applyBorder="1" applyAlignment="1">
      <alignment horizontal="center" vertical="center" shrinkToFit="1"/>
      <protection/>
    </xf>
    <xf numFmtId="0" fontId="1" fillId="0" borderId="0" xfId="35" applyFill="1">
      <alignment/>
      <protection/>
    </xf>
    <xf numFmtId="0" fontId="9" fillId="0" borderId="10" xfId="35" applyFont="1" applyFill="1" applyBorder="1" applyAlignment="1">
      <alignment horizontal="center" vertical="center" wrapText="1"/>
      <protection/>
    </xf>
    <xf numFmtId="0" fontId="16" fillId="0" borderId="10" xfId="35" applyFont="1" applyFill="1" applyBorder="1" applyAlignment="1">
      <alignment horizontal="center" vertical="center" wrapText="1"/>
      <protection/>
    </xf>
    <xf numFmtId="2" fontId="1" fillId="36" borderId="15" xfId="35" applyNumberFormat="1" applyFill="1" applyBorder="1" applyAlignment="1">
      <alignment horizontal="right" vertical="center" wrapText="1"/>
      <protection/>
    </xf>
    <xf numFmtId="0" fontId="22" fillId="39" borderId="11" xfId="35" applyFont="1" applyFill="1" applyBorder="1" applyAlignment="1">
      <alignment horizontal="left" vertical="center" wrapText="1"/>
      <protection/>
    </xf>
    <xf numFmtId="0" fontId="28" fillId="39" borderId="10" xfId="35" applyFont="1" applyFill="1" applyBorder="1" applyAlignment="1">
      <alignment horizontal="center" vertical="center" wrapText="1"/>
      <protection/>
    </xf>
    <xf numFmtId="4" fontId="38" fillId="0" borderId="10" xfId="35" applyNumberFormat="1" applyFont="1" applyFill="1" applyBorder="1" applyAlignment="1">
      <alignment horizontal="right" vertical="center" shrinkToFit="1"/>
      <protection/>
    </xf>
    <xf numFmtId="0" fontId="2" fillId="0" borderId="0" xfId="35" applyFont="1" applyFill="1" applyBorder="1" applyAlignment="1">
      <alignment horizontal="left" vertical="top"/>
      <protection/>
    </xf>
    <xf numFmtId="0" fontId="2" fillId="0" borderId="0" xfId="35" applyFont="1" applyFill="1" applyBorder="1" applyAlignment="1">
      <alignment horizontal="left" vertical="top"/>
      <protection/>
    </xf>
    <xf numFmtId="0" fontId="4" fillId="0" borderId="0" xfId="35" applyFont="1" applyFill="1" applyBorder="1" applyAlignment="1">
      <alignment horizontal="left" vertical="top"/>
      <protection/>
    </xf>
    <xf numFmtId="0" fontId="31" fillId="0" borderId="0" xfId="35" applyFont="1" applyFill="1" applyBorder="1" applyAlignment="1">
      <alignment vertical="top"/>
      <protection/>
    </xf>
    <xf numFmtId="0" fontId="2" fillId="0" borderId="19" xfId="35" applyFont="1" applyFill="1" applyBorder="1" applyAlignment="1">
      <alignment horizontal="left" vertical="top"/>
      <protection/>
    </xf>
    <xf numFmtId="0" fontId="1" fillId="0" borderId="10" xfId="35" applyFill="1" applyBorder="1" applyAlignment="1">
      <alignment horizontal="left" vertical="center" wrapText="1"/>
      <protection/>
    </xf>
    <xf numFmtId="0" fontId="1" fillId="0" borderId="10" xfId="35" applyFill="1" applyBorder="1" applyAlignment="1">
      <alignment horizontal="left" wrapText="1"/>
      <protection/>
    </xf>
    <xf numFmtId="0" fontId="6" fillId="0" borderId="10" xfId="35" applyFont="1" applyFill="1" applyBorder="1" applyAlignment="1">
      <alignment horizontal="left" vertical="top" wrapText="1"/>
      <protection/>
    </xf>
    <xf numFmtId="0" fontId="7" fillId="0" borderId="10" xfId="35" applyFont="1" applyFill="1" applyBorder="1" applyAlignment="1">
      <alignment horizontal="left" vertical="top" wrapText="1"/>
      <protection/>
    </xf>
    <xf numFmtId="0" fontId="6" fillId="33" borderId="10" xfId="35" applyFont="1" applyFill="1" applyBorder="1" applyAlignment="1">
      <alignment horizontal="left" vertical="top" wrapText="1"/>
      <protection/>
    </xf>
    <xf numFmtId="0" fontId="1" fillId="37" borderId="0" xfId="35" applyFill="1" applyBorder="1" applyAlignment="1">
      <alignment horizontal="left" vertical="center" wrapText="1"/>
      <protection/>
    </xf>
    <xf numFmtId="0" fontId="1" fillId="0" borderId="0" xfId="35" applyFont="1" applyFill="1" applyBorder="1" applyAlignment="1">
      <alignment horizontal="left" vertical="top" indent="6"/>
      <protection/>
    </xf>
    <xf numFmtId="0" fontId="1" fillId="0" borderId="0" xfId="35" applyFill="1" applyBorder="1" applyAlignment="1">
      <alignment horizontal="left" vertical="top"/>
      <protection/>
    </xf>
    <xf numFmtId="0" fontId="6" fillId="33" borderId="16" xfId="35" applyFont="1" applyFill="1" applyBorder="1" applyAlignment="1">
      <alignment horizontal="left" vertical="top" wrapText="1"/>
      <protection/>
    </xf>
    <xf numFmtId="0" fontId="6" fillId="37" borderId="14" xfId="35" applyFont="1" applyFill="1" applyBorder="1" applyAlignment="1">
      <alignment horizontal="center" vertical="top" wrapText="1"/>
      <protection/>
    </xf>
    <xf numFmtId="0" fontId="3" fillId="0" borderId="0" xfId="35" applyFont="1" applyFill="1" applyBorder="1" applyAlignment="1">
      <alignment horizontal="left" vertical="top"/>
      <protection/>
    </xf>
    <xf numFmtId="0" fontId="1" fillId="0" borderId="19" xfId="35" applyFill="1" applyBorder="1" applyAlignment="1">
      <alignment horizontal="center" vertical="center" wrapText="1"/>
      <protection/>
    </xf>
    <xf numFmtId="0" fontId="16" fillId="0" borderId="11" xfId="35" applyFont="1" applyFill="1" applyBorder="1" applyAlignment="1">
      <alignment horizontal="center" vertical="center" wrapText="1"/>
      <protection/>
    </xf>
    <xf numFmtId="0" fontId="18" fillId="0" borderId="11" xfId="35" applyFont="1" applyFill="1" applyBorder="1" applyAlignment="1">
      <alignment horizontal="center" vertical="center" wrapText="1"/>
      <protection/>
    </xf>
    <xf numFmtId="0" fontId="1" fillId="0" borderId="11" xfId="35" applyFill="1" applyBorder="1" applyAlignment="1">
      <alignment horizontal="left" wrapText="1"/>
      <protection/>
    </xf>
    <xf numFmtId="0" fontId="6" fillId="38" borderId="11" xfId="35" applyFont="1" applyFill="1" applyBorder="1" applyAlignment="1">
      <alignment horizontal="left" vertical="top" wrapText="1"/>
      <protection/>
    </xf>
    <xf numFmtId="0" fontId="6" fillId="0" borderId="11" xfId="35" applyFont="1" applyFill="1" applyBorder="1" applyAlignment="1">
      <alignment horizontal="left" vertical="top" wrapText="1"/>
      <protection/>
    </xf>
    <xf numFmtId="0" fontId="7" fillId="0" borderId="11" xfId="35" applyFont="1" applyFill="1" applyBorder="1" applyAlignment="1">
      <alignment horizontal="left" vertical="top" wrapText="1"/>
      <protection/>
    </xf>
    <xf numFmtId="0" fontId="7" fillId="0" borderId="11" xfId="35" applyFont="1" applyFill="1" applyBorder="1" applyAlignment="1">
      <alignment horizontal="left" vertical="top" wrapText="1"/>
      <protection/>
    </xf>
    <xf numFmtId="0" fontId="6" fillId="0" borderId="11" xfId="35" applyFont="1" applyFill="1" applyBorder="1" applyAlignment="1">
      <alignment horizontal="center" vertical="center" wrapText="1"/>
      <protection/>
    </xf>
    <xf numFmtId="0" fontId="1" fillId="0" borderId="11" xfId="35" applyFill="1" applyBorder="1" applyAlignment="1">
      <alignment horizontal="center" vertical="center" wrapText="1"/>
      <protection/>
    </xf>
    <xf numFmtId="0" fontId="17" fillId="0" borderId="11" xfId="35" applyFont="1" applyFill="1" applyBorder="1" applyAlignment="1">
      <alignment horizontal="left" vertical="top" wrapText="1"/>
      <protection/>
    </xf>
    <xf numFmtId="0" fontId="16" fillId="0" borderId="11" xfId="35" applyFont="1" applyFill="1" applyBorder="1" applyAlignment="1">
      <alignment horizontal="left" vertical="top" wrapText="1"/>
      <protection/>
    </xf>
    <xf numFmtId="0" fontId="20" fillId="0" borderId="11" xfId="35" applyFont="1" applyFill="1" applyBorder="1" applyAlignment="1">
      <alignment horizontal="left" vertical="top" wrapText="1"/>
      <protection/>
    </xf>
    <xf numFmtId="0" fontId="7" fillId="0" borderId="11" xfId="35" applyFont="1" applyFill="1" applyBorder="1" applyAlignment="1">
      <alignment horizontal="left" vertical="top" wrapText="1"/>
      <protection/>
    </xf>
    <xf numFmtId="0" fontId="6" fillId="0" borderId="11" xfId="35" applyFont="1" applyFill="1" applyBorder="1" applyAlignment="1">
      <alignment horizontal="left" vertical="top" wrapText="1"/>
      <protection/>
    </xf>
    <xf numFmtId="0" fontId="11" fillId="37" borderId="11" xfId="35" applyFont="1" applyFill="1" applyBorder="1" applyAlignment="1">
      <alignment horizontal="left" vertical="top" wrapText="1"/>
      <protection/>
    </xf>
    <xf numFmtId="0" fontId="12" fillId="37" borderId="11" xfId="35" applyFont="1" applyFill="1" applyBorder="1" applyAlignment="1">
      <alignment horizontal="left" vertical="top" wrapText="1"/>
      <protection/>
    </xf>
    <xf numFmtId="0" fontId="11" fillId="0" borderId="11" xfId="35" applyFont="1" applyFill="1" applyBorder="1" applyAlignment="1">
      <alignment horizontal="left" vertical="top" wrapText="1"/>
      <protection/>
    </xf>
    <xf numFmtId="0" fontId="25" fillId="0" borderId="0" xfId="35" applyFont="1" applyFill="1" applyBorder="1" applyAlignment="1">
      <alignment horizontal="left" vertical="top"/>
      <protection/>
    </xf>
    <xf numFmtId="0" fontId="22" fillId="0" borderId="0" xfId="35" applyFont="1" applyFill="1" applyBorder="1" applyAlignment="1">
      <alignment horizontal="left" vertical="top"/>
      <protection/>
    </xf>
    <xf numFmtId="0" fontId="27" fillId="0" borderId="19" xfId="35" applyFont="1" applyFill="1" applyBorder="1" applyAlignment="1">
      <alignment horizontal="left" vertical="top"/>
      <protection/>
    </xf>
    <xf numFmtId="0" fontId="33" fillId="40" borderId="11" xfId="35" applyFont="1" applyFill="1" applyBorder="1" applyAlignment="1">
      <alignment horizontal="left" vertical="top" wrapText="1"/>
      <protection/>
    </xf>
    <xf numFmtId="0" fontId="33" fillId="41" borderId="11" xfId="35" applyFont="1" applyFill="1" applyBorder="1" applyAlignment="1">
      <alignment horizontal="left" vertical="top" wrapText="1"/>
      <protection/>
    </xf>
    <xf numFmtId="0" fontId="22" fillId="37" borderId="11" xfId="35" applyFont="1" applyFill="1" applyBorder="1" applyAlignment="1">
      <alignment horizontal="left" vertical="top" wrapText="1"/>
      <protection/>
    </xf>
    <xf numFmtId="0" fontId="36" fillId="38" borderId="11" xfId="35" applyFont="1" applyFill="1" applyBorder="1" applyAlignment="1">
      <alignment horizontal="left" vertical="top" wrapText="1"/>
      <protection/>
    </xf>
    <xf numFmtId="0" fontId="33" fillId="42" borderId="11" xfId="35" applyFont="1" applyFill="1" applyBorder="1" applyAlignment="1">
      <alignment horizontal="left" vertical="top" wrapText="1"/>
      <protection/>
    </xf>
    <xf numFmtId="0" fontId="37" fillId="45" borderId="20" xfId="35" applyFont="1" applyFill="1" applyBorder="1" applyAlignment="1">
      <alignment horizontal="left" vertical="top" wrapText="1"/>
      <protection/>
    </xf>
    <xf numFmtId="0" fontId="37" fillId="44" borderId="19" xfId="35" applyFont="1" applyFill="1" applyBorder="1" applyAlignment="1">
      <alignment horizontal="left" vertical="top" wrapText="1"/>
      <protection/>
    </xf>
    <xf numFmtId="0" fontId="36" fillId="38" borderId="11" xfId="35" applyFont="1" applyFill="1" applyBorder="1" applyAlignment="1">
      <alignment horizontal="left" vertical="center" wrapText="1"/>
      <protection/>
    </xf>
    <xf numFmtId="0" fontId="33" fillId="41" borderId="11" xfId="35" applyFont="1" applyFill="1" applyBorder="1" applyAlignment="1">
      <alignment horizontal="left" vertical="center" wrapText="1"/>
      <protection/>
    </xf>
    <xf numFmtId="0" fontId="22" fillId="37" borderId="11" xfId="35" applyFont="1" applyFill="1" applyBorder="1" applyAlignment="1">
      <alignment horizontal="left" vertical="center" wrapText="1"/>
      <protection/>
    </xf>
    <xf numFmtId="0" fontId="33" fillId="42" borderId="11" xfId="35" applyFont="1" applyFill="1" applyBorder="1" applyAlignment="1">
      <alignment horizontal="left" vertical="center" wrapText="1"/>
      <protection/>
    </xf>
    <xf numFmtId="0" fontId="37" fillId="43" borderId="12" xfId="35" applyFont="1" applyFill="1" applyBorder="1" applyAlignment="1">
      <alignment horizontal="left" vertical="top" wrapText="1"/>
      <protection/>
    </xf>
    <xf numFmtId="0" fontId="37" fillId="44" borderId="12" xfId="35" applyFont="1" applyFill="1" applyBorder="1" applyAlignment="1">
      <alignment horizontal="left" vertical="top" wrapText="1"/>
      <protection/>
    </xf>
    <xf numFmtId="0" fontId="37" fillId="43" borderId="20" xfId="35" applyFont="1" applyFill="1" applyBorder="1" applyAlignment="1">
      <alignment horizontal="left" vertical="top" wrapText="1"/>
      <protection/>
    </xf>
    <xf numFmtId="0" fontId="39" fillId="44" borderId="19" xfId="35" applyFont="1" applyFill="1" applyBorder="1" applyAlignment="1">
      <alignment horizontal="left" vertical="top" wrapText="1"/>
      <protection/>
    </xf>
    <xf numFmtId="0" fontId="40" fillId="44" borderId="19" xfId="35" applyFont="1" applyFill="1" applyBorder="1" applyAlignment="1">
      <alignment horizontal="left" vertical="top" wrapText="1"/>
      <protection/>
    </xf>
    <xf numFmtId="0" fontId="33" fillId="42" borderId="11" xfId="35" applyFont="1" applyFill="1" applyBorder="1" applyAlignment="1">
      <alignment horizontal="left" vertical="top" wrapText="1"/>
      <protection/>
    </xf>
    <xf numFmtId="0" fontId="1" fillId="44" borderId="19" xfId="35" applyFont="1" applyFill="1" applyBorder="1" applyAlignment="1">
      <alignment horizontal="left" vertical="top" wrapText="1"/>
      <protection/>
    </xf>
    <xf numFmtId="0" fontId="40" fillId="44" borderId="21" xfId="35" applyFont="1" applyFill="1" applyBorder="1" applyAlignment="1">
      <alignment horizontal="left" vertical="top" wrapText="1"/>
      <protection/>
    </xf>
    <xf numFmtId="0" fontId="33" fillId="44" borderId="21" xfId="35" applyFont="1" applyFill="1" applyBorder="1" applyAlignment="1">
      <alignment horizontal="left" vertical="top" wrapText="1"/>
      <protection/>
    </xf>
    <xf numFmtId="0" fontId="33" fillId="44" borderId="21" xfId="35" applyFont="1" applyFill="1" applyBorder="1" applyAlignment="1">
      <alignment horizontal="left" vertical="center" wrapText="1"/>
      <protection/>
    </xf>
    <xf numFmtId="0" fontId="37" fillId="44" borderId="19" xfId="35" applyFont="1" applyFill="1" applyBorder="1" applyAlignment="1">
      <alignment horizontal="left" vertical="top" wrapText="1"/>
      <protection/>
    </xf>
    <xf numFmtId="0" fontId="45" fillId="43" borderId="20" xfId="35" applyFont="1" applyFill="1" applyBorder="1" applyAlignment="1">
      <alignment horizontal="left" vertical="top" wrapText="1"/>
      <protection/>
    </xf>
    <xf numFmtId="1" fontId="31" fillId="0" borderId="11" xfId="35" applyNumberFormat="1" applyFont="1" applyFill="1" applyBorder="1" applyAlignment="1">
      <alignment horizontal="left" vertical="top" shrinkToFit="1"/>
      <protection/>
    </xf>
    <xf numFmtId="0" fontId="37" fillId="44" borderId="22" xfId="35" applyFont="1" applyFill="1" applyBorder="1" applyAlignment="1">
      <alignment horizontal="left" vertical="top" wrapText="1"/>
      <protection/>
    </xf>
    <xf numFmtId="0" fontId="39" fillId="44" borderId="22" xfId="35" applyFont="1" applyFill="1" applyBorder="1" applyAlignment="1">
      <alignment horizontal="left" vertical="top" wrapText="1"/>
      <protection/>
    </xf>
    <xf numFmtId="1" fontId="31" fillId="0" borderId="10" xfId="35" applyNumberFormat="1" applyFont="1" applyFill="1" applyBorder="1" applyAlignment="1">
      <alignment horizontal="left" vertical="center" shrinkToFit="1"/>
      <protection/>
    </xf>
    <xf numFmtId="0" fontId="33" fillId="46" borderId="11" xfId="35" applyFont="1" applyFill="1" applyBorder="1" applyAlignment="1">
      <alignment horizontal="left" vertical="top" wrapText="1"/>
      <protection/>
    </xf>
    <xf numFmtId="0" fontId="33" fillId="42" borderId="11" xfId="35" applyFont="1" applyFill="1" applyBorder="1" applyAlignment="1">
      <alignment vertical="center" wrapText="1"/>
      <protection/>
    </xf>
    <xf numFmtId="1" fontId="31" fillId="0" borderId="10" xfId="35" applyNumberFormat="1" applyFont="1" applyFill="1" applyBorder="1" applyAlignment="1">
      <alignment horizontal="left" vertical="top" shrinkToFit="1"/>
      <protection/>
    </xf>
    <xf numFmtId="0" fontId="37" fillId="43" borderId="11" xfId="35" applyFont="1" applyFill="1" applyBorder="1" applyAlignment="1">
      <alignment horizontal="left" vertical="top" wrapText="1"/>
      <protection/>
    </xf>
    <xf numFmtId="0" fontId="33" fillId="42" borderId="10" xfId="35" applyFont="1" applyFill="1" applyBorder="1" applyAlignment="1">
      <alignment horizontal="left" vertical="top" wrapText="1"/>
      <protection/>
    </xf>
    <xf numFmtId="0" fontId="37" fillId="43" borderId="10" xfId="35" applyFont="1" applyFill="1" applyBorder="1" applyAlignment="1">
      <alignment horizontal="left" vertical="top" wrapText="1"/>
      <protection/>
    </xf>
    <xf numFmtId="0" fontId="37" fillId="44" borderId="21" xfId="35" applyFont="1" applyFill="1" applyBorder="1" applyAlignment="1">
      <alignment horizontal="left" vertical="top" wrapText="1"/>
      <protection/>
    </xf>
    <xf numFmtId="0" fontId="22" fillId="0" borderId="11" xfId="35" applyFont="1" applyFill="1" applyBorder="1" applyAlignment="1">
      <alignment horizontal="left" vertical="top" wrapText="1"/>
      <protection/>
    </xf>
    <xf numFmtId="0" fontId="33" fillId="0" borderId="11" xfId="35" applyFont="1" applyFill="1" applyBorder="1" applyAlignment="1">
      <alignment horizontal="left" vertical="top" wrapText="1"/>
      <protection/>
    </xf>
    <xf numFmtId="0" fontId="13" fillId="0" borderId="0" xfId="35" applyFont="1" applyFill="1" applyBorder="1" applyAlignment="1">
      <alignment horizontal="left" vertical="top" wrapText="1"/>
      <protection/>
    </xf>
    <xf numFmtId="1" fontId="38" fillId="0" borderId="0" xfId="35" applyNumberFormat="1" applyFont="1" applyFill="1" applyBorder="1" applyAlignment="1">
      <alignment horizontal="left" vertical="top" shrinkToFit="1"/>
      <protection/>
    </xf>
    <xf numFmtId="0" fontId="18" fillId="0" borderId="0" xfId="35" applyFont="1" applyFill="1" applyBorder="1" applyAlignment="1">
      <alignment horizontal="left" vertical="top"/>
      <protection/>
    </xf>
    <xf numFmtId="0" fontId="31" fillId="0" borderId="21" xfId="35" applyFont="1" applyFill="1" applyBorder="1" applyAlignment="1">
      <alignment horizontal="left" vertical="top"/>
      <protection/>
    </xf>
    <xf numFmtId="0" fontId="36" fillId="38" borderId="11" xfId="35" applyFont="1" applyFill="1" applyBorder="1" applyAlignment="1">
      <alignment horizontal="left" vertical="center" wrapText="1"/>
      <protection/>
    </xf>
    <xf numFmtId="0" fontId="13" fillId="0" borderId="0" xfId="35" applyFont="1" applyFill="1" applyBorder="1" applyAlignment="1">
      <alignment horizontal="left" vertical="top"/>
      <protection/>
    </xf>
    <xf numFmtId="0" fontId="13" fillId="0" borderId="0" xfId="35" applyFont="1" applyFill="1" applyBorder="1" applyAlignment="1">
      <alignment horizontal="left" vertical="top"/>
      <protection/>
    </xf>
    <xf numFmtId="0" fontId="13" fillId="0" borderId="0" xfId="35" applyFont="1" applyFill="1" applyBorder="1" applyAlignment="1">
      <alignment horizontal="left" vertical="top" indent="1"/>
      <protection/>
    </xf>
    <xf numFmtId="0" fontId="27" fillId="0" borderId="0" xfId="35" applyFont="1" applyFill="1" applyBorder="1" applyAlignment="1">
      <alignment horizontal="left" vertical="top"/>
      <protection/>
    </xf>
    <xf numFmtId="0" fontId="13" fillId="0" borderId="0" xfId="35" applyFont="1" applyFill="1" applyBorder="1" applyAlignment="1">
      <alignment vertical="top"/>
      <protection/>
    </xf>
    <xf numFmtId="0" fontId="1" fillId="0" borderId="0" xfId="35" applyFont="1" applyFill="1" applyBorder="1" applyAlignment="1">
      <alignment vertical="top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E6B9B8"/>
      <rgbColor rgb="00BFBFBF"/>
      <rgbColor rgb="00FAC090"/>
      <rgbColor rgb="003366FF"/>
      <rgbColor rgb="0033CCCC"/>
      <rgbColor rgb="0092D050"/>
      <rgbColor rgb="00FFCC00"/>
      <rgbColor rgb="00FF9900"/>
      <rgbColor rgb="00FF3265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="140" zoomScaleNormal="140" zoomScalePageLayoutView="0" workbookViewId="0" topLeftCell="A37">
      <selection activeCell="A29" sqref="A29:I29"/>
    </sheetView>
  </sheetViews>
  <sheetFormatPr defaultColWidth="7.8515625" defaultRowHeight="12.75"/>
  <cols>
    <col min="1" max="1" width="6.140625" style="1" customWidth="1"/>
    <col min="2" max="2" width="8.8515625" style="1" customWidth="1"/>
    <col min="3" max="3" width="29.421875" style="1" customWidth="1"/>
    <col min="4" max="4" width="8.8515625" style="1" customWidth="1"/>
    <col min="5" max="6" width="12.140625" style="1" customWidth="1"/>
    <col min="7" max="7" width="12.57421875" style="1" customWidth="1"/>
    <col min="8" max="8" width="7.57421875" style="2" customWidth="1"/>
    <col min="9" max="9" width="7.28125" style="2" customWidth="1"/>
    <col min="10" max="16384" width="7.8515625" style="1" customWidth="1"/>
  </cols>
  <sheetData>
    <row r="1" spans="1:9" ht="15" customHeight="1">
      <c r="A1" s="230" t="s">
        <v>272</v>
      </c>
      <c r="B1" s="230"/>
      <c r="C1" s="230"/>
      <c r="D1" s="230"/>
      <c r="E1" s="230"/>
      <c r="F1" s="230"/>
      <c r="G1" s="230"/>
      <c r="H1" s="230"/>
      <c r="I1" s="230"/>
    </row>
    <row r="2" spans="1:9" ht="15" customHeight="1">
      <c r="A2" s="206" t="s">
        <v>271</v>
      </c>
      <c r="B2" s="206"/>
      <c r="C2" s="206"/>
      <c r="D2" s="206"/>
      <c r="E2" s="206"/>
      <c r="F2" s="206"/>
      <c r="G2" s="206"/>
      <c r="H2" s="206"/>
      <c r="I2" s="206"/>
    </row>
    <row r="3" spans="1:9" s="3" customFormat="1" ht="12.75" customHeight="1">
      <c r="A3" s="231" t="s">
        <v>274</v>
      </c>
      <c r="B3" s="231"/>
      <c r="C3" s="231"/>
      <c r="D3" s="231"/>
      <c r="E3" s="231"/>
      <c r="F3" s="231"/>
      <c r="G3" s="231"/>
      <c r="H3" s="231"/>
      <c r="I3" s="231"/>
    </row>
    <row r="4" spans="1:7" ht="12" customHeight="1">
      <c r="A4" s="232"/>
      <c r="B4" s="232"/>
      <c r="C4" s="232"/>
      <c r="D4" s="232"/>
      <c r="E4" s="232"/>
      <c r="F4" s="232"/>
      <c r="G4" s="232"/>
    </row>
    <row r="5" spans="1:9" ht="15" customHeight="1">
      <c r="A5" s="203" t="s">
        <v>252</v>
      </c>
      <c r="B5" s="203"/>
      <c r="C5" s="203"/>
      <c r="D5" s="203"/>
      <c r="E5" s="203"/>
      <c r="F5" s="203"/>
      <c r="G5" s="203"/>
      <c r="H5" s="204"/>
      <c r="I5" s="204"/>
    </row>
    <row r="6" spans="1:9" ht="23.25" customHeight="1">
      <c r="A6" s="233" t="s">
        <v>253</v>
      </c>
      <c r="B6" s="233"/>
      <c r="C6" s="233"/>
      <c r="D6" s="233"/>
      <c r="E6" s="233"/>
      <c r="F6" s="233"/>
      <c r="G6" s="233"/>
      <c r="H6" s="233"/>
      <c r="I6" s="233"/>
    </row>
    <row r="7" spans="1:9" ht="20.25" customHeight="1">
      <c r="A7" s="205"/>
      <c r="B7" s="205"/>
      <c r="C7" s="202" t="s">
        <v>266</v>
      </c>
      <c r="D7" s="205"/>
      <c r="E7" s="205"/>
      <c r="F7" s="205"/>
      <c r="G7" s="205"/>
      <c r="H7" s="205"/>
      <c r="I7" s="205"/>
    </row>
    <row r="8" spans="1:7" ht="18.75" customHeight="1">
      <c r="A8" s="234" t="s">
        <v>270</v>
      </c>
      <c r="B8" s="234"/>
      <c r="C8" s="234"/>
      <c r="D8" s="234"/>
      <c r="E8" s="234"/>
      <c r="F8" s="234"/>
      <c r="G8" s="234"/>
    </row>
    <row r="9" spans="1:9" ht="28.5" customHeight="1">
      <c r="A9" s="5"/>
      <c r="B9" s="235"/>
      <c r="C9" s="235"/>
      <c r="D9" s="235"/>
      <c r="E9" s="6" t="s">
        <v>0</v>
      </c>
      <c r="F9" s="6" t="s">
        <v>1</v>
      </c>
      <c r="G9" s="6" t="s">
        <v>2</v>
      </c>
      <c r="H9" s="7" t="s">
        <v>3</v>
      </c>
      <c r="I9" s="7" t="s">
        <v>4</v>
      </c>
    </row>
    <row r="10" spans="1:9" ht="12" customHeight="1">
      <c r="A10" s="8"/>
      <c r="B10" s="236"/>
      <c r="C10" s="236"/>
      <c r="D10" s="236"/>
      <c r="E10" s="9">
        <v>1</v>
      </c>
      <c r="F10" s="9">
        <v>2</v>
      </c>
      <c r="G10" s="9">
        <v>3</v>
      </c>
      <c r="H10" s="10"/>
      <c r="I10" s="10"/>
    </row>
    <row r="11" spans="1:9" ht="12.75" customHeight="1">
      <c r="A11" s="237" t="s">
        <v>5</v>
      </c>
      <c r="B11" s="237"/>
      <c r="C11" s="237"/>
      <c r="D11" s="237"/>
      <c r="E11" s="8"/>
      <c r="F11" s="8"/>
      <c r="G11" s="8"/>
      <c r="H11" s="10"/>
      <c r="I11" s="10"/>
    </row>
    <row r="12" spans="1:9" ht="12" customHeight="1">
      <c r="A12" s="11">
        <v>6</v>
      </c>
      <c r="B12" s="238" t="s">
        <v>6</v>
      </c>
      <c r="C12" s="238"/>
      <c r="D12" s="238"/>
      <c r="E12" s="12">
        <f>'OPĆI DIO'!D9</f>
        <v>4285537.949999999</v>
      </c>
      <c r="F12" s="12">
        <f>'OPĆI DIO'!E9</f>
        <v>12565450</v>
      </c>
      <c r="G12" s="12">
        <f>'OPĆI DIO'!F9</f>
        <v>3782307.69</v>
      </c>
      <c r="H12" s="13">
        <f>F12/E12*100</f>
        <v>293.2058972899774</v>
      </c>
      <c r="I12" s="13">
        <f>G12/F12*100</f>
        <v>30.10085345132884</v>
      </c>
    </row>
    <row r="13" spans="1:9" ht="12.75" customHeight="1">
      <c r="A13" s="11">
        <v>7</v>
      </c>
      <c r="B13" s="238" t="s">
        <v>7</v>
      </c>
      <c r="C13" s="238"/>
      <c r="D13" s="238"/>
      <c r="E13" s="12">
        <f>'OPĆI DIO'!D25</f>
        <v>0</v>
      </c>
      <c r="F13" s="12">
        <f>'OPĆI DIO'!E25</f>
        <v>25000</v>
      </c>
      <c r="G13" s="12">
        <f>'OPĆI DIO'!F25</f>
        <v>0</v>
      </c>
      <c r="H13" s="13">
        <v>0</v>
      </c>
      <c r="I13" s="13">
        <f aca="true" t="shared" si="0" ref="I13:I18">G13/F13*100</f>
        <v>0</v>
      </c>
    </row>
    <row r="14" spans="1:9" ht="15" customHeight="1">
      <c r="A14" s="14"/>
      <c r="B14" s="239" t="s">
        <v>8</v>
      </c>
      <c r="C14" s="239"/>
      <c r="D14" s="239"/>
      <c r="E14" s="15">
        <f>SUM(E12,E13)</f>
        <v>4285537.949999999</v>
      </c>
      <c r="F14" s="15">
        <f>SUM(F12,F13)</f>
        <v>12590450</v>
      </c>
      <c r="G14" s="15">
        <f>SUM(G13,G12)</f>
        <v>3782307.69</v>
      </c>
      <c r="H14" s="16">
        <f>F14/E14*100</f>
        <v>293.78925462554827</v>
      </c>
      <c r="I14" s="16">
        <f t="shared" si="0"/>
        <v>30.04108423447931</v>
      </c>
    </row>
    <row r="15" spans="1:9" ht="13.5" customHeight="1">
      <c r="A15" s="11">
        <v>3</v>
      </c>
      <c r="B15" s="238" t="s">
        <v>9</v>
      </c>
      <c r="C15" s="238"/>
      <c r="D15" s="238"/>
      <c r="E15" s="12">
        <f>'OPĆI DIO'!D30</f>
        <v>961065.95</v>
      </c>
      <c r="F15" s="12">
        <f>'OPĆI DIO'!E30</f>
        <v>4577500</v>
      </c>
      <c r="G15" s="12">
        <f>'OPĆI DIO'!F30</f>
        <v>2093731.39</v>
      </c>
      <c r="H15" s="13">
        <f>F15/E15*100</f>
        <v>476.2940566149493</v>
      </c>
      <c r="I15" s="13">
        <f t="shared" si="0"/>
        <v>45.73962621518296</v>
      </c>
    </row>
    <row r="16" spans="1:9" ht="13.5" customHeight="1">
      <c r="A16" s="11">
        <v>4</v>
      </c>
      <c r="B16" s="238" t="s">
        <v>10</v>
      </c>
      <c r="C16" s="238"/>
      <c r="D16" s="238"/>
      <c r="E16" s="12">
        <f>'OPĆI DIO'!D57</f>
        <v>1733440.4</v>
      </c>
      <c r="F16" s="12">
        <f>'OPĆI DIO'!E57</f>
        <v>9842500</v>
      </c>
      <c r="G16" s="12">
        <f>'OPĆI DIO'!F57</f>
        <v>435759.91000000003</v>
      </c>
      <c r="H16" s="13">
        <f>F16/E16*100</f>
        <v>567.8014658017663</v>
      </c>
      <c r="I16" s="13">
        <f t="shared" si="0"/>
        <v>4.42732954025908</v>
      </c>
    </row>
    <row r="17" spans="1:9" ht="15" customHeight="1">
      <c r="A17" s="14"/>
      <c r="B17" s="239" t="s">
        <v>11</v>
      </c>
      <c r="C17" s="239"/>
      <c r="D17" s="239"/>
      <c r="E17" s="15">
        <f>SUM(E15,E16)</f>
        <v>2694506.3499999996</v>
      </c>
      <c r="F17" s="15">
        <f>SUM(F15,F16)</f>
        <v>14420000</v>
      </c>
      <c r="G17" s="15">
        <f>SUM(G15,G16)</f>
        <v>2529491.3</v>
      </c>
      <c r="H17" s="17">
        <f>F17/E17*100</f>
        <v>535.1629622249731</v>
      </c>
      <c r="I17" s="17">
        <f t="shared" si="0"/>
        <v>17.54154854368932</v>
      </c>
    </row>
    <row r="18" spans="1:9" ht="12" customHeight="1">
      <c r="A18" s="8"/>
      <c r="B18" s="237" t="s">
        <v>12</v>
      </c>
      <c r="C18" s="237"/>
      <c r="D18" s="237"/>
      <c r="E18" s="18">
        <f>SUM(E14-E17)</f>
        <v>1591031.5999999996</v>
      </c>
      <c r="F18" s="18">
        <f>SUM(F14-F17)</f>
        <v>-1829550</v>
      </c>
      <c r="G18" s="18">
        <f>SUM(G14-G17)</f>
        <v>1252816.3900000001</v>
      </c>
      <c r="H18" s="13">
        <f>F18/E18*100</f>
        <v>-114.99143071702665</v>
      </c>
      <c r="I18" s="13">
        <f t="shared" si="0"/>
        <v>-68.47675056707935</v>
      </c>
    </row>
    <row r="19" spans="1:9" ht="12" customHeight="1">
      <c r="A19" s="8"/>
      <c r="B19" s="236"/>
      <c r="C19" s="236"/>
      <c r="D19" s="236"/>
      <c r="E19" s="8"/>
      <c r="F19" s="8"/>
      <c r="G19" s="8"/>
      <c r="H19" s="13"/>
      <c r="I19" s="13"/>
    </row>
    <row r="20" spans="1:9" ht="15.75" customHeight="1">
      <c r="A20" s="237" t="s">
        <v>13</v>
      </c>
      <c r="B20" s="237"/>
      <c r="C20" s="237"/>
      <c r="D20" s="237"/>
      <c r="E20" s="8"/>
      <c r="F20" s="8"/>
      <c r="G20" s="8"/>
      <c r="H20" s="13"/>
      <c r="I20" s="13"/>
    </row>
    <row r="21" spans="1:9" ht="12" customHeight="1">
      <c r="A21" s="11">
        <v>8</v>
      </c>
      <c r="B21" s="238" t="s">
        <v>14</v>
      </c>
      <c r="C21" s="238"/>
      <c r="D21" s="238"/>
      <c r="E21" s="19">
        <v>0</v>
      </c>
      <c r="F21" s="19">
        <v>0</v>
      </c>
      <c r="G21" s="19">
        <v>0</v>
      </c>
      <c r="H21" s="13"/>
      <c r="I21" s="13"/>
    </row>
    <row r="22" spans="1:9" ht="12" customHeight="1">
      <c r="A22" s="11">
        <v>5</v>
      </c>
      <c r="B22" s="238" t="s">
        <v>15</v>
      </c>
      <c r="C22" s="238"/>
      <c r="D22" s="238"/>
      <c r="E22" s="19">
        <v>0</v>
      </c>
      <c r="F22" s="19">
        <v>0</v>
      </c>
      <c r="G22" s="19">
        <v>0</v>
      </c>
      <c r="H22" s="13"/>
      <c r="I22" s="13"/>
    </row>
    <row r="23" spans="1:9" ht="12" customHeight="1">
      <c r="A23" s="14"/>
      <c r="B23" s="239" t="s">
        <v>16</v>
      </c>
      <c r="C23" s="239"/>
      <c r="D23" s="239"/>
      <c r="E23" s="20">
        <v>0</v>
      </c>
      <c r="F23" s="21"/>
      <c r="G23" s="21"/>
      <c r="H23" s="22"/>
      <c r="I23" s="23"/>
    </row>
    <row r="24" spans="1:9" ht="14.25" customHeight="1">
      <c r="A24" s="8"/>
      <c r="B24" s="236"/>
      <c r="C24" s="236"/>
      <c r="D24" s="236"/>
      <c r="E24" s="8"/>
      <c r="F24" s="8"/>
      <c r="G24" s="8"/>
      <c r="H24" s="13"/>
      <c r="I24" s="13"/>
    </row>
    <row r="25" spans="1:9" ht="18" customHeight="1">
      <c r="A25" s="237" t="s">
        <v>17</v>
      </c>
      <c r="B25" s="237"/>
      <c r="C25" s="237"/>
      <c r="D25" s="237"/>
      <c r="E25" s="18">
        <v>1937800</v>
      </c>
      <c r="F25" s="18">
        <f>F26</f>
        <v>1829550</v>
      </c>
      <c r="G25" s="18">
        <f>G26</f>
        <v>1829550</v>
      </c>
      <c r="H25" s="13"/>
      <c r="I25" s="13"/>
    </row>
    <row r="26" spans="1:9" ht="14.25" customHeight="1">
      <c r="A26" s="213">
        <v>9</v>
      </c>
      <c r="B26" s="243" t="s">
        <v>18</v>
      </c>
      <c r="C26" s="243"/>
      <c r="D26" s="243"/>
      <c r="E26" s="208">
        <v>1937800</v>
      </c>
      <c r="F26" s="208">
        <v>1829550</v>
      </c>
      <c r="G26" s="209">
        <v>1829550</v>
      </c>
      <c r="H26" s="207">
        <f>E26/F26*100</f>
        <v>105.91675548632178</v>
      </c>
      <c r="I26" s="207">
        <f>F26/G26*100</f>
        <v>100</v>
      </c>
    </row>
    <row r="27" spans="1:9" ht="24.75" customHeight="1">
      <c r="A27" s="210"/>
      <c r="B27" s="244" t="s">
        <v>19</v>
      </c>
      <c r="C27" s="244"/>
      <c r="D27" s="244"/>
      <c r="E27" s="211">
        <f>SUM(E18+E23+E26)</f>
        <v>3528831.5999999996</v>
      </c>
      <c r="F27" s="212">
        <f>SUM(F18+F23+F26)</f>
        <v>0</v>
      </c>
      <c r="G27" s="211">
        <f>SUM(G18+G23+G26)</f>
        <v>3082366.39</v>
      </c>
      <c r="H27" s="226">
        <v>0</v>
      </c>
      <c r="I27" s="226">
        <f>F27/G27*100</f>
        <v>0</v>
      </c>
    </row>
    <row r="28" spans="1:9" s="24" customFormat="1" ht="14.25" customHeight="1">
      <c r="A28" s="240"/>
      <c r="B28" s="240"/>
      <c r="C28" s="240"/>
      <c r="D28" s="240"/>
      <c r="E28" s="240"/>
      <c r="F28" s="240"/>
      <c r="G28" s="240"/>
      <c r="H28" s="240"/>
      <c r="I28" s="240"/>
    </row>
    <row r="29" spans="1:9" ht="12.75" customHeight="1">
      <c r="A29" s="241"/>
      <c r="B29" s="241"/>
      <c r="C29" s="241"/>
      <c r="D29" s="241"/>
      <c r="E29" s="241"/>
      <c r="F29" s="241"/>
      <c r="G29" s="241"/>
      <c r="H29" s="241"/>
      <c r="I29" s="241"/>
    </row>
    <row r="30" spans="1:18" ht="12.75" customHeight="1">
      <c r="A30" s="25"/>
      <c r="B30" s="25"/>
      <c r="C30" s="25"/>
      <c r="D30" s="25"/>
      <c r="E30" s="25"/>
      <c r="F30" s="25"/>
      <c r="G30" s="25"/>
      <c r="H30" s="26"/>
      <c r="I30" s="26"/>
      <c r="J30" s="25"/>
      <c r="K30" s="25"/>
      <c r="L30" s="25"/>
      <c r="M30" s="25"/>
      <c r="N30" s="25"/>
      <c r="O30" s="25"/>
      <c r="P30" s="25"/>
      <c r="Q30" s="25"/>
      <c r="R30" s="25"/>
    </row>
    <row r="31" spans="1:9" ht="12.75">
      <c r="A31" s="242"/>
      <c r="B31" s="242"/>
      <c r="C31" s="242"/>
      <c r="D31" s="242"/>
      <c r="E31" s="242"/>
      <c r="F31" s="242"/>
      <c r="G31" s="242"/>
      <c r="H31" s="242"/>
      <c r="I31" s="242"/>
    </row>
  </sheetData>
  <sheetProtection selectLockedCells="1" selectUnlockedCells="1"/>
  <mergeCells count="27">
    <mergeCell ref="A28:I28"/>
    <mergeCell ref="A29:I29"/>
    <mergeCell ref="A31:I31"/>
    <mergeCell ref="B22:D22"/>
    <mergeCell ref="B23:D23"/>
    <mergeCell ref="B24:D24"/>
    <mergeCell ref="A25:D25"/>
    <mergeCell ref="B26:D26"/>
    <mergeCell ref="B27:D27"/>
    <mergeCell ref="B16:D16"/>
    <mergeCell ref="B17:D17"/>
    <mergeCell ref="B18:D18"/>
    <mergeCell ref="B19:D19"/>
    <mergeCell ref="A20:D20"/>
    <mergeCell ref="B21:D21"/>
    <mergeCell ref="B10:D10"/>
    <mergeCell ref="A11:D11"/>
    <mergeCell ref="B12:D12"/>
    <mergeCell ref="B13:D13"/>
    <mergeCell ref="B14:D14"/>
    <mergeCell ref="B15:D15"/>
    <mergeCell ref="A1:I1"/>
    <mergeCell ref="A3:I3"/>
    <mergeCell ref="A4:G4"/>
    <mergeCell ref="A6:I6"/>
    <mergeCell ref="A8:G8"/>
    <mergeCell ref="B9:D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zoomScale="150" zoomScaleNormal="150" zoomScalePageLayoutView="0" workbookViewId="0" topLeftCell="A13">
      <selection activeCell="G40" sqref="G40"/>
    </sheetView>
  </sheetViews>
  <sheetFormatPr defaultColWidth="7.8515625" defaultRowHeight="12.75"/>
  <cols>
    <col min="1" max="1" width="4.57421875" style="1" customWidth="1"/>
    <col min="2" max="2" width="22.8515625" style="1" customWidth="1"/>
    <col min="3" max="3" width="30.28125" style="1" customWidth="1"/>
    <col min="4" max="4" width="14.28125" style="1" customWidth="1"/>
    <col min="5" max="5" width="13.57421875" style="1" customWidth="1"/>
    <col min="6" max="6" width="13.7109375" style="27" customWidth="1"/>
    <col min="7" max="7" width="5.57421875" style="1" customWidth="1"/>
    <col min="8" max="8" width="5.8515625" style="1" customWidth="1"/>
    <col min="9" max="16384" width="7.8515625" style="1" customWidth="1"/>
  </cols>
  <sheetData>
    <row r="1" ht="19.5" customHeight="1">
      <c r="A1" s="28" t="s">
        <v>277</v>
      </c>
    </row>
    <row r="2" spans="1:6" s="4" customFormat="1" ht="19.5" customHeight="1">
      <c r="A2" s="232" t="s">
        <v>256</v>
      </c>
      <c r="B2" s="232"/>
      <c r="C2" s="232"/>
      <c r="D2" s="232"/>
      <c r="E2" s="232"/>
      <c r="F2" s="232"/>
    </row>
    <row r="3" ht="17.25" customHeight="1">
      <c r="A3" s="29" t="s">
        <v>20</v>
      </c>
    </row>
    <row r="4" spans="1:3" ht="12.75" customHeight="1">
      <c r="A4" s="245" t="s">
        <v>254</v>
      </c>
      <c r="B4" s="245"/>
      <c r="C4" s="245"/>
    </row>
    <row r="5" spans="1:8" ht="12.75" customHeight="1">
      <c r="A5" s="30" t="s">
        <v>21</v>
      </c>
      <c r="B5" s="246"/>
      <c r="C5" s="246"/>
      <c r="D5" s="246"/>
      <c r="E5" s="246"/>
      <c r="F5" s="246"/>
      <c r="G5" s="246"/>
      <c r="H5" s="246"/>
    </row>
    <row r="6" spans="1:8" ht="23.25" customHeight="1">
      <c r="A6" s="224" t="s">
        <v>297</v>
      </c>
      <c r="B6" s="247" t="s">
        <v>255</v>
      </c>
      <c r="C6" s="247"/>
      <c r="D6" s="31" t="s">
        <v>22</v>
      </c>
      <c r="E6" s="225" t="s">
        <v>23</v>
      </c>
      <c r="F6" s="32" t="s">
        <v>24</v>
      </c>
      <c r="G6" s="33" t="s">
        <v>25</v>
      </c>
      <c r="H6" s="33" t="s">
        <v>26</v>
      </c>
    </row>
    <row r="7" spans="1:8" s="3" customFormat="1" ht="20.25" customHeight="1">
      <c r="A7" s="248" t="s">
        <v>27</v>
      </c>
      <c r="B7" s="248"/>
      <c r="C7" s="248"/>
      <c r="D7" s="248"/>
      <c r="E7" s="248"/>
      <c r="F7" s="248"/>
      <c r="G7" s="248"/>
      <c r="H7" s="248"/>
    </row>
    <row r="8" spans="1:8" ht="12" customHeight="1">
      <c r="A8" s="8"/>
      <c r="B8" s="249"/>
      <c r="C8" s="249"/>
      <c r="D8" s="34" t="s">
        <v>28</v>
      </c>
      <c r="E8" s="34" t="s">
        <v>29</v>
      </c>
      <c r="F8" s="35" t="s">
        <v>30</v>
      </c>
      <c r="G8" s="8"/>
      <c r="H8" s="8"/>
    </row>
    <row r="9" spans="1:8" ht="12" customHeight="1">
      <c r="A9" s="36">
        <v>6</v>
      </c>
      <c r="B9" s="250" t="s">
        <v>268</v>
      </c>
      <c r="C9" s="250"/>
      <c r="D9" s="37">
        <f>SUM(D10,D14,D17,D20)</f>
        <v>4285537.949999999</v>
      </c>
      <c r="E9" s="37">
        <f>SUM(E10,E14,E17,E20)</f>
        <v>12565450</v>
      </c>
      <c r="F9" s="37">
        <f>SUM(F10,F14,F17,F20)</f>
        <v>3782307.69</v>
      </c>
      <c r="G9" s="38">
        <f>E9/D9*100</f>
        <v>293.2058972899774</v>
      </c>
      <c r="H9" s="38">
        <f>F9/E9*100</f>
        <v>30.10085345132884</v>
      </c>
    </row>
    <row r="10" spans="1:8" ht="12" customHeight="1">
      <c r="A10" s="39">
        <v>61</v>
      </c>
      <c r="B10" s="251" t="s">
        <v>278</v>
      </c>
      <c r="C10" s="251"/>
      <c r="D10" s="18">
        <f>SUM(D11,D12,D13)</f>
        <v>1374002.47</v>
      </c>
      <c r="E10" s="18">
        <f>SUM(E11,E12,E13)</f>
        <v>1202000</v>
      </c>
      <c r="F10" s="18">
        <f>SUM(F11,F12,F13)</f>
        <v>672444.35</v>
      </c>
      <c r="G10" s="40">
        <f aca="true" t="shared" si="0" ref="G10:G23">D10/E10*100</f>
        <v>114.30968968386024</v>
      </c>
      <c r="H10" s="40">
        <f>F10/E10*100</f>
        <v>55.943789517470876</v>
      </c>
    </row>
    <row r="11" spans="1:8" ht="12" customHeight="1">
      <c r="A11" s="11">
        <v>611</v>
      </c>
      <c r="B11" s="252" t="s">
        <v>279</v>
      </c>
      <c r="C11" s="252"/>
      <c r="D11" s="41">
        <v>1301937.96</v>
      </c>
      <c r="E11" s="42">
        <v>1100000</v>
      </c>
      <c r="F11" s="42">
        <v>630017.78</v>
      </c>
      <c r="G11" s="40">
        <f t="shared" si="0"/>
        <v>118.35799636363635</v>
      </c>
      <c r="H11" s="40">
        <v>0</v>
      </c>
    </row>
    <row r="12" spans="1:8" ht="12" customHeight="1">
      <c r="A12" s="11">
        <v>613</v>
      </c>
      <c r="B12" s="252" t="s">
        <v>280</v>
      </c>
      <c r="C12" s="252"/>
      <c r="D12" s="41">
        <v>69822.21</v>
      </c>
      <c r="E12" s="42">
        <v>90000</v>
      </c>
      <c r="F12" s="42">
        <v>41715.35</v>
      </c>
      <c r="G12" s="40">
        <f t="shared" si="0"/>
        <v>77.58023333333334</v>
      </c>
      <c r="H12" s="40">
        <v>0</v>
      </c>
    </row>
    <row r="13" spans="1:8" ht="12" customHeight="1">
      <c r="A13" s="11">
        <v>614</v>
      </c>
      <c r="B13" s="252" t="s">
        <v>281</v>
      </c>
      <c r="C13" s="252"/>
      <c r="D13" s="41">
        <v>2242.3</v>
      </c>
      <c r="E13" s="42">
        <v>12000</v>
      </c>
      <c r="F13" s="42">
        <v>711.22</v>
      </c>
      <c r="G13" s="40">
        <f t="shared" si="0"/>
        <v>18.685833333333335</v>
      </c>
      <c r="H13" s="40">
        <v>0</v>
      </c>
    </row>
    <row r="14" spans="1:8" ht="12" customHeight="1">
      <c r="A14" s="39">
        <v>63</v>
      </c>
      <c r="B14" s="251" t="s">
        <v>282</v>
      </c>
      <c r="C14" s="251"/>
      <c r="D14" s="18">
        <f>SUM(D15,D16)</f>
        <v>2464451.74</v>
      </c>
      <c r="E14" s="18">
        <f>SUM(E15,E16)</f>
        <v>10102300</v>
      </c>
      <c r="F14" s="18">
        <f>SUM(F15,F16)</f>
        <v>2363505.86</v>
      </c>
      <c r="G14" s="40">
        <f t="shared" si="0"/>
        <v>24.39495698999238</v>
      </c>
      <c r="H14" s="40">
        <f>F14/E14*100</f>
        <v>23.395720380507406</v>
      </c>
    </row>
    <row r="15" spans="1:8" ht="12" customHeight="1">
      <c r="A15" s="11">
        <v>633</v>
      </c>
      <c r="B15" s="252" t="s">
        <v>283</v>
      </c>
      <c r="C15" s="252"/>
      <c r="D15" s="41">
        <v>2464451.74</v>
      </c>
      <c r="E15" s="42">
        <v>9885000</v>
      </c>
      <c r="F15" s="42">
        <v>2363505.86</v>
      </c>
      <c r="G15" s="40">
        <f t="shared" si="0"/>
        <v>24.931226504805263</v>
      </c>
      <c r="H15" s="40">
        <v>0</v>
      </c>
    </row>
    <row r="16" spans="1:8" ht="12" customHeight="1">
      <c r="A16" s="11">
        <v>634</v>
      </c>
      <c r="B16" s="252" t="s">
        <v>284</v>
      </c>
      <c r="C16" s="252"/>
      <c r="D16" s="41">
        <v>0</v>
      </c>
      <c r="E16" s="42">
        <v>217300</v>
      </c>
      <c r="F16" s="42">
        <v>0</v>
      </c>
      <c r="G16" s="40">
        <f t="shared" si="0"/>
        <v>0</v>
      </c>
      <c r="H16" s="40">
        <v>0</v>
      </c>
    </row>
    <row r="17" spans="1:8" ht="12" customHeight="1">
      <c r="A17" s="39">
        <v>64</v>
      </c>
      <c r="B17" s="251" t="s">
        <v>31</v>
      </c>
      <c r="C17" s="251"/>
      <c r="D17" s="18">
        <f>SUM(D19,D18)</f>
        <v>385771.63999999996</v>
      </c>
      <c r="E17" s="18">
        <f>SUM(E19,E18)</f>
        <v>882000</v>
      </c>
      <c r="F17" s="18">
        <f>SUM(F19,F18)</f>
        <v>439537.31</v>
      </c>
      <c r="G17" s="40">
        <f t="shared" si="0"/>
        <v>43.73828117913832</v>
      </c>
      <c r="H17" s="40">
        <f aca="true" t="shared" si="1" ref="H17:H23">F17/E17*100</f>
        <v>49.83416213151927</v>
      </c>
    </row>
    <row r="18" spans="1:8" ht="12" customHeight="1">
      <c r="A18" s="11">
        <v>641</v>
      </c>
      <c r="B18" s="252" t="s">
        <v>32</v>
      </c>
      <c r="C18" s="252"/>
      <c r="D18" s="41">
        <v>362.22</v>
      </c>
      <c r="E18" s="42">
        <v>8000</v>
      </c>
      <c r="F18" s="42">
        <v>313.29</v>
      </c>
      <c r="G18" s="40">
        <f t="shared" si="0"/>
        <v>4.52775</v>
      </c>
      <c r="H18" s="40">
        <f t="shared" si="1"/>
        <v>3.916125</v>
      </c>
    </row>
    <row r="19" spans="1:8" ht="12" customHeight="1">
      <c r="A19" s="11">
        <v>642</v>
      </c>
      <c r="B19" s="252" t="s">
        <v>33</v>
      </c>
      <c r="C19" s="252"/>
      <c r="D19" s="41">
        <v>385409.42</v>
      </c>
      <c r="E19" s="42">
        <v>874000</v>
      </c>
      <c r="F19" s="42">
        <v>439224.02</v>
      </c>
      <c r="G19" s="40">
        <f t="shared" si="0"/>
        <v>44.09718764302059</v>
      </c>
      <c r="H19" s="40">
        <f t="shared" si="1"/>
        <v>50.25446453089245</v>
      </c>
    </row>
    <row r="20" spans="1:8" ht="12" customHeight="1">
      <c r="A20" s="39">
        <v>65</v>
      </c>
      <c r="B20" s="251" t="s">
        <v>34</v>
      </c>
      <c r="C20" s="251"/>
      <c r="D20" s="18">
        <f>SUM(D23,D22,D21)</f>
        <v>61312.1</v>
      </c>
      <c r="E20" s="18">
        <f>SUM(E23,E22,E21)</f>
        <v>379150</v>
      </c>
      <c r="F20" s="18">
        <f>SUM(F23,F22,F21)</f>
        <v>306820.17</v>
      </c>
      <c r="G20" s="40">
        <f t="shared" si="0"/>
        <v>16.170934986153238</v>
      </c>
      <c r="H20" s="40">
        <f t="shared" si="1"/>
        <v>80.92316233680602</v>
      </c>
    </row>
    <row r="21" spans="1:8" ht="12" customHeight="1">
      <c r="A21" s="11">
        <v>651</v>
      </c>
      <c r="B21" s="253" t="s">
        <v>35</v>
      </c>
      <c r="C21" s="253"/>
      <c r="D21" s="41">
        <v>16.88</v>
      </c>
      <c r="E21" s="42">
        <v>5150</v>
      </c>
      <c r="F21" s="42">
        <v>0</v>
      </c>
      <c r="G21" s="40">
        <f t="shared" si="0"/>
        <v>0.3277669902912621</v>
      </c>
      <c r="H21" s="40">
        <f t="shared" si="1"/>
        <v>0</v>
      </c>
    </row>
    <row r="22" spans="1:8" ht="12" customHeight="1">
      <c r="A22" s="11">
        <v>652</v>
      </c>
      <c r="B22" s="252" t="s">
        <v>36</v>
      </c>
      <c r="C22" s="252"/>
      <c r="D22" s="41">
        <v>6133.22</v>
      </c>
      <c r="E22" s="42">
        <v>255000</v>
      </c>
      <c r="F22" s="42">
        <v>242610.43</v>
      </c>
      <c r="G22" s="40">
        <f t="shared" si="0"/>
        <v>2.4051843137254902</v>
      </c>
      <c r="H22" s="40">
        <f t="shared" si="1"/>
        <v>95.14134509803921</v>
      </c>
    </row>
    <row r="23" spans="1:8" ht="12" customHeight="1">
      <c r="A23" s="11">
        <v>653</v>
      </c>
      <c r="B23" s="252" t="s">
        <v>37</v>
      </c>
      <c r="C23" s="252"/>
      <c r="D23" s="41">
        <v>55162</v>
      </c>
      <c r="E23" s="42">
        <v>119000</v>
      </c>
      <c r="F23" s="42">
        <v>64209.74</v>
      </c>
      <c r="G23" s="40">
        <f t="shared" si="0"/>
        <v>46.3546218487395</v>
      </c>
      <c r="H23" s="40">
        <f t="shared" si="1"/>
        <v>53.95776470588235</v>
      </c>
    </row>
    <row r="24" spans="1:8" ht="21.75" customHeight="1">
      <c r="A24" s="254" t="s">
        <v>38</v>
      </c>
      <c r="B24" s="254"/>
      <c r="C24" s="254"/>
      <c r="D24" s="254"/>
      <c r="E24" s="254"/>
      <c r="F24" s="254"/>
      <c r="G24" s="254"/>
      <c r="H24" s="254"/>
    </row>
    <row r="25" spans="1:8" ht="24.75" customHeight="1">
      <c r="A25" s="36">
        <v>7</v>
      </c>
      <c r="B25" s="250" t="s">
        <v>39</v>
      </c>
      <c r="C25" s="250"/>
      <c r="D25" s="37">
        <f>D26</f>
        <v>0</v>
      </c>
      <c r="E25" s="37">
        <f>E26</f>
        <v>25000</v>
      </c>
      <c r="F25" s="37">
        <f>F26</f>
        <v>0</v>
      </c>
      <c r="G25" s="38">
        <v>0</v>
      </c>
      <c r="H25" s="38">
        <f>F25/E25*100</f>
        <v>0</v>
      </c>
    </row>
    <row r="26" spans="1:8" ht="12" customHeight="1">
      <c r="A26" s="39">
        <v>71</v>
      </c>
      <c r="B26" s="251" t="s">
        <v>40</v>
      </c>
      <c r="C26" s="251"/>
      <c r="D26" s="18">
        <f>SUM(D28,D27)</f>
        <v>0</v>
      </c>
      <c r="E26" s="18">
        <f>SUM(E28,E27)</f>
        <v>25000</v>
      </c>
      <c r="F26" s="18">
        <f>SUM(F28,F27)</f>
        <v>0</v>
      </c>
      <c r="G26" s="40">
        <v>0</v>
      </c>
      <c r="H26" s="40">
        <f>F26/E26*100</f>
        <v>0</v>
      </c>
    </row>
    <row r="27" spans="1:8" s="3" customFormat="1" ht="12" customHeight="1">
      <c r="A27" s="11">
        <v>711</v>
      </c>
      <c r="B27" s="252" t="s">
        <v>41</v>
      </c>
      <c r="C27" s="252"/>
      <c r="D27" s="42">
        <v>0</v>
      </c>
      <c r="E27" s="42">
        <v>25000</v>
      </c>
      <c r="F27" s="42">
        <v>0</v>
      </c>
      <c r="G27" s="40">
        <v>0</v>
      </c>
      <c r="H27" s="40">
        <f>F27/E27*100</f>
        <v>0</v>
      </c>
    </row>
    <row r="28" spans="1:8" ht="12" customHeight="1">
      <c r="A28" s="11">
        <v>721</v>
      </c>
      <c r="B28" s="252" t="s">
        <v>42</v>
      </c>
      <c r="C28" s="252"/>
      <c r="D28" s="42">
        <v>0</v>
      </c>
      <c r="E28" s="42">
        <v>0</v>
      </c>
      <c r="F28" s="42">
        <v>0</v>
      </c>
      <c r="G28" s="40">
        <v>0</v>
      </c>
      <c r="H28" s="40">
        <v>0</v>
      </c>
    </row>
    <row r="29" spans="1:8" ht="26.25" customHeight="1">
      <c r="A29" s="255"/>
      <c r="B29" s="255"/>
      <c r="C29" s="255"/>
      <c r="D29" s="255"/>
      <c r="E29" s="255"/>
      <c r="F29" s="255"/>
      <c r="G29" s="255"/>
      <c r="H29" s="255"/>
    </row>
    <row r="30" spans="1:8" ht="12.75" customHeight="1">
      <c r="A30" s="36">
        <v>3</v>
      </c>
      <c r="B30" s="250" t="s">
        <v>267</v>
      </c>
      <c r="C30" s="250"/>
      <c r="D30" s="37">
        <f>SUM(D50,D48,D45,D43,D41,D35,D31)</f>
        <v>961065.95</v>
      </c>
      <c r="E30" s="37">
        <f>SUM(E50,E48,E45,E43,E41,E35,E31)</f>
        <v>4577500</v>
      </c>
      <c r="F30" s="37">
        <f>SUM(F50,F48,F45,F43,F41,F35,F31)</f>
        <v>2093731.39</v>
      </c>
      <c r="G30" s="38">
        <f>E30/D30*100</f>
        <v>476.2940566149493</v>
      </c>
      <c r="H30" s="38">
        <f>F30/E30*100</f>
        <v>45.73962621518296</v>
      </c>
    </row>
    <row r="31" spans="1:8" ht="12" customHeight="1">
      <c r="A31" s="39">
        <v>31</v>
      </c>
      <c r="B31" s="251" t="s">
        <v>285</v>
      </c>
      <c r="C31" s="251"/>
      <c r="D31" s="18">
        <f>SUM(D32,D33,D34)</f>
        <v>267602.35</v>
      </c>
      <c r="E31" s="18">
        <f>SUM(E32,E33,E34)</f>
        <v>929300</v>
      </c>
      <c r="F31" s="18">
        <f>SUM(F32,F33,F34)</f>
        <v>277382.23</v>
      </c>
      <c r="G31" s="40">
        <f aca="true" t="shared" si="2" ref="G31:G52">D31/E31*100</f>
        <v>28.796120736037878</v>
      </c>
      <c r="H31" s="40">
        <f aca="true" t="shared" si="3" ref="H31:H38">F31/E31*100</f>
        <v>29.848512859141284</v>
      </c>
    </row>
    <row r="32" spans="1:8" ht="12" customHeight="1">
      <c r="A32" s="43">
        <v>311</v>
      </c>
      <c r="B32" s="256" t="s">
        <v>83</v>
      </c>
      <c r="C32" s="256"/>
      <c r="D32" s="42">
        <v>229701.57</v>
      </c>
      <c r="E32" s="42">
        <f>'POS.DIO'!C40+'POS.DIO'!C81</f>
        <v>785400</v>
      </c>
      <c r="F32" s="42">
        <f>'POS.DIO'!D40+'POS.DIO'!D81</f>
        <v>238096.3</v>
      </c>
      <c r="G32" s="40">
        <f t="shared" si="2"/>
        <v>29.24644385026738</v>
      </c>
      <c r="H32" s="40">
        <f t="shared" si="3"/>
        <v>30.315291571173926</v>
      </c>
    </row>
    <row r="33" spans="1:8" ht="12" customHeight="1">
      <c r="A33" s="11">
        <v>312</v>
      </c>
      <c r="B33" s="252" t="s">
        <v>84</v>
      </c>
      <c r="C33" s="252"/>
      <c r="D33" s="44">
        <v>0</v>
      </c>
      <c r="E33" s="42">
        <f>'POS.DIO'!C41</f>
        <v>8000</v>
      </c>
      <c r="F33" s="42">
        <f>'POS.DIO'!D41</f>
        <v>0</v>
      </c>
      <c r="G33" s="40">
        <f t="shared" si="2"/>
        <v>0</v>
      </c>
      <c r="H33" s="40">
        <f t="shared" si="3"/>
        <v>0</v>
      </c>
    </row>
    <row r="34" spans="1:8" ht="12" customHeight="1">
      <c r="A34" s="11">
        <v>313</v>
      </c>
      <c r="B34" s="252" t="s">
        <v>43</v>
      </c>
      <c r="C34" s="252"/>
      <c r="D34" s="44">
        <v>37900.78</v>
      </c>
      <c r="E34" s="42">
        <f>'POS.DIO'!C42+'POS.DIO'!C82</f>
        <v>135900</v>
      </c>
      <c r="F34" s="42">
        <f>'POS.DIO'!D42+'POS.DIO'!D82</f>
        <v>39285.93</v>
      </c>
      <c r="G34" s="40">
        <f t="shared" si="2"/>
        <v>27.888727005150844</v>
      </c>
      <c r="H34" s="40">
        <f t="shared" si="3"/>
        <v>28.907969094922738</v>
      </c>
    </row>
    <row r="35" spans="1:8" ht="12" customHeight="1">
      <c r="A35" s="39">
        <v>32</v>
      </c>
      <c r="B35" s="251" t="s">
        <v>286</v>
      </c>
      <c r="C35" s="251"/>
      <c r="D35" s="18">
        <f>SUM(D36,D37,D38,D39,D40)</f>
        <v>510378</v>
      </c>
      <c r="E35" s="18">
        <f>SUM(E36,E37,E38,E39,E40)</f>
        <v>2130000</v>
      </c>
      <c r="F35" s="18">
        <f>SUM(F36,F37,F38,F39,F40)</f>
        <v>1536960.68</v>
      </c>
      <c r="G35" s="40">
        <f t="shared" si="2"/>
        <v>23.961408450704226</v>
      </c>
      <c r="H35" s="40">
        <f t="shared" si="3"/>
        <v>72.15777840375587</v>
      </c>
    </row>
    <row r="36" spans="1:8" ht="12" customHeight="1">
      <c r="A36" s="11">
        <v>321</v>
      </c>
      <c r="B36" s="252" t="s">
        <v>85</v>
      </c>
      <c r="C36" s="252"/>
      <c r="D36" s="44">
        <v>7717</v>
      </c>
      <c r="E36" s="42">
        <f>'POS.DIO'!C44</f>
        <v>35000</v>
      </c>
      <c r="F36" s="42">
        <f>'POS.DIO'!D44</f>
        <v>5342</v>
      </c>
      <c r="G36" s="40">
        <f t="shared" si="2"/>
        <v>22.048571428571428</v>
      </c>
      <c r="H36" s="40">
        <f t="shared" si="3"/>
        <v>15.262857142857142</v>
      </c>
    </row>
    <row r="37" spans="1:8" ht="12" customHeight="1">
      <c r="A37" s="11">
        <v>322</v>
      </c>
      <c r="B37" s="252" t="s">
        <v>86</v>
      </c>
      <c r="C37" s="252"/>
      <c r="D37" s="44">
        <v>92823</v>
      </c>
      <c r="E37" s="42">
        <f>'POS.DIO'!C45+'POS.DIO'!C84+'POS.DIO'!C133+'POS.DIO'!C119+'POS.DIO'!C126+'POS.DIO'!C156+'POS.DIO'!C163+'POS.DIO'!C170+'POS.DIO'!C443</f>
        <v>310000</v>
      </c>
      <c r="F37" s="42">
        <f>'POS.DIO'!D45+'POS.DIO'!D84+'POS.DIO'!D133+'POS.DIO'!D119+'POS.DIO'!D126+'POS.DIO'!D156+'POS.DIO'!D163+'POS.DIO'!D170+'POS.DIO'!D443</f>
        <v>100180.36000000002</v>
      </c>
      <c r="G37" s="40">
        <f t="shared" si="2"/>
        <v>29.94290322580645</v>
      </c>
      <c r="H37" s="40">
        <f t="shared" si="3"/>
        <v>32.31624516129033</v>
      </c>
    </row>
    <row r="38" spans="1:8" ht="12" customHeight="1">
      <c r="A38" s="11">
        <v>323</v>
      </c>
      <c r="B38" s="252" t="s">
        <v>87</v>
      </c>
      <c r="C38" s="252"/>
      <c r="D38" s="44">
        <v>361199</v>
      </c>
      <c r="E38" s="42">
        <f>'POS.DIO'!C46+'POS.DIO'!C62+'POS.DIO'!C74+'POS.DIO'!C85+'POS.DIO'!C118+'POS.DIO'!C125+'POS.DIO'!C134+'POS.DIO'!C146+'POS.DIO'!C155+'POS.DIO'!C162+'POS.DIO'!C169+'POS.DIO'!C260+'POS.DIO'!C276+'POS.DIO'!C283+'POS.DIO'!C304+'POS.DIO'!C393+'POS.DIO'!C489+'POS.DIO'!C495</f>
        <v>1565000</v>
      </c>
      <c r="F38" s="42">
        <f>'POS.DIO'!D46+'POS.DIO'!D62+'POS.DIO'!D74+'POS.DIO'!D85+'POS.DIO'!D118+'POS.DIO'!D125+'POS.DIO'!D134+'POS.DIO'!D146+'POS.DIO'!D155+'POS.DIO'!D162+'POS.DIO'!D169+'POS.DIO'!D260+'POS.DIO'!D276+'POS.DIO'!D283+'POS.DIO'!D304+'POS.DIO'!D393+'POS.DIO'!D489+'POS.DIO'!D495</f>
        <v>1327243.2199999997</v>
      </c>
      <c r="G38" s="40">
        <f t="shared" si="2"/>
        <v>23.079808306709264</v>
      </c>
      <c r="H38" s="40">
        <f t="shared" si="3"/>
        <v>84.80787348242809</v>
      </c>
    </row>
    <row r="39" spans="1:8" ht="12" customHeight="1">
      <c r="A39" s="11">
        <v>324</v>
      </c>
      <c r="B39" s="256" t="s">
        <v>287</v>
      </c>
      <c r="C39" s="256"/>
      <c r="D39" s="45">
        <v>0</v>
      </c>
      <c r="E39" s="42">
        <f>'POS.DIO'!C47</f>
        <v>0</v>
      </c>
      <c r="F39" s="42">
        <f>'POS.DIO'!D47</f>
        <v>0</v>
      </c>
      <c r="G39" s="40">
        <v>0</v>
      </c>
      <c r="H39" s="40">
        <v>0</v>
      </c>
    </row>
    <row r="40" spans="1:8" ht="12" customHeight="1">
      <c r="A40" s="11">
        <v>329</v>
      </c>
      <c r="B40" s="252" t="s">
        <v>74</v>
      </c>
      <c r="C40" s="252"/>
      <c r="D40" s="44">
        <v>48639</v>
      </c>
      <c r="E40" s="42">
        <f>'POS.DIO'!C16+'POS.DIO'!C48+'POS.DIO'!C394</f>
        <v>220000</v>
      </c>
      <c r="F40" s="42">
        <f>'POS.DIO'!D16+'POS.DIO'!D48+'POS.DIO'!D394</f>
        <v>104195.1</v>
      </c>
      <c r="G40" s="40">
        <f t="shared" si="2"/>
        <v>22.108636363636364</v>
      </c>
      <c r="H40" s="40">
        <f aca="true" t="shared" si="4" ref="H40:H46">F40/E40*100</f>
        <v>47.3614090909091</v>
      </c>
    </row>
    <row r="41" spans="1:8" ht="12" customHeight="1">
      <c r="A41" s="39">
        <v>34</v>
      </c>
      <c r="B41" s="251" t="s">
        <v>288</v>
      </c>
      <c r="C41" s="251"/>
      <c r="D41" s="18">
        <f>D42</f>
        <v>3550</v>
      </c>
      <c r="E41" s="18">
        <f>E42</f>
        <v>8000</v>
      </c>
      <c r="F41" s="18">
        <f>F42</f>
        <v>3633.94</v>
      </c>
      <c r="G41" s="40">
        <f t="shared" si="2"/>
        <v>44.375</v>
      </c>
      <c r="H41" s="40">
        <f t="shared" si="4"/>
        <v>45.42425</v>
      </c>
    </row>
    <row r="42" spans="1:8" ht="12" customHeight="1">
      <c r="A42" s="11">
        <v>343</v>
      </c>
      <c r="B42" s="252" t="s">
        <v>289</v>
      </c>
      <c r="C42" s="252"/>
      <c r="D42" s="44">
        <v>3550</v>
      </c>
      <c r="E42" s="42">
        <f>'POS.DIO'!C50</f>
        <v>8000</v>
      </c>
      <c r="F42" s="42">
        <f>'POS.DIO'!D50</f>
        <v>3633.94</v>
      </c>
      <c r="G42" s="40">
        <f t="shared" si="2"/>
        <v>44.375</v>
      </c>
      <c r="H42" s="40">
        <f t="shared" si="4"/>
        <v>45.42425</v>
      </c>
    </row>
    <row r="43" spans="1:8" ht="12" customHeight="1">
      <c r="A43" s="39">
        <v>35</v>
      </c>
      <c r="B43" s="251" t="s">
        <v>44</v>
      </c>
      <c r="C43" s="251"/>
      <c r="D43" s="18">
        <f>D44</f>
        <v>12770</v>
      </c>
      <c r="E43" s="18">
        <f>E44</f>
        <v>220000</v>
      </c>
      <c r="F43" s="18">
        <f>F44</f>
        <v>5330</v>
      </c>
      <c r="G43" s="40">
        <f t="shared" si="2"/>
        <v>5.804545454545455</v>
      </c>
      <c r="H43" s="40">
        <f t="shared" si="4"/>
        <v>2.4227272727272724</v>
      </c>
    </row>
    <row r="44" spans="1:8" ht="12" customHeight="1">
      <c r="A44" s="11">
        <v>352</v>
      </c>
      <c r="B44" s="252" t="s">
        <v>290</v>
      </c>
      <c r="C44" s="252"/>
      <c r="D44" s="44">
        <v>12770</v>
      </c>
      <c r="E44" s="42">
        <f>'POS.DIO'!C267+'POS.DIO'!C385</f>
        <v>220000</v>
      </c>
      <c r="F44" s="42">
        <f>'POS.DIO'!D267+'POS.DIO'!D385</f>
        <v>5330</v>
      </c>
      <c r="G44" s="40">
        <f t="shared" si="2"/>
        <v>5.804545454545455</v>
      </c>
      <c r="H44" s="40">
        <f t="shared" si="4"/>
        <v>2.4227272727272724</v>
      </c>
    </row>
    <row r="45" spans="1:8" ht="12" customHeight="1">
      <c r="A45" s="46">
        <v>36</v>
      </c>
      <c r="B45" s="257" t="s">
        <v>291</v>
      </c>
      <c r="C45" s="257"/>
      <c r="D45" s="18">
        <f>SUM(D46,D47)</f>
        <v>59031.01</v>
      </c>
      <c r="E45" s="18">
        <f>SUM(E46,E47)</f>
        <v>410800</v>
      </c>
      <c r="F45" s="18">
        <f>SUM(F46,F47)</f>
        <v>86162.91</v>
      </c>
      <c r="G45" s="40">
        <f t="shared" si="2"/>
        <v>14.369768743914314</v>
      </c>
      <c r="H45" s="40">
        <f t="shared" si="4"/>
        <v>20.974418208373905</v>
      </c>
    </row>
    <row r="46" spans="1:8" ht="12" customHeight="1">
      <c r="A46" s="43">
        <v>363</v>
      </c>
      <c r="B46" s="256" t="s">
        <v>96</v>
      </c>
      <c r="C46" s="256"/>
      <c r="D46" s="45">
        <v>59031.01</v>
      </c>
      <c r="E46" s="42">
        <f>'POS.DIO'!C68+'POS.DIO'!C140+'POS.DIO'!C243+'POS.DIO'!C291+'POS.DIO'!C297+'POS.DIO'!C315+'POS.DIO'!C340</f>
        <v>370800</v>
      </c>
      <c r="F46" s="42">
        <f>'POS.DIO'!D140+'POS.DIO'!D68+'POS.DIO'!D243+'POS.DIO'!D291+'POS.DIO'!D297+'POS.DIO'!D315+'POS.DIO'!D340</f>
        <v>46162.909999999996</v>
      </c>
      <c r="G46" s="40">
        <f t="shared" si="2"/>
        <v>15.919905609492988</v>
      </c>
      <c r="H46" s="40">
        <f t="shared" si="4"/>
        <v>12.449544228694712</v>
      </c>
    </row>
    <row r="47" spans="1:8" ht="12" customHeight="1">
      <c r="A47" s="43">
        <v>366</v>
      </c>
      <c r="B47" s="258" t="s">
        <v>45</v>
      </c>
      <c r="C47" s="258"/>
      <c r="D47" s="47">
        <v>0</v>
      </c>
      <c r="E47" s="42">
        <f>'POS.DIO'!C510</f>
        <v>40000</v>
      </c>
      <c r="F47" s="42">
        <f>'POS.DIO'!D510</f>
        <v>40000</v>
      </c>
      <c r="G47" s="40">
        <f t="shared" si="2"/>
        <v>0</v>
      </c>
      <c r="H47" s="40">
        <v>0</v>
      </c>
    </row>
    <row r="48" spans="1:8" ht="12" customHeight="1">
      <c r="A48" s="39">
        <v>37</v>
      </c>
      <c r="B48" s="251" t="s">
        <v>292</v>
      </c>
      <c r="C48" s="251"/>
      <c r="D48" s="18">
        <f>D49</f>
        <v>25260.59</v>
      </c>
      <c r="E48" s="18">
        <f>E49</f>
        <v>297000</v>
      </c>
      <c r="F48" s="18">
        <f>F49</f>
        <v>34018.05</v>
      </c>
      <c r="G48" s="40">
        <f t="shared" si="2"/>
        <v>8.505249158249157</v>
      </c>
      <c r="H48" s="40">
        <f>F48/E48*100</f>
        <v>11.45388888888889</v>
      </c>
    </row>
    <row r="49" spans="1:8" ht="12" customHeight="1">
      <c r="A49" s="11">
        <v>372</v>
      </c>
      <c r="B49" s="252" t="s">
        <v>180</v>
      </c>
      <c r="C49" s="252"/>
      <c r="D49" s="44">
        <v>25260.59</v>
      </c>
      <c r="E49" s="42">
        <f>'POS.DIO'!C321+'POS.DIO'!C327+'POS.DIO'!C353+'POS.DIO'!C455+'POS.DIO'!C463+'POS.DIO'!C475+'POS.DIO'!C481</f>
        <v>297000</v>
      </c>
      <c r="F49" s="42">
        <f>'POS.DIO'!D321+'POS.DIO'!D327+'POS.DIO'!D353+'POS.DIO'!D455+'POS.DIO'!D463+'POS.DIO'!D475</f>
        <v>34018.05</v>
      </c>
      <c r="G49" s="40">
        <f t="shared" si="2"/>
        <v>8.505249158249157</v>
      </c>
      <c r="H49" s="40">
        <f>F49/E49*100</f>
        <v>11.45388888888889</v>
      </c>
    </row>
    <row r="50" spans="1:8" ht="12" customHeight="1">
      <c r="A50" s="39">
        <v>38</v>
      </c>
      <c r="B50" s="251" t="s">
        <v>293</v>
      </c>
      <c r="C50" s="251"/>
      <c r="D50" s="18">
        <f>SUM(D51,D52,D53,D54,D55)</f>
        <v>82474</v>
      </c>
      <c r="E50" s="18">
        <f>SUM(E51,E52,E53,E54,E55)</f>
        <v>582400</v>
      </c>
      <c r="F50" s="18">
        <f>SUM(F51,F52,F53,F54,F55)</f>
        <v>150243.58</v>
      </c>
      <c r="G50" s="40">
        <f t="shared" si="2"/>
        <v>14.161057692307693</v>
      </c>
      <c r="H50" s="40">
        <f>F50/E50*100</f>
        <v>25.79731799450549</v>
      </c>
    </row>
    <row r="51" spans="1:8" ht="12" customHeight="1">
      <c r="A51" s="11">
        <v>381</v>
      </c>
      <c r="B51" s="252" t="s">
        <v>77</v>
      </c>
      <c r="C51" s="252"/>
      <c r="D51" s="44">
        <v>37474</v>
      </c>
      <c r="E51" s="42">
        <f>'POS.DIO'!C22+'POS.DIO'!C29+'POS.DIO'!C361+'POS.DIO'!C367+'POS.DIO'!C373+'POS.DIO'!C387+'POS.DIO'!C405+'POS.DIO'!C419+'POS.DIO'!C445+'POS.DIO'!C457+'POS.DIO'!C469</f>
        <v>312850</v>
      </c>
      <c r="F51" s="42">
        <f>'POS.DIO'!D22+'POS.DIO'!D29+'POS.DIO'!D361+'POS.DIO'!D367+'POS.DIO'!D373+'POS.DIO'!D387+'POS.DIO'!D405+'POS.DIO'!D419+'POS.DIO'!D445+'POS.DIO'!D469</f>
        <v>89740.59</v>
      </c>
      <c r="G51" s="40">
        <f t="shared" si="2"/>
        <v>11.978264343934793</v>
      </c>
      <c r="H51" s="40">
        <f>F51/E51*100</f>
        <v>28.684861754834586</v>
      </c>
    </row>
    <row r="52" spans="1:8" ht="12" customHeight="1">
      <c r="A52" s="11">
        <v>382</v>
      </c>
      <c r="B52" s="252" t="s">
        <v>193</v>
      </c>
      <c r="C52" s="252"/>
      <c r="D52" s="44">
        <v>45000</v>
      </c>
      <c r="E52" s="42">
        <f>'POS.DIO'!C379+'POS.DIO'!C425</f>
        <v>165000</v>
      </c>
      <c r="F52" s="42">
        <f>'POS.DIO'!D379+'POS.DIO'!D425</f>
        <v>60502.99</v>
      </c>
      <c r="G52" s="40">
        <f t="shared" si="2"/>
        <v>27.27272727272727</v>
      </c>
      <c r="H52" s="40">
        <f>F52/E52*100</f>
        <v>36.66847878787879</v>
      </c>
    </row>
    <row r="53" spans="1:8" ht="12" customHeight="1">
      <c r="A53" s="11">
        <v>383</v>
      </c>
      <c r="B53" s="256" t="s">
        <v>163</v>
      </c>
      <c r="C53" s="256"/>
      <c r="D53" s="45">
        <v>0</v>
      </c>
      <c r="E53" s="19">
        <f>'POS.DIO'!C269</f>
        <v>0</v>
      </c>
      <c r="F53" s="42">
        <f>'POS.DIO'!D269</f>
        <v>0</v>
      </c>
      <c r="G53" s="40">
        <v>0</v>
      </c>
      <c r="H53" s="40">
        <v>0</v>
      </c>
    </row>
    <row r="54" spans="1:8" ht="12" customHeight="1">
      <c r="A54" s="11">
        <v>385</v>
      </c>
      <c r="B54" s="252" t="s">
        <v>294</v>
      </c>
      <c r="C54" s="252"/>
      <c r="D54" s="44">
        <v>0</v>
      </c>
      <c r="E54" s="42">
        <f>'POS.DIO'!C56</f>
        <v>23458</v>
      </c>
      <c r="F54" s="42">
        <f>'POS.DIO'!D56</f>
        <v>0</v>
      </c>
      <c r="G54" s="40">
        <f>D54/E54*100</f>
        <v>0</v>
      </c>
      <c r="H54" s="40">
        <f>F54/E54*100</f>
        <v>0</v>
      </c>
    </row>
    <row r="55" spans="1:8" ht="12" customHeight="1">
      <c r="A55" s="11">
        <v>386</v>
      </c>
      <c r="B55" s="252" t="s">
        <v>46</v>
      </c>
      <c r="C55" s="252"/>
      <c r="D55" s="44">
        <v>0</v>
      </c>
      <c r="E55" s="42">
        <f>'POS.DIO'!C230+'POS.DIO'!C245</f>
        <v>81092</v>
      </c>
      <c r="F55" s="42">
        <f>'POS.DIO'!D230+'POS.DIO'!D245</f>
        <v>0</v>
      </c>
      <c r="G55" s="40">
        <f>D55/E55*100</f>
        <v>0</v>
      </c>
      <c r="H55" s="40">
        <f>F55/E55*100</f>
        <v>0</v>
      </c>
    </row>
    <row r="56" spans="1:8" ht="21.75" customHeight="1">
      <c r="A56" s="254" t="s">
        <v>47</v>
      </c>
      <c r="B56" s="254"/>
      <c r="C56" s="254"/>
      <c r="D56" s="254"/>
      <c r="E56" s="254"/>
      <c r="F56" s="254"/>
      <c r="G56" s="254"/>
      <c r="H56" s="254"/>
    </row>
    <row r="57" spans="1:8" ht="12.75" customHeight="1">
      <c r="A57" s="36">
        <v>4</v>
      </c>
      <c r="B57" s="250" t="s">
        <v>269</v>
      </c>
      <c r="C57" s="250"/>
      <c r="D57" s="37">
        <f>SUM(D58,D60,D64)</f>
        <v>1733440.4</v>
      </c>
      <c r="E57" s="37">
        <f>SUM(E58,E60,E64)</f>
        <v>9842500</v>
      </c>
      <c r="F57" s="37">
        <f>SUM(F58,F60,F64)</f>
        <v>435759.91000000003</v>
      </c>
      <c r="G57" s="38">
        <f>E57/D57*100</f>
        <v>567.8014658017663</v>
      </c>
      <c r="H57" s="38">
        <f>F57/E57*100</f>
        <v>4.42732954025908</v>
      </c>
    </row>
    <row r="58" spans="1:8" s="24" customFormat="1" ht="12.75" customHeight="1">
      <c r="A58" s="48">
        <v>41</v>
      </c>
      <c r="B58" s="261" t="s">
        <v>48</v>
      </c>
      <c r="C58" s="261"/>
      <c r="D58" s="49">
        <f>D59</f>
        <v>23000</v>
      </c>
      <c r="E58" s="49">
        <f>E59</f>
        <v>0</v>
      </c>
      <c r="F58" s="49">
        <v>0</v>
      </c>
      <c r="G58" s="40">
        <v>0</v>
      </c>
      <c r="H58" s="40">
        <v>0</v>
      </c>
    </row>
    <row r="59" spans="1:8" s="24" customFormat="1" ht="12.75" customHeight="1">
      <c r="A59" s="50">
        <v>411</v>
      </c>
      <c r="B59" s="262" t="s">
        <v>49</v>
      </c>
      <c r="C59" s="262"/>
      <c r="D59" s="51">
        <v>23000</v>
      </c>
      <c r="E59" s="51">
        <f>'POS.DIO'!C180+'POS.DIO'!C504</f>
        <v>0</v>
      </c>
      <c r="F59" s="51">
        <v>0</v>
      </c>
      <c r="G59" s="52">
        <v>0</v>
      </c>
      <c r="H59" s="52">
        <v>0</v>
      </c>
    </row>
    <row r="60" spans="1:8" ht="12" customHeight="1">
      <c r="A60" s="39">
        <v>42</v>
      </c>
      <c r="B60" s="263" t="s">
        <v>295</v>
      </c>
      <c r="C60" s="263"/>
      <c r="D60" s="18">
        <f>SUM(D63,D62,D61)</f>
        <v>1710440.4</v>
      </c>
      <c r="E60" s="18">
        <f>SUM(E63,E62,E61)</f>
        <v>9617500</v>
      </c>
      <c r="F60" s="18">
        <f>SUM(F63,F62,F61)</f>
        <v>431402.12000000005</v>
      </c>
      <c r="G60" s="40">
        <f aca="true" t="shared" si="5" ref="G60:G65">D60/E60*100</f>
        <v>17.78466753314271</v>
      </c>
      <c r="H60" s="40">
        <f aca="true" t="shared" si="6" ref="H60:H65">F60/E60*100</f>
        <v>4.485595217052249</v>
      </c>
    </row>
    <row r="61" spans="1:8" ht="12" customHeight="1">
      <c r="A61" s="11">
        <v>421</v>
      </c>
      <c r="B61" s="259" t="s">
        <v>50</v>
      </c>
      <c r="C61" s="259"/>
      <c r="D61" s="42">
        <v>1661140.4</v>
      </c>
      <c r="E61" s="42">
        <f>'POS.DIO'!C109+'POS.DIO'!C182+'POS.DIO'!C191+'POS.DIO'!C201+'POS.DIO'!C211+'POS.DIO'!C221+'POS.DIO'!C233+'POS.DIO'!C253+'POS.DIO'!C307+'POS.DIO'!C334+'POS.DIO'!C411+'POS.DIO'!C431+'POS.DIO'!C501</f>
        <v>9294500</v>
      </c>
      <c r="F61" s="42">
        <f>'POS.DIO'!D109+'POS.DIO'!D182+'POS.DIO'!D191+'POS.DIO'!D201+'POS.DIO'!D211+'POS.DIO'!D221+'POS.DIO'!D233+'POS.DIO'!D253+'POS.DIO'!D307+'POS.DIO'!D334+'POS.DIO'!D411+'POS.DIO'!D431+'POS.DIO'!D501</f>
        <v>329312.42000000004</v>
      </c>
      <c r="G61" s="40">
        <f t="shared" si="5"/>
        <v>17.872294367636773</v>
      </c>
      <c r="H61" s="40">
        <f t="shared" si="6"/>
        <v>3.5430891387379635</v>
      </c>
    </row>
    <row r="62" spans="1:8" ht="12" customHeight="1">
      <c r="A62" s="11">
        <v>422</v>
      </c>
      <c r="B62" s="259" t="s">
        <v>51</v>
      </c>
      <c r="C62" s="259"/>
      <c r="D62" s="42">
        <v>49300</v>
      </c>
      <c r="E62" s="42">
        <f>'POS.DIO'!C88+'POS.DIO'!C94+'POS.DIO'!C149+'POS.DIO'!C184+'POS.DIO'!C192+'POS.DIO'!C240+'POS.DIO'!C308+'POS.DIO'!C397</f>
        <v>78000</v>
      </c>
      <c r="F62" s="42">
        <f>'POS.DIO'!D88+'POS.DIO'!D94+'POS.DIO'!D149+'POS.DIO'!D184+'POS.DIO'!D192+'POS.DIO'!D240+'POS.DIO'!D308+'POS.DIO'!D397</f>
        <v>12089.7</v>
      </c>
      <c r="G62" s="40">
        <f t="shared" si="5"/>
        <v>63.205128205128204</v>
      </c>
      <c r="H62" s="40">
        <f t="shared" si="6"/>
        <v>15.499615384615387</v>
      </c>
    </row>
    <row r="63" spans="1:8" ht="12" customHeight="1">
      <c r="A63" s="11">
        <v>426</v>
      </c>
      <c r="B63" s="259" t="s">
        <v>52</v>
      </c>
      <c r="C63" s="259"/>
      <c r="D63" s="42">
        <v>0</v>
      </c>
      <c r="E63" s="42">
        <f>'POS.DIO'!C95+'POS.DIO'!C103+'POS.DIO'!C183+'POS.DIO'!C212+'POS.DIO'!C346+'POS.DIO'!C437+'POS.DIO'!C502+'POS.DIO'!C518</f>
        <v>245000</v>
      </c>
      <c r="F63" s="42">
        <f>'POS.DIO'!D95+'POS.DIO'!D103+'POS.DIO'!D183+'POS.DIO'!D212+'POS.DIO'!D346+'POS.DIO'!D437+'POS.DIO'!D502+'POS.DIO'!D518</f>
        <v>90000</v>
      </c>
      <c r="G63" s="40">
        <f t="shared" si="5"/>
        <v>0</v>
      </c>
      <c r="H63" s="40">
        <f t="shared" si="6"/>
        <v>36.734693877551024</v>
      </c>
    </row>
    <row r="64" spans="1:8" ht="12" customHeight="1">
      <c r="A64" s="39">
        <v>45</v>
      </c>
      <c r="B64" s="260" t="s">
        <v>296</v>
      </c>
      <c r="C64" s="260"/>
      <c r="D64" s="18">
        <f>D65</f>
        <v>0</v>
      </c>
      <c r="E64" s="18">
        <f>E65</f>
        <v>225000</v>
      </c>
      <c r="F64" s="18">
        <f>F65</f>
        <v>4357.79</v>
      </c>
      <c r="G64" s="40">
        <f t="shared" si="5"/>
        <v>0</v>
      </c>
      <c r="H64" s="40">
        <f t="shared" si="6"/>
        <v>1.9367955555555556</v>
      </c>
    </row>
    <row r="65" spans="1:8" ht="12" customHeight="1">
      <c r="A65" s="11">
        <v>451</v>
      </c>
      <c r="B65" s="259" t="s">
        <v>53</v>
      </c>
      <c r="C65" s="259"/>
      <c r="D65" s="42">
        <v>0</v>
      </c>
      <c r="E65" s="42">
        <f>'POS.DIO'!C101</f>
        <v>225000</v>
      </c>
      <c r="F65" s="42">
        <f>'POS.DIO'!D101</f>
        <v>4357.79</v>
      </c>
      <c r="G65" s="40">
        <f t="shared" si="5"/>
        <v>0</v>
      </c>
      <c r="H65" s="40">
        <f t="shared" si="6"/>
        <v>1.9367955555555556</v>
      </c>
    </row>
  </sheetData>
  <sheetProtection selectLockedCells="1" selectUnlockedCells="1"/>
  <mergeCells count="63">
    <mergeCell ref="B63:C63"/>
    <mergeCell ref="B64:C64"/>
    <mergeCell ref="B65:C65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A56:H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A29:H29"/>
    <mergeCell ref="B30:C30"/>
    <mergeCell ref="B31:C31"/>
    <mergeCell ref="B32:C32"/>
    <mergeCell ref="B21:C21"/>
    <mergeCell ref="B22:C22"/>
    <mergeCell ref="B23:C23"/>
    <mergeCell ref="A24:H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2:F2"/>
    <mergeCell ref="A4:C4"/>
    <mergeCell ref="B5:H5"/>
    <mergeCell ref="B6:C6"/>
    <mergeCell ref="A7:H7"/>
    <mergeCell ref="B8:C8"/>
  </mergeCells>
  <printOptions/>
  <pageMargins left="0.7083333333333334" right="0.7083333333333334" top="0.7479166666666667" bottom="0.7479166666666667" header="0.5118055555555555" footer="0.31527777777777777"/>
  <pageSetup horizontalDpi="300" verticalDpi="300" orientation="landscape" paperSize="9" scale="90" r:id="rId1"/>
  <headerFooter alignWithMargins="0">
    <oddFooter>&amp;C&amp;"Times New Roman,Regular"Stranica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42"/>
  <sheetViews>
    <sheetView tabSelected="1" zoomScale="140" zoomScaleNormal="140" zoomScalePageLayoutView="0" workbookViewId="0" topLeftCell="A526">
      <selection activeCell="B546" sqref="B546"/>
    </sheetView>
  </sheetViews>
  <sheetFormatPr defaultColWidth="7.8515625" defaultRowHeight="12.75"/>
  <cols>
    <col min="1" max="1" width="4.00390625" style="3" customWidth="1"/>
    <col min="2" max="2" width="64.421875" style="3" customWidth="1"/>
    <col min="3" max="3" width="15.8515625" style="54" customWidth="1"/>
    <col min="4" max="4" width="14.28125" style="3" customWidth="1"/>
    <col min="5" max="5" width="5.00390625" style="3" customWidth="1"/>
    <col min="6" max="16384" width="7.8515625" style="1" customWidth="1"/>
  </cols>
  <sheetData>
    <row r="1" spans="1:2" ht="18" customHeight="1">
      <c r="A1" s="264" t="s">
        <v>59</v>
      </c>
      <c r="B1" s="264"/>
    </row>
    <row r="2" spans="1:4" ht="15.75" customHeight="1">
      <c r="A2" s="265" t="s">
        <v>60</v>
      </c>
      <c r="B2" s="265"/>
      <c r="C2" s="265"/>
      <c r="D2" s="265"/>
    </row>
    <row r="3" spans="1:2" ht="15.75" customHeight="1">
      <c r="A3" s="265" t="s">
        <v>320</v>
      </c>
      <c r="B3" s="265"/>
    </row>
    <row r="4" spans="1:5" ht="11.25" customHeight="1">
      <c r="A4" s="266" t="s">
        <v>61</v>
      </c>
      <c r="B4" s="266"/>
      <c r="C4" s="266"/>
      <c r="D4" s="266"/>
      <c r="E4" s="266"/>
    </row>
    <row r="5" spans="1:5" ht="25.5" customHeight="1">
      <c r="A5" s="228" t="s">
        <v>62</v>
      </c>
      <c r="B5" s="227" t="s">
        <v>298</v>
      </c>
      <c r="C5" s="55" t="s">
        <v>63</v>
      </c>
      <c r="D5" s="56" t="s">
        <v>24</v>
      </c>
      <c r="E5" s="228" t="s">
        <v>64</v>
      </c>
    </row>
    <row r="6" spans="1:5" ht="11.25" customHeight="1">
      <c r="A6" s="14"/>
      <c r="B6" s="57"/>
      <c r="C6" s="58" t="s">
        <v>54</v>
      </c>
      <c r="D6" s="59" t="s">
        <v>28</v>
      </c>
      <c r="E6" s="60" t="s">
        <v>29</v>
      </c>
    </row>
    <row r="7" spans="1:5" ht="27" customHeight="1">
      <c r="A7" s="267" t="s">
        <v>65</v>
      </c>
      <c r="B7" s="267"/>
      <c r="C7" s="61">
        <f>SUM(C8,C31)</f>
        <v>14420000</v>
      </c>
      <c r="D7" s="62">
        <f>SUM(D8,D31)</f>
        <v>2529491.3000000003</v>
      </c>
      <c r="E7" s="63">
        <f aca="true" t="shared" si="0" ref="E7:E29">D7/C7*100</f>
        <v>17.541548543689323</v>
      </c>
    </row>
    <row r="8" spans="1:5" ht="18.75" customHeight="1">
      <c r="A8" s="268" t="s">
        <v>66</v>
      </c>
      <c r="B8" s="268"/>
      <c r="C8" s="64">
        <f>C9</f>
        <v>118500</v>
      </c>
      <c r="D8" s="65">
        <f>D9</f>
        <v>91102.08</v>
      </c>
      <c r="E8" s="66">
        <f t="shared" si="0"/>
        <v>76.8793924050633</v>
      </c>
    </row>
    <row r="9" spans="1:5" s="70" customFormat="1" ht="17.25" customHeight="1">
      <c r="A9" s="269" t="s">
        <v>67</v>
      </c>
      <c r="B9" s="269"/>
      <c r="C9" s="67">
        <f>SUM(C10,C23)</f>
        <v>118500</v>
      </c>
      <c r="D9" s="68">
        <f>SUM(D10,D23)</f>
        <v>91102.08</v>
      </c>
      <c r="E9" s="69">
        <f t="shared" si="0"/>
        <v>76.8793924050633</v>
      </c>
    </row>
    <row r="10" spans="1:5" ht="27" customHeight="1">
      <c r="A10" s="270" t="s">
        <v>68</v>
      </c>
      <c r="B10" s="270"/>
      <c r="C10" s="71">
        <f>SUM(C11,C17)</f>
        <v>106000</v>
      </c>
      <c r="D10" s="72">
        <f>SUM(D11,D17)</f>
        <v>87994.58</v>
      </c>
      <c r="E10" s="73">
        <f t="shared" si="0"/>
        <v>83.01375471698114</v>
      </c>
    </row>
    <row r="11" spans="1:5" ht="13.5" customHeight="1">
      <c r="A11" s="271" t="s">
        <v>69</v>
      </c>
      <c r="B11" s="271"/>
      <c r="C11" s="74">
        <f aca="true" t="shared" si="1" ref="C11:D14">C12</f>
        <v>100000</v>
      </c>
      <c r="D11" s="75">
        <f t="shared" si="1"/>
        <v>83994.58</v>
      </c>
      <c r="E11" s="76">
        <f t="shared" si="0"/>
        <v>83.99458</v>
      </c>
    </row>
    <row r="12" spans="1:5" ht="13.5" customHeight="1">
      <c r="A12" s="272" t="s">
        <v>70</v>
      </c>
      <c r="B12" s="272"/>
      <c r="C12" s="77">
        <f t="shared" si="1"/>
        <v>100000</v>
      </c>
      <c r="D12" s="78">
        <f t="shared" si="1"/>
        <v>83994.58</v>
      </c>
      <c r="E12" s="79">
        <f t="shared" si="0"/>
        <v>83.99458</v>
      </c>
    </row>
    <row r="13" spans="1:5" ht="13.5" customHeight="1">
      <c r="A13" s="273" t="s">
        <v>71</v>
      </c>
      <c r="B13" s="273"/>
      <c r="C13" s="80">
        <f t="shared" si="1"/>
        <v>100000</v>
      </c>
      <c r="D13" s="81">
        <f t="shared" si="1"/>
        <v>83994.58</v>
      </c>
      <c r="E13" s="82">
        <f t="shared" si="0"/>
        <v>83.99458</v>
      </c>
    </row>
    <row r="14" spans="1:5" ht="13.5" customHeight="1">
      <c r="A14" s="93">
        <v>3</v>
      </c>
      <c r="B14" s="83" t="s">
        <v>72</v>
      </c>
      <c r="C14" s="67">
        <f t="shared" si="1"/>
        <v>100000</v>
      </c>
      <c r="D14" s="84">
        <f t="shared" si="1"/>
        <v>83994.58</v>
      </c>
      <c r="E14" s="85">
        <f t="shared" si="0"/>
        <v>83.99458</v>
      </c>
    </row>
    <row r="15" spans="1:5" ht="13.5" customHeight="1">
      <c r="A15" s="93">
        <v>32</v>
      </c>
      <c r="B15" s="83" t="s">
        <v>73</v>
      </c>
      <c r="C15" s="87">
        <f>SUM(C16:C16)</f>
        <v>100000</v>
      </c>
      <c r="D15" s="88">
        <f>SUM(D16:D16)</f>
        <v>83994.58</v>
      </c>
      <c r="E15" s="85">
        <f t="shared" si="0"/>
        <v>83.99458</v>
      </c>
    </row>
    <row r="16" spans="1:5" ht="13.5" customHeight="1">
      <c r="A16" s="94">
        <v>329</v>
      </c>
      <c r="B16" s="90" t="s">
        <v>74</v>
      </c>
      <c r="C16" s="91">
        <v>100000</v>
      </c>
      <c r="D16" s="92">
        <v>83994.58</v>
      </c>
      <c r="E16" s="85">
        <f t="shared" si="0"/>
        <v>83.99458</v>
      </c>
    </row>
    <row r="17" spans="1:5" ht="13.5" customHeight="1">
      <c r="A17" s="271" t="s">
        <v>75</v>
      </c>
      <c r="B17" s="271"/>
      <c r="C17" s="74">
        <f aca="true" t="shared" si="2" ref="C17:D20">C18</f>
        <v>6000</v>
      </c>
      <c r="D17" s="75">
        <f t="shared" si="2"/>
        <v>4000</v>
      </c>
      <c r="E17" s="76">
        <f t="shared" si="0"/>
        <v>66.66666666666666</v>
      </c>
    </row>
    <row r="18" spans="1:5" ht="13.5" customHeight="1">
      <c r="A18" s="272" t="s">
        <v>70</v>
      </c>
      <c r="B18" s="272"/>
      <c r="C18" s="77">
        <f t="shared" si="2"/>
        <v>6000</v>
      </c>
      <c r="D18" s="78">
        <f t="shared" si="2"/>
        <v>4000</v>
      </c>
      <c r="E18" s="79">
        <f t="shared" si="0"/>
        <v>66.66666666666666</v>
      </c>
    </row>
    <row r="19" spans="1:5" ht="13.5" customHeight="1">
      <c r="A19" s="273" t="s">
        <v>71</v>
      </c>
      <c r="B19" s="273"/>
      <c r="C19" s="80">
        <f t="shared" si="2"/>
        <v>6000</v>
      </c>
      <c r="D19" s="81">
        <f t="shared" si="2"/>
        <v>4000</v>
      </c>
      <c r="E19" s="82">
        <f t="shared" si="0"/>
        <v>66.66666666666666</v>
      </c>
    </row>
    <row r="20" spans="1:5" ht="13.5" customHeight="1">
      <c r="A20" s="93">
        <v>3</v>
      </c>
      <c r="B20" s="83" t="s">
        <v>72</v>
      </c>
      <c r="C20" s="67">
        <f t="shared" si="2"/>
        <v>6000</v>
      </c>
      <c r="D20" s="84">
        <f t="shared" si="2"/>
        <v>4000</v>
      </c>
      <c r="E20" s="85">
        <f t="shared" si="0"/>
        <v>66.66666666666666</v>
      </c>
    </row>
    <row r="21" spans="1:5" ht="13.5" customHeight="1">
      <c r="A21" s="93">
        <v>38</v>
      </c>
      <c r="B21" s="83" t="s">
        <v>76</v>
      </c>
      <c r="C21" s="87">
        <f>SUM(C22:C22)</f>
        <v>6000</v>
      </c>
      <c r="D21" s="88">
        <f>SUM(D22:D22)</f>
        <v>4000</v>
      </c>
      <c r="E21" s="85">
        <f t="shared" si="0"/>
        <v>66.66666666666666</v>
      </c>
    </row>
    <row r="22" spans="1:5" ht="13.5" customHeight="1">
      <c r="A22" s="94">
        <v>381</v>
      </c>
      <c r="B22" s="90" t="s">
        <v>77</v>
      </c>
      <c r="C22" s="91">
        <v>6000</v>
      </c>
      <c r="D22" s="92">
        <v>4000</v>
      </c>
      <c r="E22" s="85">
        <f t="shared" si="0"/>
        <v>66.66666666666666</v>
      </c>
    </row>
    <row r="23" spans="1:5" ht="18.75" customHeight="1">
      <c r="A23" s="274" t="s">
        <v>78</v>
      </c>
      <c r="B23" s="274"/>
      <c r="C23" s="71">
        <f aca="true" t="shared" si="3" ref="C23:D27">C24</f>
        <v>12500</v>
      </c>
      <c r="D23" s="72">
        <f t="shared" si="3"/>
        <v>3107.5</v>
      </c>
      <c r="E23" s="95">
        <f t="shared" si="0"/>
        <v>24.86</v>
      </c>
    </row>
    <row r="24" spans="1:5" ht="13.5" customHeight="1">
      <c r="A24" s="271" t="s">
        <v>79</v>
      </c>
      <c r="B24" s="271"/>
      <c r="C24" s="74">
        <f t="shared" si="3"/>
        <v>12500</v>
      </c>
      <c r="D24" s="75">
        <f t="shared" si="3"/>
        <v>3107.5</v>
      </c>
      <c r="E24" s="76">
        <f t="shared" si="0"/>
        <v>24.86</v>
      </c>
    </row>
    <row r="25" spans="1:5" ht="13.5" customHeight="1">
      <c r="A25" s="272" t="s">
        <v>80</v>
      </c>
      <c r="B25" s="272"/>
      <c r="C25" s="77">
        <f t="shared" si="3"/>
        <v>12500</v>
      </c>
      <c r="D25" s="78">
        <f t="shared" si="3"/>
        <v>3107.5</v>
      </c>
      <c r="E25" s="79">
        <f t="shared" si="0"/>
        <v>24.86</v>
      </c>
    </row>
    <row r="26" spans="1:5" ht="13.5" customHeight="1">
      <c r="A26" s="273" t="s">
        <v>71</v>
      </c>
      <c r="B26" s="273"/>
      <c r="C26" s="80">
        <f t="shared" si="3"/>
        <v>12500</v>
      </c>
      <c r="D26" s="81">
        <f t="shared" si="3"/>
        <v>3107.5</v>
      </c>
      <c r="E26" s="82">
        <f t="shared" si="0"/>
        <v>24.86</v>
      </c>
    </row>
    <row r="27" spans="1:5" ht="13.5" customHeight="1">
      <c r="A27" s="93">
        <v>3</v>
      </c>
      <c r="B27" s="83" t="s">
        <v>72</v>
      </c>
      <c r="C27" s="67">
        <f t="shared" si="3"/>
        <v>12500</v>
      </c>
      <c r="D27" s="84">
        <f t="shared" si="3"/>
        <v>3107.5</v>
      </c>
      <c r="E27" s="85">
        <f t="shared" si="0"/>
        <v>24.86</v>
      </c>
    </row>
    <row r="28" spans="1:5" ht="13.5" customHeight="1">
      <c r="A28" s="93">
        <v>38</v>
      </c>
      <c r="B28" s="83" t="s">
        <v>76</v>
      </c>
      <c r="C28" s="87">
        <f>SUM(C29:C29)</f>
        <v>12500</v>
      </c>
      <c r="D28" s="88">
        <f>SUM(D29:D29)</f>
        <v>3107.5</v>
      </c>
      <c r="E28" s="85">
        <f t="shared" si="0"/>
        <v>24.86</v>
      </c>
    </row>
    <row r="29" spans="1:5" ht="13.5" customHeight="1">
      <c r="A29" s="94">
        <v>381</v>
      </c>
      <c r="B29" s="90" t="s">
        <v>77</v>
      </c>
      <c r="C29" s="91">
        <v>12500</v>
      </c>
      <c r="D29" s="92">
        <v>3107.5</v>
      </c>
      <c r="E29" s="85">
        <f t="shared" si="0"/>
        <v>24.86</v>
      </c>
    </row>
    <row r="30" spans="1:5" ht="13.5" customHeight="1">
      <c r="A30" s="96"/>
      <c r="B30" s="97"/>
      <c r="C30" s="91"/>
      <c r="D30" s="92"/>
      <c r="E30" s="5"/>
    </row>
    <row r="31" spans="1:5" ht="21.75" customHeight="1">
      <c r="A31" s="275" t="s">
        <v>299</v>
      </c>
      <c r="B31" s="275"/>
      <c r="C31" s="64">
        <f>C32</f>
        <v>14301500</v>
      </c>
      <c r="D31" s="98">
        <f>D32</f>
        <v>2438389.22</v>
      </c>
      <c r="E31" s="99">
        <f aca="true" t="shared" si="4" ref="E31:E46">D31/C31*100</f>
        <v>17.049884417718424</v>
      </c>
    </row>
    <row r="32" spans="1:5" s="101" customFormat="1" ht="20.25" customHeight="1">
      <c r="A32" s="276" t="s">
        <v>55</v>
      </c>
      <c r="B32" s="276"/>
      <c r="C32" s="67">
        <f>SUM(C33,C111,C171,C213,C234,C247,C254,C285,C309,C347,C355,C399,C413,C447,C483,C512)</f>
        <v>14301500</v>
      </c>
      <c r="D32" s="67">
        <f>SUM(D33,D111,D171,D213,D247,D254,D285,D309,D347,D355,D399,D413,D447,D483,D512+D234)</f>
        <v>2438389.22</v>
      </c>
      <c r="E32" s="100">
        <f t="shared" si="4"/>
        <v>17.049884417718424</v>
      </c>
    </row>
    <row r="33" spans="1:5" ht="21.75" customHeight="1">
      <c r="A33" s="274" t="s">
        <v>81</v>
      </c>
      <c r="B33" s="274"/>
      <c r="C33" s="71">
        <f>SUM(C34,C51,C57,C63,C69,C75,C89,C96,C104)</f>
        <v>2066558</v>
      </c>
      <c r="D33" s="72">
        <f>SUM(D34,D51,D57,D63,D69,D75,D89,D96,D104)</f>
        <v>563962.59</v>
      </c>
      <c r="E33" s="95">
        <f t="shared" si="4"/>
        <v>27.289947342392516</v>
      </c>
    </row>
    <row r="34" spans="1:5" ht="19.5" customHeight="1">
      <c r="A34" s="277" t="s">
        <v>300</v>
      </c>
      <c r="B34" s="277"/>
      <c r="C34" s="74">
        <f>C35</f>
        <v>1215000</v>
      </c>
      <c r="D34" s="102">
        <f>D35</f>
        <v>504453.89999999997</v>
      </c>
      <c r="E34" s="103">
        <f t="shared" si="4"/>
        <v>41.51883950617284</v>
      </c>
    </row>
    <row r="35" spans="1:5" ht="13.5" customHeight="1">
      <c r="A35" s="278" t="s">
        <v>70</v>
      </c>
      <c r="B35" s="278"/>
      <c r="C35" s="104">
        <f>C38</f>
        <v>1215000</v>
      </c>
      <c r="D35" s="105">
        <f>SUM(D38)</f>
        <v>504453.89999999997</v>
      </c>
      <c r="E35" s="79">
        <f t="shared" si="4"/>
        <v>41.51883950617284</v>
      </c>
    </row>
    <row r="36" spans="1:5" s="3" customFormat="1" ht="13.5" customHeight="1">
      <c r="A36" s="279" t="s">
        <v>71</v>
      </c>
      <c r="B36" s="279"/>
      <c r="C36" s="106">
        <v>973500</v>
      </c>
      <c r="D36" s="107">
        <v>921700</v>
      </c>
      <c r="E36" s="82">
        <f t="shared" si="4"/>
        <v>94.67899332306112</v>
      </c>
    </row>
    <row r="37" spans="1:5" ht="13.5" customHeight="1">
      <c r="A37" s="279" t="s">
        <v>301</v>
      </c>
      <c r="B37" s="279"/>
      <c r="C37" s="80">
        <v>241500</v>
      </c>
      <c r="D37" s="81">
        <v>241500</v>
      </c>
      <c r="E37" s="82">
        <f t="shared" si="4"/>
        <v>100</v>
      </c>
    </row>
    <row r="38" spans="1:5" ht="13.5" customHeight="1">
      <c r="A38" s="86">
        <v>3</v>
      </c>
      <c r="B38" s="83" t="s">
        <v>72</v>
      </c>
      <c r="C38" s="108">
        <f>SUM(C39,C43,C49)</f>
        <v>1215000</v>
      </c>
      <c r="D38" s="109">
        <f>SUM(D39,D43,D49)</f>
        <v>504453.89999999997</v>
      </c>
      <c r="E38" s="85">
        <f t="shared" si="4"/>
        <v>41.51883950617284</v>
      </c>
    </row>
    <row r="39" spans="1:5" ht="13.5" customHeight="1">
      <c r="A39" s="86">
        <v>31</v>
      </c>
      <c r="B39" s="83" t="s">
        <v>82</v>
      </c>
      <c r="C39" s="108">
        <f>SUM(C40,C41,C42)</f>
        <v>712000</v>
      </c>
      <c r="D39" s="109">
        <f>SUM(D40,D41,D42)</f>
        <v>277382.23</v>
      </c>
      <c r="E39" s="85">
        <f t="shared" si="4"/>
        <v>38.95817837078651</v>
      </c>
    </row>
    <row r="40" spans="1:5" ht="13.5" customHeight="1">
      <c r="A40" s="110">
        <v>311</v>
      </c>
      <c r="B40" s="90" t="s">
        <v>83</v>
      </c>
      <c r="C40" s="91">
        <v>600000</v>
      </c>
      <c r="D40" s="92">
        <v>238096.3</v>
      </c>
      <c r="E40" s="85">
        <f t="shared" si="4"/>
        <v>39.682716666666664</v>
      </c>
    </row>
    <row r="41" spans="1:5" ht="13.5" customHeight="1">
      <c r="A41" s="110">
        <v>312</v>
      </c>
      <c r="B41" s="90" t="s">
        <v>84</v>
      </c>
      <c r="C41" s="91">
        <v>8000</v>
      </c>
      <c r="D41" s="92">
        <v>0</v>
      </c>
      <c r="E41" s="85">
        <f t="shared" si="4"/>
        <v>0</v>
      </c>
    </row>
    <row r="42" spans="1:5" ht="13.5" customHeight="1">
      <c r="A42" s="110">
        <v>313</v>
      </c>
      <c r="B42" s="90" t="s">
        <v>43</v>
      </c>
      <c r="C42" s="91">
        <v>104000</v>
      </c>
      <c r="D42" s="92">
        <v>39285.93</v>
      </c>
      <c r="E42" s="85">
        <f t="shared" si="4"/>
        <v>37.774932692307694</v>
      </c>
    </row>
    <row r="43" spans="1:5" ht="13.5" customHeight="1">
      <c r="A43" s="86">
        <v>32</v>
      </c>
      <c r="B43" s="83" t="s">
        <v>73</v>
      </c>
      <c r="C43" s="108">
        <f>SUM(C44,C45,C46,C47,C48)</f>
        <v>495000</v>
      </c>
      <c r="D43" s="109">
        <f>SUM(D44,D45,D46,D47,D48)</f>
        <v>223437.73</v>
      </c>
      <c r="E43" s="85">
        <f t="shared" si="4"/>
        <v>45.13893535353535</v>
      </c>
    </row>
    <row r="44" spans="1:5" ht="13.5" customHeight="1">
      <c r="A44" s="110">
        <v>321</v>
      </c>
      <c r="B44" s="90" t="s">
        <v>85</v>
      </c>
      <c r="C44" s="91">
        <v>35000</v>
      </c>
      <c r="D44" s="92">
        <v>5342</v>
      </c>
      <c r="E44" s="85">
        <f t="shared" si="4"/>
        <v>15.262857142857142</v>
      </c>
    </row>
    <row r="45" spans="1:5" ht="13.5" customHeight="1">
      <c r="A45" s="110">
        <v>322</v>
      </c>
      <c r="B45" s="90" t="s">
        <v>86</v>
      </c>
      <c r="C45" s="91">
        <v>110000</v>
      </c>
      <c r="D45" s="92">
        <v>61425.55</v>
      </c>
      <c r="E45" s="85">
        <f t="shared" si="4"/>
        <v>55.84140909090909</v>
      </c>
    </row>
    <row r="46" spans="1:5" ht="13.5" customHeight="1">
      <c r="A46" s="110">
        <v>323</v>
      </c>
      <c r="B46" s="90" t="s">
        <v>87</v>
      </c>
      <c r="C46" s="91">
        <v>230000</v>
      </c>
      <c r="D46" s="92">
        <v>136469.66</v>
      </c>
      <c r="E46" s="85">
        <f t="shared" si="4"/>
        <v>59.334634782608696</v>
      </c>
    </row>
    <row r="47" spans="1:5" ht="13.5" customHeight="1">
      <c r="A47" s="110">
        <v>324</v>
      </c>
      <c r="B47" s="90" t="s">
        <v>88</v>
      </c>
      <c r="C47" s="91">
        <v>0</v>
      </c>
      <c r="D47" s="92">
        <v>0</v>
      </c>
      <c r="E47" s="85">
        <v>0</v>
      </c>
    </row>
    <row r="48" spans="1:5" ht="13.5" customHeight="1">
      <c r="A48" s="110">
        <v>329</v>
      </c>
      <c r="B48" s="90" t="s">
        <v>74</v>
      </c>
      <c r="C48" s="91">
        <v>120000</v>
      </c>
      <c r="D48" s="92">
        <v>20200.52</v>
      </c>
      <c r="E48" s="85">
        <f aca="true" t="shared" si="5" ref="E48:E62">D48/C48*100</f>
        <v>16.833766666666666</v>
      </c>
    </row>
    <row r="49" spans="1:5" ht="13.5" customHeight="1">
      <c r="A49" s="86">
        <v>34</v>
      </c>
      <c r="B49" s="83" t="s">
        <v>89</v>
      </c>
      <c r="C49" s="87">
        <f>SUM(C50:C50)</f>
        <v>8000</v>
      </c>
      <c r="D49" s="111">
        <f>SUM(D50:D50)</f>
        <v>3633.94</v>
      </c>
      <c r="E49" s="85">
        <f t="shared" si="5"/>
        <v>45.42425</v>
      </c>
    </row>
    <row r="50" spans="1:5" ht="13.5" customHeight="1">
      <c r="A50" s="110">
        <v>343</v>
      </c>
      <c r="B50" s="90" t="s">
        <v>90</v>
      </c>
      <c r="C50" s="91">
        <v>8000</v>
      </c>
      <c r="D50" s="92">
        <v>3633.94</v>
      </c>
      <c r="E50" s="85">
        <f t="shared" si="5"/>
        <v>45.42425</v>
      </c>
    </row>
    <row r="51" spans="1:8" ht="15.75" customHeight="1">
      <c r="A51" s="277" t="s">
        <v>91</v>
      </c>
      <c r="B51" s="277"/>
      <c r="C51" s="74">
        <f aca="true" t="shared" si="6" ref="C51:D54">C52</f>
        <v>23458</v>
      </c>
      <c r="D51" s="102">
        <f t="shared" si="6"/>
        <v>0</v>
      </c>
      <c r="E51" s="103">
        <f t="shared" si="5"/>
        <v>0</v>
      </c>
      <c r="H51" s="27"/>
    </row>
    <row r="52" spans="1:5" ht="13.5" customHeight="1">
      <c r="A52" s="280" t="s">
        <v>70</v>
      </c>
      <c r="B52" s="280"/>
      <c r="C52" s="77">
        <f t="shared" si="6"/>
        <v>23458</v>
      </c>
      <c r="D52" s="78">
        <f t="shared" si="6"/>
        <v>0</v>
      </c>
      <c r="E52" s="79">
        <f t="shared" si="5"/>
        <v>0</v>
      </c>
    </row>
    <row r="53" spans="1:5" ht="13.5" customHeight="1">
      <c r="A53" s="279" t="s">
        <v>71</v>
      </c>
      <c r="B53" s="279"/>
      <c r="C53" s="80">
        <f t="shared" si="6"/>
        <v>23458</v>
      </c>
      <c r="D53" s="81">
        <f t="shared" si="6"/>
        <v>0</v>
      </c>
      <c r="E53" s="82">
        <f t="shared" si="5"/>
        <v>0</v>
      </c>
    </row>
    <row r="54" spans="1:5" ht="13.5" customHeight="1">
      <c r="A54" s="86">
        <v>3</v>
      </c>
      <c r="B54" s="83" t="s">
        <v>72</v>
      </c>
      <c r="C54" s="67">
        <f t="shared" si="6"/>
        <v>23458</v>
      </c>
      <c r="D54" s="84">
        <f t="shared" si="6"/>
        <v>0</v>
      </c>
      <c r="E54" s="85">
        <f t="shared" si="5"/>
        <v>0</v>
      </c>
    </row>
    <row r="55" spans="1:5" ht="13.5" customHeight="1">
      <c r="A55" s="86">
        <v>38</v>
      </c>
      <c r="B55" s="83" t="s">
        <v>76</v>
      </c>
      <c r="C55" s="87">
        <f>SUM(C56:C56)</f>
        <v>23458</v>
      </c>
      <c r="D55" s="88">
        <f>SUM(D56:D56)</f>
        <v>0</v>
      </c>
      <c r="E55" s="85">
        <f t="shared" si="5"/>
        <v>0</v>
      </c>
    </row>
    <row r="56" spans="1:5" ht="13.5" customHeight="1">
      <c r="A56" s="110">
        <v>385</v>
      </c>
      <c r="B56" s="90" t="s">
        <v>92</v>
      </c>
      <c r="C56" s="91">
        <v>23458</v>
      </c>
      <c r="D56" s="92">
        <v>0</v>
      </c>
      <c r="E56" s="85">
        <f t="shared" si="5"/>
        <v>0</v>
      </c>
    </row>
    <row r="57" spans="1:5" ht="15.75" customHeight="1">
      <c r="A57" s="277" t="s">
        <v>302</v>
      </c>
      <c r="B57" s="277"/>
      <c r="C57" s="74">
        <f aca="true" t="shared" si="7" ref="C57:D60">C58</f>
        <v>35000</v>
      </c>
      <c r="D57" s="102">
        <f t="shared" si="7"/>
        <v>0</v>
      </c>
      <c r="E57" s="103">
        <f t="shared" si="5"/>
        <v>0</v>
      </c>
    </row>
    <row r="58" spans="1:5" ht="13.5" customHeight="1">
      <c r="A58" s="280" t="s">
        <v>93</v>
      </c>
      <c r="B58" s="280"/>
      <c r="C58" s="77">
        <f t="shared" si="7"/>
        <v>35000</v>
      </c>
      <c r="D58" s="78">
        <f t="shared" si="7"/>
        <v>0</v>
      </c>
      <c r="E58" s="79">
        <f t="shared" si="5"/>
        <v>0</v>
      </c>
    </row>
    <row r="59" spans="1:5" ht="13.5" customHeight="1">
      <c r="A59" s="279" t="s">
        <v>71</v>
      </c>
      <c r="B59" s="279"/>
      <c r="C59" s="80">
        <f t="shared" si="7"/>
        <v>35000</v>
      </c>
      <c r="D59" s="81">
        <f t="shared" si="7"/>
        <v>0</v>
      </c>
      <c r="E59" s="82">
        <f t="shared" si="5"/>
        <v>0</v>
      </c>
    </row>
    <row r="60" spans="1:5" ht="13.5" customHeight="1">
      <c r="A60" s="86">
        <v>3</v>
      </c>
      <c r="B60" s="83" t="s">
        <v>72</v>
      </c>
      <c r="C60" s="67">
        <f t="shared" si="7"/>
        <v>35000</v>
      </c>
      <c r="D60" s="84">
        <f t="shared" si="7"/>
        <v>0</v>
      </c>
      <c r="E60" s="85">
        <f t="shared" si="5"/>
        <v>0</v>
      </c>
    </row>
    <row r="61" spans="1:5" ht="13.5" customHeight="1">
      <c r="A61" s="86">
        <v>32</v>
      </c>
      <c r="B61" s="83" t="s">
        <v>73</v>
      </c>
      <c r="C61" s="87">
        <f>SUM(C62:C62)</f>
        <v>35000</v>
      </c>
      <c r="D61" s="88">
        <f>SUM(D62:D62)</f>
        <v>0</v>
      </c>
      <c r="E61" s="85">
        <f t="shared" si="5"/>
        <v>0</v>
      </c>
    </row>
    <row r="62" spans="1:5" ht="13.5" customHeight="1">
      <c r="A62" s="110">
        <v>323</v>
      </c>
      <c r="B62" s="90" t="s">
        <v>87</v>
      </c>
      <c r="C62" s="91">
        <v>35000</v>
      </c>
      <c r="D62" s="92">
        <v>0</v>
      </c>
      <c r="E62" s="85">
        <f t="shared" si="5"/>
        <v>0</v>
      </c>
    </row>
    <row r="63" spans="1:5" s="3" customFormat="1" ht="13.5" customHeight="1">
      <c r="A63" s="271" t="s">
        <v>94</v>
      </c>
      <c r="B63" s="271"/>
      <c r="C63" s="74">
        <f aca="true" t="shared" si="8" ref="C63:D67">C64</f>
        <v>35800</v>
      </c>
      <c r="D63" s="75">
        <f t="shared" si="8"/>
        <v>16059.97</v>
      </c>
      <c r="E63" s="76">
        <v>0</v>
      </c>
    </row>
    <row r="64" spans="1:5" s="3" customFormat="1" ht="13.5" customHeight="1">
      <c r="A64" s="280" t="s">
        <v>80</v>
      </c>
      <c r="B64" s="280"/>
      <c r="C64" s="77">
        <f t="shared" si="8"/>
        <v>35800</v>
      </c>
      <c r="D64" s="78">
        <f t="shared" si="8"/>
        <v>16059.97</v>
      </c>
      <c r="E64" s="79">
        <v>0</v>
      </c>
    </row>
    <row r="65" spans="1:5" s="3" customFormat="1" ht="13.5" customHeight="1">
      <c r="A65" s="279" t="s">
        <v>71</v>
      </c>
      <c r="B65" s="279"/>
      <c r="C65" s="80">
        <f t="shared" si="8"/>
        <v>35800</v>
      </c>
      <c r="D65" s="81">
        <f t="shared" si="8"/>
        <v>16059.97</v>
      </c>
      <c r="E65" s="82">
        <v>0</v>
      </c>
    </row>
    <row r="66" spans="1:5" s="3" customFormat="1" ht="13.5" customHeight="1">
      <c r="A66" s="86">
        <v>3</v>
      </c>
      <c r="B66" s="83" t="s">
        <v>72</v>
      </c>
      <c r="C66" s="108">
        <f t="shared" si="8"/>
        <v>35800</v>
      </c>
      <c r="D66" s="112">
        <f t="shared" si="8"/>
        <v>16059.97</v>
      </c>
      <c r="E66" s="113"/>
    </row>
    <row r="67" spans="1:5" s="3" customFormat="1" ht="13.5" customHeight="1">
      <c r="A67" s="86">
        <v>36</v>
      </c>
      <c r="B67" s="83" t="s">
        <v>95</v>
      </c>
      <c r="C67" s="108">
        <f t="shared" si="8"/>
        <v>35800</v>
      </c>
      <c r="D67" s="112">
        <f t="shared" si="8"/>
        <v>16059.97</v>
      </c>
      <c r="E67" s="113"/>
    </row>
    <row r="68" spans="1:5" s="3" customFormat="1" ht="13.5" customHeight="1">
      <c r="A68" s="110">
        <v>363</v>
      </c>
      <c r="B68" s="90" t="s">
        <v>96</v>
      </c>
      <c r="C68" s="91">
        <v>35800</v>
      </c>
      <c r="D68" s="114">
        <v>16059.97</v>
      </c>
      <c r="E68" s="85"/>
    </row>
    <row r="69" spans="1:5" ht="13.5" customHeight="1">
      <c r="A69" s="271" t="s">
        <v>97</v>
      </c>
      <c r="B69" s="271"/>
      <c r="C69" s="74">
        <f aca="true" t="shared" si="9" ref="C69:D72">C70</f>
        <v>20000</v>
      </c>
      <c r="D69" s="75">
        <f t="shared" si="9"/>
        <v>0</v>
      </c>
      <c r="E69" s="76">
        <f aca="true" t="shared" si="10" ref="E69:E85">D69/C69*100</f>
        <v>0</v>
      </c>
    </row>
    <row r="70" spans="1:5" ht="13.5" customHeight="1">
      <c r="A70" s="280" t="s">
        <v>80</v>
      </c>
      <c r="B70" s="280"/>
      <c r="C70" s="77">
        <f t="shared" si="9"/>
        <v>20000</v>
      </c>
      <c r="D70" s="78">
        <f t="shared" si="9"/>
        <v>0</v>
      </c>
      <c r="E70" s="79">
        <f t="shared" si="10"/>
        <v>0</v>
      </c>
    </row>
    <row r="71" spans="1:5" ht="13.5" customHeight="1">
      <c r="A71" s="279" t="s">
        <v>71</v>
      </c>
      <c r="B71" s="279"/>
      <c r="C71" s="80">
        <f t="shared" si="9"/>
        <v>20000</v>
      </c>
      <c r="D71" s="81">
        <f t="shared" si="9"/>
        <v>0</v>
      </c>
      <c r="E71" s="82">
        <f t="shared" si="10"/>
        <v>0</v>
      </c>
    </row>
    <row r="72" spans="1:5" ht="13.5" customHeight="1">
      <c r="A72" s="86">
        <v>3</v>
      </c>
      <c r="B72" s="83" t="s">
        <v>72</v>
      </c>
      <c r="C72" s="67">
        <f t="shared" si="9"/>
        <v>20000</v>
      </c>
      <c r="D72" s="84">
        <f t="shared" si="9"/>
        <v>0</v>
      </c>
      <c r="E72" s="85">
        <f t="shared" si="10"/>
        <v>0</v>
      </c>
    </row>
    <row r="73" spans="1:5" ht="13.5" customHeight="1">
      <c r="A73" s="86">
        <v>32</v>
      </c>
      <c r="B73" s="83" t="s">
        <v>73</v>
      </c>
      <c r="C73" s="87">
        <f>SUM(C74:C74)</f>
        <v>20000</v>
      </c>
      <c r="D73" s="88">
        <f>SUM(D74:D74)</f>
        <v>0</v>
      </c>
      <c r="E73" s="85">
        <f t="shared" si="10"/>
        <v>0</v>
      </c>
    </row>
    <row r="74" spans="1:5" ht="13.5" customHeight="1">
      <c r="A74" s="110">
        <v>323</v>
      </c>
      <c r="B74" s="90" t="s">
        <v>87</v>
      </c>
      <c r="C74" s="91">
        <v>20000</v>
      </c>
      <c r="D74" s="92">
        <v>0</v>
      </c>
      <c r="E74" s="85">
        <f t="shared" si="10"/>
        <v>0</v>
      </c>
    </row>
    <row r="75" spans="1:5" ht="13.5" customHeight="1">
      <c r="A75" s="271" t="s">
        <v>98</v>
      </c>
      <c r="B75" s="271"/>
      <c r="C75" s="74">
        <f>C76</f>
        <v>327300</v>
      </c>
      <c r="D75" s="75">
        <f>D76</f>
        <v>7840.93</v>
      </c>
      <c r="E75" s="76">
        <f t="shared" si="10"/>
        <v>2.395640085548427</v>
      </c>
    </row>
    <row r="76" spans="1:5" ht="13.5" customHeight="1">
      <c r="A76" s="280" t="s">
        <v>80</v>
      </c>
      <c r="B76" s="280"/>
      <c r="C76" s="77">
        <f>SUM(C79,C86)</f>
        <v>327300</v>
      </c>
      <c r="D76" s="78">
        <f>SUM(D79,D86)</f>
        <v>7840.93</v>
      </c>
      <c r="E76" s="79">
        <f t="shared" si="10"/>
        <v>2.395640085548427</v>
      </c>
    </row>
    <row r="77" spans="1:5" ht="13.5" customHeight="1">
      <c r="A77" s="273" t="s">
        <v>99</v>
      </c>
      <c r="B77" s="273"/>
      <c r="C77" s="80">
        <v>110000</v>
      </c>
      <c r="D77" s="81">
        <v>77000</v>
      </c>
      <c r="E77" s="82">
        <f t="shared" si="10"/>
        <v>70</v>
      </c>
    </row>
    <row r="78" spans="1:7" ht="13.5" customHeight="1">
      <c r="A78" s="281" t="s">
        <v>100</v>
      </c>
      <c r="B78" s="281"/>
      <c r="C78" s="80">
        <v>217300</v>
      </c>
      <c r="D78" s="81">
        <v>217300</v>
      </c>
      <c r="E78" s="82">
        <f t="shared" si="10"/>
        <v>100</v>
      </c>
      <c r="G78" s="115"/>
    </row>
    <row r="79" spans="1:5" ht="13.5" customHeight="1">
      <c r="A79" s="86">
        <v>3</v>
      </c>
      <c r="B79" s="83" t="s">
        <v>72</v>
      </c>
      <c r="C79" s="108">
        <f>SUM(C80,C83)</f>
        <v>302300</v>
      </c>
      <c r="D79" s="109">
        <f>SUM(D80,D83)</f>
        <v>7840.93</v>
      </c>
      <c r="E79" s="85">
        <f t="shared" si="10"/>
        <v>2.593757856434006</v>
      </c>
    </row>
    <row r="80" spans="1:5" ht="13.5" customHeight="1">
      <c r="A80" s="116">
        <v>31</v>
      </c>
      <c r="B80" s="83" t="s">
        <v>82</v>
      </c>
      <c r="C80" s="117">
        <f>SUM(C81,C82)</f>
        <v>217300</v>
      </c>
      <c r="D80" s="118">
        <f>SUM(D81,D82)</f>
        <v>0</v>
      </c>
      <c r="E80" s="85">
        <f t="shared" si="10"/>
        <v>0</v>
      </c>
    </row>
    <row r="81" spans="1:5" ht="13.5" customHeight="1">
      <c r="A81" s="110">
        <v>311</v>
      </c>
      <c r="B81" s="90" t="s">
        <v>83</v>
      </c>
      <c r="C81" s="91">
        <v>185400</v>
      </c>
      <c r="D81" s="92">
        <v>0</v>
      </c>
      <c r="E81" s="85">
        <f t="shared" si="10"/>
        <v>0</v>
      </c>
    </row>
    <row r="82" spans="1:5" ht="13.5" customHeight="1">
      <c r="A82" s="110">
        <v>313</v>
      </c>
      <c r="B82" s="90" t="s">
        <v>43</v>
      </c>
      <c r="C82" s="91">
        <v>31900</v>
      </c>
      <c r="D82" s="92">
        <v>0</v>
      </c>
      <c r="E82" s="85">
        <f t="shared" si="10"/>
        <v>0</v>
      </c>
    </row>
    <row r="83" spans="1:5" ht="13.5" customHeight="1">
      <c r="A83" s="86">
        <v>32</v>
      </c>
      <c r="B83" s="83" t="s">
        <v>73</v>
      </c>
      <c r="C83" s="108">
        <f>SUM(C84,C85)</f>
        <v>85000</v>
      </c>
      <c r="D83" s="109">
        <f>SUM(D84,D85)</f>
        <v>7840.93</v>
      </c>
      <c r="E83" s="85">
        <f t="shared" si="10"/>
        <v>9.224623529411765</v>
      </c>
    </row>
    <row r="84" spans="1:5" ht="13.5" customHeight="1">
      <c r="A84" s="110">
        <v>322</v>
      </c>
      <c r="B84" s="90" t="s">
        <v>86</v>
      </c>
      <c r="C84" s="91">
        <v>35000</v>
      </c>
      <c r="D84" s="92">
        <v>7615.93</v>
      </c>
      <c r="E84" s="85">
        <f t="shared" si="10"/>
        <v>21.759800000000002</v>
      </c>
    </row>
    <row r="85" spans="1:5" ht="13.5" customHeight="1">
      <c r="A85" s="110">
        <v>323</v>
      </c>
      <c r="B85" s="90" t="s">
        <v>87</v>
      </c>
      <c r="C85" s="91">
        <v>50000</v>
      </c>
      <c r="D85" s="92">
        <v>225</v>
      </c>
      <c r="E85" s="85">
        <f t="shared" si="10"/>
        <v>0.44999999999999996</v>
      </c>
    </row>
    <row r="86" spans="1:5" s="3" customFormat="1" ht="13.5" customHeight="1">
      <c r="A86" s="86">
        <v>4</v>
      </c>
      <c r="B86" s="83" t="s">
        <v>101</v>
      </c>
      <c r="C86" s="108">
        <f>C87</f>
        <v>25000</v>
      </c>
      <c r="D86" s="112">
        <f>D87</f>
        <v>0</v>
      </c>
      <c r="E86" s="113"/>
    </row>
    <row r="87" spans="1:5" s="3" customFormat="1" ht="13.5" customHeight="1">
      <c r="A87" s="86">
        <v>42</v>
      </c>
      <c r="B87" s="83" t="s">
        <v>102</v>
      </c>
      <c r="C87" s="108">
        <f>C88</f>
        <v>25000</v>
      </c>
      <c r="D87" s="112">
        <f>D88</f>
        <v>0</v>
      </c>
      <c r="E87" s="113"/>
    </row>
    <row r="88" spans="1:5" s="3" customFormat="1" ht="13.5" customHeight="1">
      <c r="A88" s="110">
        <v>422</v>
      </c>
      <c r="B88" s="90" t="s">
        <v>51</v>
      </c>
      <c r="C88" s="91">
        <v>25000</v>
      </c>
      <c r="D88" s="92">
        <v>0</v>
      </c>
      <c r="E88" s="85"/>
    </row>
    <row r="89" spans="1:5" ht="18" customHeight="1">
      <c r="A89" s="277" t="s">
        <v>303</v>
      </c>
      <c r="B89" s="277"/>
      <c r="C89" s="74">
        <f aca="true" t="shared" si="11" ref="C89:D92">C90</f>
        <v>60000</v>
      </c>
      <c r="D89" s="102">
        <f t="shared" si="11"/>
        <v>0</v>
      </c>
      <c r="E89" s="103">
        <f aca="true" t="shared" si="12" ref="E89:E109">D89/C89*100</f>
        <v>0</v>
      </c>
    </row>
    <row r="90" spans="1:5" ht="13.5" customHeight="1">
      <c r="A90" s="280" t="s">
        <v>103</v>
      </c>
      <c r="B90" s="280"/>
      <c r="C90" s="77">
        <f t="shared" si="11"/>
        <v>60000</v>
      </c>
      <c r="D90" s="78">
        <f t="shared" si="11"/>
        <v>0</v>
      </c>
      <c r="E90" s="79">
        <f t="shared" si="12"/>
        <v>0</v>
      </c>
    </row>
    <row r="91" spans="1:5" ht="13.5" customHeight="1">
      <c r="A91" s="273" t="s">
        <v>71</v>
      </c>
      <c r="B91" s="273"/>
      <c r="C91" s="80">
        <f t="shared" si="11"/>
        <v>60000</v>
      </c>
      <c r="D91" s="81">
        <f t="shared" si="11"/>
        <v>0</v>
      </c>
      <c r="E91" s="82">
        <f t="shared" si="12"/>
        <v>0</v>
      </c>
    </row>
    <row r="92" spans="1:5" ht="13.5" customHeight="1">
      <c r="A92" s="86">
        <v>4</v>
      </c>
      <c r="B92" s="83" t="s">
        <v>101</v>
      </c>
      <c r="C92" s="108">
        <f t="shared" si="11"/>
        <v>60000</v>
      </c>
      <c r="D92" s="109">
        <f t="shared" si="11"/>
        <v>0</v>
      </c>
      <c r="E92" s="85">
        <f t="shared" si="12"/>
        <v>0</v>
      </c>
    </row>
    <row r="93" spans="1:5" ht="13.5" customHeight="1">
      <c r="A93" s="86">
        <v>42</v>
      </c>
      <c r="B93" s="83" t="s">
        <v>102</v>
      </c>
      <c r="C93" s="108">
        <f>SUM(C94,C95)</f>
        <v>60000</v>
      </c>
      <c r="D93" s="109">
        <f>SUM(D94,D95)</f>
        <v>0</v>
      </c>
      <c r="E93" s="85">
        <f t="shared" si="12"/>
        <v>0</v>
      </c>
    </row>
    <row r="94" spans="1:8" ht="13.5" customHeight="1">
      <c r="A94" s="110">
        <v>422</v>
      </c>
      <c r="B94" s="90" t="s">
        <v>51</v>
      </c>
      <c r="C94" s="91">
        <v>35000</v>
      </c>
      <c r="D94" s="92">
        <v>0</v>
      </c>
      <c r="E94" s="85">
        <f t="shared" si="12"/>
        <v>0</v>
      </c>
      <c r="H94" s="119"/>
    </row>
    <row r="95" spans="1:5" ht="13.5" customHeight="1">
      <c r="A95" s="110">
        <v>426</v>
      </c>
      <c r="B95" s="90" t="s">
        <v>52</v>
      </c>
      <c r="C95" s="91">
        <v>25000</v>
      </c>
      <c r="D95" s="92">
        <v>0</v>
      </c>
      <c r="E95" s="85">
        <f t="shared" si="12"/>
        <v>0</v>
      </c>
    </row>
    <row r="96" spans="1:5" ht="19.5" customHeight="1">
      <c r="A96" s="277" t="s">
        <v>304</v>
      </c>
      <c r="B96" s="277"/>
      <c r="C96" s="74">
        <f aca="true" t="shared" si="13" ref="C96:D98">C97</f>
        <v>300000</v>
      </c>
      <c r="D96" s="102">
        <f t="shared" si="13"/>
        <v>35607.79</v>
      </c>
      <c r="E96" s="103">
        <f t="shared" si="12"/>
        <v>11.869263333333334</v>
      </c>
    </row>
    <row r="97" spans="1:5" ht="13.5" customHeight="1">
      <c r="A97" s="280" t="s">
        <v>103</v>
      </c>
      <c r="B97" s="280"/>
      <c r="C97" s="77">
        <f t="shared" si="13"/>
        <v>300000</v>
      </c>
      <c r="D97" s="78">
        <f t="shared" si="13"/>
        <v>35607.79</v>
      </c>
      <c r="E97" s="79">
        <f t="shared" si="12"/>
        <v>11.869263333333334</v>
      </c>
    </row>
    <row r="98" spans="1:5" ht="13.5" customHeight="1">
      <c r="A98" s="282" t="s">
        <v>104</v>
      </c>
      <c r="B98" s="282"/>
      <c r="C98" s="80">
        <f t="shared" si="13"/>
        <v>300000</v>
      </c>
      <c r="D98" s="81">
        <f t="shared" si="13"/>
        <v>35607.79</v>
      </c>
      <c r="E98" s="82">
        <f t="shared" si="12"/>
        <v>11.869263333333334</v>
      </c>
    </row>
    <row r="99" spans="1:5" ht="13.5" customHeight="1">
      <c r="A99" s="86">
        <v>4</v>
      </c>
      <c r="B99" s="83" t="s">
        <v>105</v>
      </c>
      <c r="C99" s="67">
        <f>SUM(C100,C102)</f>
        <v>300000</v>
      </c>
      <c r="D99" s="84">
        <f>SUM(D100,D102)</f>
        <v>35607.79</v>
      </c>
      <c r="E99" s="85">
        <f t="shared" si="12"/>
        <v>11.869263333333334</v>
      </c>
    </row>
    <row r="100" spans="1:5" ht="13.5" customHeight="1">
      <c r="A100" s="86">
        <v>45</v>
      </c>
      <c r="B100" s="83" t="s">
        <v>106</v>
      </c>
      <c r="C100" s="87">
        <f>SUM(C101:C101)</f>
        <v>225000</v>
      </c>
      <c r="D100" s="88">
        <f>SUM(D101:D101)</f>
        <v>4357.79</v>
      </c>
      <c r="E100" s="85">
        <f t="shared" si="12"/>
        <v>1.9367955555555556</v>
      </c>
    </row>
    <row r="101" spans="1:5" s="3" customFormat="1" ht="13.5" customHeight="1">
      <c r="A101" s="110">
        <v>451</v>
      </c>
      <c r="B101" s="90" t="s">
        <v>53</v>
      </c>
      <c r="C101" s="91">
        <v>225000</v>
      </c>
      <c r="D101" s="120">
        <v>4357.79</v>
      </c>
      <c r="E101" s="85">
        <f t="shared" si="12"/>
        <v>1.9367955555555556</v>
      </c>
    </row>
    <row r="102" spans="1:5" s="3" customFormat="1" ht="13.5" customHeight="1">
      <c r="A102" s="86">
        <v>42</v>
      </c>
      <c r="B102" s="83" t="s">
        <v>107</v>
      </c>
      <c r="C102" s="87">
        <f>SUM(C103:C103)</f>
        <v>75000</v>
      </c>
      <c r="D102" s="88">
        <f>SUM(D103:D103)</f>
        <v>31250</v>
      </c>
      <c r="E102" s="85">
        <f t="shared" si="12"/>
        <v>41.66666666666667</v>
      </c>
    </row>
    <row r="103" spans="1:5" ht="13.5" customHeight="1">
      <c r="A103" s="89">
        <v>426</v>
      </c>
      <c r="B103" s="90" t="s">
        <v>108</v>
      </c>
      <c r="C103" s="91">
        <v>75000</v>
      </c>
      <c r="D103" s="92">
        <v>31250</v>
      </c>
      <c r="E103" s="85">
        <f t="shared" si="12"/>
        <v>41.66666666666667</v>
      </c>
    </row>
    <row r="104" spans="1:5" ht="16.5" customHeight="1">
      <c r="A104" s="277" t="s">
        <v>305</v>
      </c>
      <c r="B104" s="277"/>
      <c r="C104" s="74">
        <f aca="true" t="shared" si="14" ref="C104:D107">C105</f>
        <v>50000</v>
      </c>
      <c r="D104" s="102">
        <f t="shared" si="14"/>
        <v>0</v>
      </c>
      <c r="E104" s="103">
        <f t="shared" si="12"/>
        <v>0</v>
      </c>
    </row>
    <row r="105" spans="1:5" ht="13.5" customHeight="1">
      <c r="A105" s="280" t="s">
        <v>103</v>
      </c>
      <c r="B105" s="280"/>
      <c r="C105" s="77">
        <f t="shared" si="14"/>
        <v>50000</v>
      </c>
      <c r="D105" s="78">
        <f t="shared" si="14"/>
        <v>0</v>
      </c>
      <c r="E105" s="79">
        <f t="shared" si="12"/>
        <v>0</v>
      </c>
    </row>
    <row r="106" spans="1:5" ht="13.5" customHeight="1">
      <c r="A106" s="273" t="s">
        <v>71</v>
      </c>
      <c r="B106" s="273"/>
      <c r="C106" s="80">
        <f t="shared" si="14"/>
        <v>50000</v>
      </c>
      <c r="D106" s="81">
        <f t="shared" si="14"/>
        <v>0</v>
      </c>
      <c r="E106" s="82">
        <f t="shared" si="12"/>
        <v>0</v>
      </c>
    </row>
    <row r="107" spans="1:5" ht="13.5" customHeight="1">
      <c r="A107" s="86">
        <v>4</v>
      </c>
      <c r="B107" s="83" t="s">
        <v>105</v>
      </c>
      <c r="C107" s="67">
        <f t="shared" si="14"/>
        <v>50000</v>
      </c>
      <c r="D107" s="84">
        <f t="shared" si="14"/>
        <v>0</v>
      </c>
      <c r="E107" s="85">
        <f t="shared" si="12"/>
        <v>0</v>
      </c>
    </row>
    <row r="108" spans="1:5" ht="13.5" customHeight="1">
      <c r="A108" s="86">
        <v>42</v>
      </c>
      <c r="B108" s="83" t="s">
        <v>107</v>
      </c>
      <c r="C108" s="87">
        <f>SUM(C109:C109)</f>
        <v>50000</v>
      </c>
      <c r="D108" s="88">
        <f>SUM(D109:D109)</f>
        <v>0</v>
      </c>
      <c r="E108" s="85">
        <f t="shared" si="12"/>
        <v>0</v>
      </c>
    </row>
    <row r="109" spans="1:5" ht="13.5" customHeight="1">
      <c r="A109" s="110">
        <v>421</v>
      </c>
      <c r="B109" s="90" t="s">
        <v>109</v>
      </c>
      <c r="C109" s="91">
        <v>50000</v>
      </c>
      <c r="D109" s="120">
        <v>0</v>
      </c>
      <c r="E109" s="85">
        <f t="shared" si="12"/>
        <v>0</v>
      </c>
    </row>
    <row r="110" spans="1:5" s="122" customFormat="1" ht="13.5" customHeight="1">
      <c r="A110" s="269" t="s">
        <v>110</v>
      </c>
      <c r="B110" s="269"/>
      <c r="C110" s="121">
        <f>SUM(C111,C171,C213)</f>
        <v>4896092</v>
      </c>
      <c r="D110" s="121">
        <f>SUM(D111,D171,D213,D234)</f>
        <v>420746.52</v>
      </c>
      <c r="E110" s="69"/>
    </row>
    <row r="111" spans="1:5" ht="17.25" customHeight="1">
      <c r="A111" s="274" t="s">
        <v>111</v>
      </c>
      <c r="B111" s="274"/>
      <c r="C111" s="71">
        <f>SUM(C112,C120,C127,C135,C141,C150,C157,C164)</f>
        <v>590000</v>
      </c>
      <c r="D111" s="72">
        <f>SUM(D112,D120,D127,D135,D141,D150,D157,D164)</f>
        <v>369790.19</v>
      </c>
      <c r="E111" s="95">
        <f>D111/C111*100</f>
        <v>62.676303389830515</v>
      </c>
    </row>
    <row r="112" spans="1:5" ht="15.75" customHeight="1">
      <c r="A112" s="271" t="s">
        <v>112</v>
      </c>
      <c r="B112" s="271"/>
      <c r="C112" s="74">
        <f>C116</f>
        <v>200000</v>
      </c>
      <c r="D112" s="75">
        <f>D116</f>
        <v>86075.82</v>
      </c>
      <c r="E112" s="76">
        <f>D112/C112*100</f>
        <v>43.037910000000004</v>
      </c>
    </row>
    <row r="113" spans="1:5" ht="13.5" customHeight="1">
      <c r="A113" s="280" t="s">
        <v>103</v>
      </c>
      <c r="B113" s="280"/>
      <c r="C113" s="77">
        <f>C114</f>
        <v>200000</v>
      </c>
      <c r="D113" s="78">
        <f>D116</f>
        <v>86075.82</v>
      </c>
      <c r="E113" s="79">
        <f>D113/C113*100</f>
        <v>43.037910000000004</v>
      </c>
    </row>
    <row r="114" spans="1:5" ht="13.5" customHeight="1">
      <c r="A114" s="273" t="s">
        <v>71</v>
      </c>
      <c r="B114" s="273"/>
      <c r="C114" s="80">
        <f>C116</f>
        <v>200000</v>
      </c>
      <c r="D114" s="81">
        <v>100000</v>
      </c>
      <c r="E114" s="82">
        <f>D114/C114*100</f>
        <v>50</v>
      </c>
    </row>
    <row r="115" spans="1:5" s="3" customFormat="1" ht="13.5" customHeight="1">
      <c r="A115" s="273" t="s">
        <v>113</v>
      </c>
      <c r="B115" s="273"/>
      <c r="C115" s="80">
        <v>0</v>
      </c>
      <c r="D115" s="81">
        <v>20000</v>
      </c>
      <c r="E115" s="82"/>
    </row>
    <row r="116" spans="1:5" ht="13.5" customHeight="1">
      <c r="A116" s="86">
        <v>3</v>
      </c>
      <c r="B116" s="83" t="s">
        <v>72</v>
      </c>
      <c r="C116" s="67">
        <f>C117</f>
        <v>200000</v>
      </c>
      <c r="D116" s="84">
        <f>D117</f>
        <v>86075.82</v>
      </c>
      <c r="E116" s="85">
        <f>D116/C116*100</f>
        <v>43.037910000000004</v>
      </c>
    </row>
    <row r="117" spans="1:5" ht="13.5" customHeight="1">
      <c r="A117" s="86">
        <v>32</v>
      </c>
      <c r="B117" s="83" t="s">
        <v>73</v>
      </c>
      <c r="C117" s="87">
        <f>SUM(C118,C119)</f>
        <v>200000</v>
      </c>
      <c r="D117" s="88">
        <f>SUM(D118,D119)</f>
        <v>86075.82</v>
      </c>
      <c r="E117" s="85">
        <f>D117/C117*100</f>
        <v>43.037910000000004</v>
      </c>
    </row>
    <row r="118" spans="1:5" ht="13.5" customHeight="1">
      <c r="A118" s="110">
        <v>323</v>
      </c>
      <c r="B118" s="90" t="s">
        <v>87</v>
      </c>
      <c r="C118" s="91">
        <v>160000</v>
      </c>
      <c r="D118" s="120">
        <v>78173.71</v>
      </c>
      <c r="E118" s="85">
        <f>D118/C118*100</f>
        <v>48.85856875</v>
      </c>
    </row>
    <row r="119" spans="1:5" s="3" customFormat="1" ht="13.5" customHeight="1">
      <c r="A119" s="123">
        <v>322</v>
      </c>
      <c r="B119" s="90" t="s">
        <v>86</v>
      </c>
      <c r="C119" s="91">
        <v>40000</v>
      </c>
      <c r="D119" s="120">
        <v>7902.11</v>
      </c>
      <c r="E119" s="85"/>
    </row>
    <row r="120" spans="1:5" ht="13.5" customHeight="1">
      <c r="A120" s="271" t="s">
        <v>114</v>
      </c>
      <c r="B120" s="271"/>
      <c r="C120" s="74">
        <f aca="true" t="shared" si="15" ref="C120:D123">C121</f>
        <v>45000</v>
      </c>
      <c r="D120" s="124">
        <f t="shared" si="15"/>
        <v>0</v>
      </c>
      <c r="E120" s="76">
        <f aca="true" t="shared" si="16" ref="E120:E125">D120/C120*100</f>
        <v>0</v>
      </c>
    </row>
    <row r="121" spans="1:5" ht="13.5" customHeight="1">
      <c r="A121" s="278" t="s">
        <v>103</v>
      </c>
      <c r="B121" s="278"/>
      <c r="C121" s="77">
        <f t="shared" si="15"/>
        <v>45000</v>
      </c>
      <c r="D121" s="125">
        <f t="shared" si="15"/>
        <v>0</v>
      </c>
      <c r="E121" s="79">
        <f t="shared" si="16"/>
        <v>0</v>
      </c>
    </row>
    <row r="122" spans="1:5" ht="13.5" customHeight="1">
      <c r="A122" s="273" t="s">
        <v>71</v>
      </c>
      <c r="B122" s="273"/>
      <c r="C122" s="80">
        <f t="shared" si="15"/>
        <v>45000</v>
      </c>
      <c r="D122" s="126">
        <f t="shared" si="15"/>
        <v>0</v>
      </c>
      <c r="E122" s="82">
        <f t="shared" si="16"/>
        <v>0</v>
      </c>
    </row>
    <row r="123" spans="1:5" ht="13.5" customHeight="1">
      <c r="A123" s="86">
        <v>3</v>
      </c>
      <c r="B123" s="83" t="s">
        <v>72</v>
      </c>
      <c r="C123" s="67">
        <f t="shared" si="15"/>
        <v>45000</v>
      </c>
      <c r="D123" s="127">
        <f t="shared" si="15"/>
        <v>0</v>
      </c>
      <c r="E123" s="85">
        <f t="shared" si="16"/>
        <v>0</v>
      </c>
    </row>
    <row r="124" spans="1:5" ht="13.5" customHeight="1">
      <c r="A124" s="86">
        <v>32</v>
      </c>
      <c r="B124" s="83" t="s">
        <v>73</v>
      </c>
      <c r="C124" s="87">
        <f>SUM(C125:C125)</f>
        <v>45000</v>
      </c>
      <c r="D124" s="88">
        <f>SUM(D125:D125)</f>
        <v>0</v>
      </c>
      <c r="E124" s="85">
        <f t="shared" si="16"/>
        <v>0</v>
      </c>
    </row>
    <row r="125" spans="1:5" ht="13.5" customHeight="1">
      <c r="A125" s="110">
        <v>323</v>
      </c>
      <c r="B125" s="90" t="s">
        <v>87</v>
      </c>
      <c r="C125" s="91">
        <v>45000</v>
      </c>
      <c r="D125" s="92">
        <v>0</v>
      </c>
      <c r="E125" s="85">
        <f t="shared" si="16"/>
        <v>0</v>
      </c>
    </row>
    <row r="126" spans="1:5" s="3" customFormat="1" ht="13.5" customHeight="1">
      <c r="A126" s="123">
        <v>322</v>
      </c>
      <c r="B126" s="90" t="s">
        <v>86</v>
      </c>
      <c r="C126" s="91">
        <v>0</v>
      </c>
      <c r="D126" s="92">
        <v>0</v>
      </c>
      <c r="E126" s="85"/>
    </row>
    <row r="127" spans="1:5" ht="13.5" customHeight="1">
      <c r="A127" s="271" t="s">
        <v>115</v>
      </c>
      <c r="B127" s="271"/>
      <c r="C127" s="74">
        <f>C128</f>
        <v>250000</v>
      </c>
      <c r="D127" s="75">
        <f>D128</f>
        <v>240669.66</v>
      </c>
      <c r="E127" s="76">
        <f aca="true" t="shared" si="17" ref="E127:E134">D127/C127*100</f>
        <v>96.267864</v>
      </c>
    </row>
    <row r="128" spans="1:5" ht="13.5" customHeight="1">
      <c r="A128" s="280" t="s">
        <v>103</v>
      </c>
      <c r="B128" s="280"/>
      <c r="C128" s="77">
        <f>C131</f>
        <v>250000</v>
      </c>
      <c r="D128" s="78">
        <f>D131</f>
        <v>240669.66</v>
      </c>
      <c r="E128" s="79">
        <f t="shared" si="17"/>
        <v>96.267864</v>
      </c>
    </row>
    <row r="129" spans="1:5" ht="13.5" customHeight="1">
      <c r="A129" s="273" t="s">
        <v>116</v>
      </c>
      <c r="B129" s="273"/>
      <c r="C129" s="80">
        <v>110000</v>
      </c>
      <c r="D129" s="81">
        <v>90000</v>
      </c>
      <c r="E129" s="82">
        <f t="shared" si="17"/>
        <v>81.81818181818183</v>
      </c>
    </row>
    <row r="130" spans="1:5" ht="13.5" customHeight="1">
      <c r="A130" s="281" t="s">
        <v>117</v>
      </c>
      <c r="B130" s="281"/>
      <c r="C130" s="80">
        <v>140000</v>
      </c>
      <c r="D130" s="81">
        <v>0</v>
      </c>
      <c r="E130" s="82">
        <f t="shared" si="17"/>
        <v>0</v>
      </c>
    </row>
    <row r="131" spans="1:5" ht="13.5" customHeight="1">
      <c r="A131" s="86">
        <v>3</v>
      </c>
      <c r="B131" s="83" t="s">
        <v>72</v>
      </c>
      <c r="C131" s="108">
        <f>C132</f>
        <v>250000</v>
      </c>
      <c r="D131" s="109">
        <f>D132</f>
        <v>240669.66</v>
      </c>
      <c r="E131" s="85">
        <f t="shared" si="17"/>
        <v>96.267864</v>
      </c>
    </row>
    <row r="132" spans="1:5" ht="13.5" customHeight="1">
      <c r="A132" s="86">
        <v>32</v>
      </c>
      <c r="B132" s="83" t="s">
        <v>73</v>
      </c>
      <c r="C132" s="108">
        <f>SUM(C133,C134)</f>
        <v>250000</v>
      </c>
      <c r="D132" s="109">
        <f>SUM(D133,D134)</f>
        <v>240669.66</v>
      </c>
      <c r="E132" s="85">
        <f t="shared" si="17"/>
        <v>96.267864</v>
      </c>
    </row>
    <row r="133" spans="1:5" ht="13.5" customHeight="1">
      <c r="A133" s="110">
        <v>322</v>
      </c>
      <c r="B133" s="90" t="s">
        <v>86</v>
      </c>
      <c r="C133" s="91">
        <v>70000</v>
      </c>
      <c r="D133" s="92">
        <v>21963.41</v>
      </c>
      <c r="E133" s="85">
        <f t="shared" si="17"/>
        <v>31.3763</v>
      </c>
    </row>
    <row r="134" spans="1:5" s="3" customFormat="1" ht="13.5" customHeight="1">
      <c r="A134" s="110">
        <v>323</v>
      </c>
      <c r="B134" s="90" t="s">
        <v>87</v>
      </c>
      <c r="C134" s="91">
        <v>180000</v>
      </c>
      <c r="D134" s="92">
        <v>218706.25</v>
      </c>
      <c r="E134" s="85">
        <f t="shared" si="17"/>
        <v>121.50347222222221</v>
      </c>
    </row>
    <row r="135" spans="1:5" s="3" customFormat="1" ht="13.5" customHeight="1">
      <c r="A135" s="283" t="s">
        <v>118</v>
      </c>
      <c r="B135" s="283"/>
      <c r="C135" s="74">
        <f aca="true" t="shared" si="18" ref="C135:D138">C136</f>
        <v>0</v>
      </c>
      <c r="D135" s="75">
        <f t="shared" si="18"/>
        <v>0</v>
      </c>
      <c r="E135" s="76">
        <v>0</v>
      </c>
    </row>
    <row r="136" spans="1:5" s="3" customFormat="1" ht="13.5" customHeight="1">
      <c r="A136" s="280" t="s">
        <v>103</v>
      </c>
      <c r="B136" s="280"/>
      <c r="C136" s="77">
        <f t="shared" si="18"/>
        <v>0</v>
      </c>
      <c r="D136" s="78">
        <f t="shared" si="18"/>
        <v>0</v>
      </c>
      <c r="E136" s="79">
        <v>0</v>
      </c>
    </row>
    <row r="137" spans="1:5" s="3" customFormat="1" ht="13.5" customHeight="1">
      <c r="A137" s="273" t="s">
        <v>71</v>
      </c>
      <c r="B137" s="273"/>
      <c r="C137" s="80">
        <f t="shared" si="18"/>
        <v>0</v>
      </c>
      <c r="D137" s="81">
        <f t="shared" si="18"/>
        <v>0</v>
      </c>
      <c r="E137" s="82">
        <v>0</v>
      </c>
    </row>
    <row r="138" spans="1:5" s="3" customFormat="1" ht="13.5" customHeight="1">
      <c r="A138" s="86">
        <v>3</v>
      </c>
      <c r="B138" s="83" t="s">
        <v>72</v>
      </c>
      <c r="C138" s="67">
        <f t="shared" si="18"/>
        <v>0</v>
      </c>
      <c r="D138" s="84">
        <f t="shared" si="18"/>
        <v>0</v>
      </c>
      <c r="E138" s="85">
        <v>0</v>
      </c>
    </row>
    <row r="139" spans="1:5" s="3" customFormat="1" ht="13.5" customHeight="1">
      <c r="A139" s="86">
        <v>36</v>
      </c>
      <c r="B139" s="83" t="s">
        <v>95</v>
      </c>
      <c r="C139" s="87">
        <f>SUM(C140:C140)</f>
        <v>0</v>
      </c>
      <c r="D139" s="88">
        <f>SUM(D140:D140)</f>
        <v>0</v>
      </c>
      <c r="E139" s="85">
        <v>0</v>
      </c>
    </row>
    <row r="140" spans="1:5" ht="13.5" customHeight="1">
      <c r="A140" s="110">
        <v>363</v>
      </c>
      <c r="B140" s="90" t="s">
        <v>96</v>
      </c>
      <c r="C140" s="128">
        <v>0</v>
      </c>
      <c r="D140" s="119">
        <v>0</v>
      </c>
      <c r="E140" s="85">
        <v>0</v>
      </c>
    </row>
    <row r="141" spans="1:5" ht="16.5" customHeight="1">
      <c r="A141" s="277" t="s">
        <v>306</v>
      </c>
      <c r="B141" s="277"/>
      <c r="C141" s="74">
        <f>C142</f>
        <v>0</v>
      </c>
      <c r="D141" s="102">
        <f>D142</f>
        <v>0</v>
      </c>
      <c r="E141" s="103">
        <v>0</v>
      </c>
    </row>
    <row r="142" spans="1:5" ht="13.5" customHeight="1">
      <c r="A142" s="280" t="s">
        <v>103</v>
      </c>
      <c r="B142" s="280"/>
      <c r="C142" s="77">
        <f>C143</f>
        <v>0</v>
      </c>
      <c r="D142" s="78">
        <f>D143</f>
        <v>0</v>
      </c>
      <c r="E142" s="79">
        <v>0</v>
      </c>
    </row>
    <row r="143" spans="1:5" ht="13.5" customHeight="1">
      <c r="A143" s="273" t="s">
        <v>119</v>
      </c>
      <c r="B143" s="273"/>
      <c r="C143" s="80">
        <f>SUM(C144,C147)</f>
        <v>0</v>
      </c>
      <c r="D143" s="81">
        <f>SUM(D144,D147)</f>
        <v>0</v>
      </c>
      <c r="E143" s="82"/>
    </row>
    <row r="144" spans="1:5" ht="13.5" customHeight="1">
      <c r="A144" s="86">
        <v>3</v>
      </c>
      <c r="B144" s="83" t="s">
        <v>72</v>
      </c>
      <c r="C144" s="108">
        <f>C145</f>
        <v>0</v>
      </c>
      <c r="D144" s="109">
        <f>D145</f>
        <v>0</v>
      </c>
      <c r="E144" s="85">
        <v>0</v>
      </c>
    </row>
    <row r="145" spans="1:5" ht="13.5" customHeight="1">
      <c r="A145" s="86">
        <v>32</v>
      </c>
      <c r="B145" s="83" t="s">
        <v>73</v>
      </c>
      <c r="C145" s="87">
        <f>SUM(C146:C146)</f>
        <v>0</v>
      </c>
      <c r="D145" s="88">
        <f>SUM(D146:D146)</f>
        <v>0</v>
      </c>
      <c r="E145" s="85">
        <v>0</v>
      </c>
    </row>
    <row r="146" spans="1:5" ht="13.5" customHeight="1">
      <c r="A146" s="110">
        <v>323</v>
      </c>
      <c r="B146" s="90" t="s">
        <v>87</v>
      </c>
      <c r="C146" s="91">
        <v>0</v>
      </c>
      <c r="D146" s="120">
        <v>0</v>
      </c>
      <c r="E146" s="85">
        <v>0</v>
      </c>
    </row>
    <row r="147" spans="1:5" ht="13.5" customHeight="1">
      <c r="A147" s="86">
        <v>4</v>
      </c>
      <c r="B147" s="83" t="s">
        <v>101</v>
      </c>
      <c r="C147" s="108">
        <f>C148</f>
        <v>0</v>
      </c>
      <c r="D147" s="129">
        <f>D148</f>
        <v>0</v>
      </c>
      <c r="E147" s="85">
        <v>0</v>
      </c>
    </row>
    <row r="148" spans="1:5" ht="13.5" customHeight="1">
      <c r="A148" s="86">
        <v>42</v>
      </c>
      <c r="B148" s="83" t="s">
        <v>120</v>
      </c>
      <c r="C148" s="87">
        <f>SUM(C149:C149)</f>
        <v>0</v>
      </c>
      <c r="D148" s="88">
        <f>SUM(D149:D149)</f>
        <v>0</v>
      </c>
      <c r="E148" s="85">
        <v>0</v>
      </c>
    </row>
    <row r="149" spans="1:5" ht="13.5" customHeight="1">
      <c r="A149" s="110">
        <v>422</v>
      </c>
      <c r="B149" s="90" t="s">
        <v>51</v>
      </c>
      <c r="C149" s="91">
        <v>0</v>
      </c>
      <c r="D149" s="92">
        <v>0</v>
      </c>
      <c r="E149" s="85">
        <v>0</v>
      </c>
    </row>
    <row r="150" spans="1:5" ht="13.5" customHeight="1">
      <c r="A150" s="271" t="s">
        <v>121</v>
      </c>
      <c r="B150" s="271"/>
      <c r="C150" s="74">
        <f aca="true" t="shared" si="19" ref="C150:D153">C151</f>
        <v>0</v>
      </c>
      <c r="D150" s="75">
        <f t="shared" si="19"/>
        <v>0</v>
      </c>
      <c r="E150" s="76"/>
    </row>
    <row r="151" spans="1:5" ht="13.5" customHeight="1">
      <c r="A151" s="280" t="s">
        <v>93</v>
      </c>
      <c r="B151" s="280"/>
      <c r="C151" s="77">
        <f t="shared" si="19"/>
        <v>0</v>
      </c>
      <c r="D151" s="78">
        <f t="shared" si="19"/>
        <v>0</v>
      </c>
      <c r="E151" s="79"/>
    </row>
    <row r="152" spans="1:5" ht="13.5" customHeight="1">
      <c r="A152" s="273" t="s">
        <v>71</v>
      </c>
      <c r="B152" s="273"/>
      <c r="C152" s="80">
        <f t="shared" si="19"/>
        <v>0</v>
      </c>
      <c r="D152" s="81">
        <f t="shared" si="19"/>
        <v>0</v>
      </c>
      <c r="E152" s="82"/>
    </row>
    <row r="153" spans="1:5" ht="13.5" customHeight="1">
      <c r="A153" s="86">
        <v>3</v>
      </c>
      <c r="B153" s="83" t="s">
        <v>72</v>
      </c>
      <c r="C153" s="67">
        <f t="shared" si="19"/>
        <v>0</v>
      </c>
      <c r="D153" s="84">
        <f t="shared" si="19"/>
        <v>0</v>
      </c>
      <c r="E153" s="85">
        <v>0</v>
      </c>
    </row>
    <row r="154" spans="1:5" ht="13.5" customHeight="1">
      <c r="A154" s="86">
        <v>32</v>
      </c>
      <c r="B154" s="83" t="s">
        <v>73</v>
      </c>
      <c r="C154" s="87">
        <f>SUM(C155:C155)</f>
        <v>0</v>
      </c>
      <c r="D154" s="88">
        <f>SUM(D155:D155)</f>
        <v>0</v>
      </c>
      <c r="E154" s="85">
        <v>0</v>
      </c>
    </row>
    <row r="155" spans="1:5" ht="13.5" customHeight="1">
      <c r="A155" s="110">
        <v>323</v>
      </c>
      <c r="B155" s="90" t="s">
        <v>87</v>
      </c>
      <c r="C155" s="91">
        <v>0</v>
      </c>
      <c r="D155" s="92">
        <v>0</v>
      </c>
      <c r="E155" s="85">
        <v>0</v>
      </c>
    </row>
    <row r="156" spans="1:5" s="3" customFormat="1" ht="13.5" customHeight="1">
      <c r="A156" s="123">
        <v>322</v>
      </c>
      <c r="B156" s="90" t="s">
        <v>86</v>
      </c>
      <c r="C156" s="91">
        <v>0</v>
      </c>
      <c r="D156" s="92">
        <v>0</v>
      </c>
      <c r="E156" s="85">
        <v>0</v>
      </c>
    </row>
    <row r="157" spans="1:5" ht="13.5" customHeight="1">
      <c r="A157" s="271" t="s">
        <v>122</v>
      </c>
      <c r="B157" s="271"/>
      <c r="C157" s="74">
        <f aca="true" t="shared" si="20" ref="C157:D160">C158</f>
        <v>0</v>
      </c>
      <c r="D157" s="75">
        <f t="shared" si="20"/>
        <v>0</v>
      </c>
      <c r="E157" s="76">
        <v>0</v>
      </c>
    </row>
    <row r="158" spans="1:5" ht="13.5" customHeight="1">
      <c r="A158" s="280" t="s">
        <v>93</v>
      </c>
      <c r="B158" s="280"/>
      <c r="C158" s="77">
        <f t="shared" si="20"/>
        <v>0</v>
      </c>
      <c r="D158" s="78">
        <f t="shared" si="20"/>
        <v>0</v>
      </c>
      <c r="E158" s="79">
        <v>0</v>
      </c>
    </row>
    <row r="159" spans="1:5" ht="13.5" customHeight="1">
      <c r="A159" s="273" t="s">
        <v>71</v>
      </c>
      <c r="B159" s="273"/>
      <c r="C159" s="80">
        <f t="shared" si="20"/>
        <v>0</v>
      </c>
      <c r="D159" s="81">
        <f t="shared" si="20"/>
        <v>0</v>
      </c>
      <c r="E159" s="82">
        <v>0</v>
      </c>
    </row>
    <row r="160" spans="1:5" ht="13.5" customHeight="1">
      <c r="A160" s="86">
        <v>3</v>
      </c>
      <c r="B160" s="83" t="s">
        <v>72</v>
      </c>
      <c r="C160" s="67">
        <f t="shared" si="20"/>
        <v>0</v>
      </c>
      <c r="D160" s="84">
        <f t="shared" si="20"/>
        <v>0</v>
      </c>
      <c r="E160" s="85">
        <v>0</v>
      </c>
    </row>
    <row r="161" spans="1:5" ht="13.5" customHeight="1">
      <c r="A161" s="86">
        <v>32</v>
      </c>
      <c r="B161" s="83" t="s">
        <v>73</v>
      </c>
      <c r="C161" s="87">
        <f>SUM(C162:C162)</f>
        <v>0</v>
      </c>
      <c r="D161" s="88">
        <f>SUM(D162:D162)</f>
        <v>0</v>
      </c>
      <c r="E161" s="85">
        <v>0</v>
      </c>
    </row>
    <row r="162" spans="1:5" ht="13.5" customHeight="1">
      <c r="A162" s="110">
        <v>323</v>
      </c>
      <c r="B162" s="90" t="s">
        <v>87</v>
      </c>
      <c r="C162" s="91">
        <v>0</v>
      </c>
      <c r="D162" s="120">
        <v>0</v>
      </c>
      <c r="E162" s="85">
        <v>0</v>
      </c>
    </row>
    <row r="163" spans="1:5" s="3" customFormat="1" ht="13.5" customHeight="1">
      <c r="A163" s="123">
        <v>322</v>
      </c>
      <c r="B163" s="90" t="s">
        <v>86</v>
      </c>
      <c r="C163" s="91">
        <v>0</v>
      </c>
      <c r="D163" s="120">
        <v>0</v>
      </c>
      <c r="E163" s="85">
        <v>0</v>
      </c>
    </row>
    <row r="164" spans="1:5" ht="13.5" customHeight="1">
      <c r="A164" s="271" t="s">
        <v>123</v>
      </c>
      <c r="B164" s="271"/>
      <c r="C164" s="74">
        <f aca="true" t="shared" si="21" ref="C164:D167">C165</f>
        <v>95000</v>
      </c>
      <c r="D164" s="124">
        <f t="shared" si="21"/>
        <v>43044.71</v>
      </c>
      <c r="E164" s="76">
        <f aca="true" t="shared" si="22" ref="E164:E175">D164/C164*100</f>
        <v>45.310221052631576</v>
      </c>
    </row>
    <row r="165" spans="1:5" ht="13.5" customHeight="1">
      <c r="A165" s="280" t="s">
        <v>93</v>
      </c>
      <c r="B165" s="280"/>
      <c r="C165" s="77">
        <f t="shared" si="21"/>
        <v>95000</v>
      </c>
      <c r="D165" s="125">
        <f t="shared" si="21"/>
        <v>43044.71</v>
      </c>
      <c r="E165" s="79">
        <f t="shared" si="22"/>
        <v>45.310221052631576</v>
      </c>
    </row>
    <row r="166" spans="1:5" ht="13.5" customHeight="1">
      <c r="A166" s="273" t="s">
        <v>71</v>
      </c>
      <c r="B166" s="273"/>
      <c r="C166" s="80">
        <f t="shared" si="21"/>
        <v>95000</v>
      </c>
      <c r="D166" s="126">
        <f t="shared" si="21"/>
        <v>43044.71</v>
      </c>
      <c r="E166" s="82">
        <f t="shared" si="22"/>
        <v>45.310221052631576</v>
      </c>
    </row>
    <row r="167" spans="1:5" ht="13.5" customHeight="1">
      <c r="A167" s="86">
        <v>3</v>
      </c>
      <c r="B167" s="83" t="s">
        <v>72</v>
      </c>
      <c r="C167" s="67">
        <f t="shared" si="21"/>
        <v>95000</v>
      </c>
      <c r="D167" s="127">
        <f t="shared" si="21"/>
        <v>43044.71</v>
      </c>
      <c r="E167" s="85">
        <f t="shared" si="22"/>
        <v>45.310221052631576</v>
      </c>
    </row>
    <row r="168" spans="1:5" ht="13.5" customHeight="1">
      <c r="A168" s="86">
        <v>32</v>
      </c>
      <c r="B168" s="83" t="s">
        <v>73</v>
      </c>
      <c r="C168" s="87">
        <f>SUM(C169,C170)</f>
        <v>95000</v>
      </c>
      <c r="D168" s="88">
        <f>SUM(D169,D170)</f>
        <v>43044.71</v>
      </c>
      <c r="E168" s="85">
        <f t="shared" si="22"/>
        <v>45.310221052631576</v>
      </c>
    </row>
    <row r="169" spans="1:5" ht="13.5" customHeight="1">
      <c r="A169" s="110">
        <v>323</v>
      </c>
      <c r="B169" s="90" t="s">
        <v>87</v>
      </c>
      <c r="C169" s="91">
        <v>55000</v>
      </c>
      <c r="D169" s="92">
        <v>41771.35</v>
      </c>
      <c r="E169" s="85">
        <f t="shared" si="22"/>
        <v>75.94790909090909</v>
      </c>
    </row>
    <row r="170" spans="1:5" s="3" customFormat="1" ht="13.5" customHeight="1">
      <c r="A170" s="123">
        <v>322</v>
      </c>
      <c r="B170" s="90" t="s">
        <v>86</v>
      </c>
      <c r="C170" s="91">
        <v>40000</v>
      </c>
      <c r="D170" s="92">
        <v>1273.36</v>
      </c>
      <c r="E170" s="85">
        <f t="shared" si="22"/>
        <v>3.1833999999999993</v>
      </c>
    </row>
    <row r="171" spans="1:5" ht="18" customHeight="1">
      <c r="A171" s="274" t="s">
        <v>124</v>
      </c>
      <c r="B171" s="274"/>
      <c r="C171" s="71">
        <f>SUM(C172,C185,C193,C202)</f>
        <v>1435000</v>
      </c>
      <c r="D171" s="72">
        <f>SUM(D172,D185,D193,D202)</f>
        <v>44814.09</v>
      </c>
      <c r="E171" s="73">
        <f t="shared" si="22"/>
        <v>3.122933101045296</v>
      </c>
    </row>
    <row r="172" spans="1:5" ht="18" customHeight="1">
      <c r="A172" s="277" t="s">
        <v>307</v>
      </c>
      <c r="B172" s="277"/>
      <c r="C172" s="74">
        <f>C173</f>
        <v>1152000</v>
      </c>
      <c r="D172" s="102">
        <f>D173</f>
        <v>44814.09</v>
      </c>
      <c r="E172" s="103">
        <f t="shared" si="22"/>
        <v>3.890111979166666</v>
      </c>
    </row>
    <row r="173" spans="1:5" ht="13.5" customHeight="1">
      <c r="A173" s="278" t="s">
        <v>103</v>
      </c>
      <c r="B173" s="278"/>
      <c r="C173" s="104">
        <f>C178</f>
        <v>1152000</v>
      </c>
      <c r="D173" s="105">
        <f>D178</f>
        <v>44814.09</v>
      </c>
      <c r="E173" s="79">
        <f t="shared" si="22"/>
        <v>3.890111979166666</v>
      </c>
    </row>
    <row r="174" spans="1:7" ht="13.5" customHeight="1">
      <c r="A174" s="284" t="s">
        <v>125</v>
      </c>
      <c r="B174" s="284"/>
      <c r="C174" s="80">
        <v>800000</v>
      </c>
      <c r="D174" s="81">
        <v>720000</v>
      </c>
      <c r="E174" s="82">
        <f t="shared" si="22"/>
        <v>90</v>
      </c>
      <c r="G174" s="115"/>
    </row>
    <row r="175" spans="1:5" ht="13.5" customHeight="1">
      <c r="A175" s="282" t="s">
        <v>104</v>
      </c>
      <c r="B175" s="282"/>
      <c r="C175" s="80">
        <v>340000</v>
      </c>
      <c r="D175" s="81">
        <v>280000</v>
      </c>
      <c r="E175" s="82">
        <f t="shared" si="22"/>
        <v>82.35294117647058</v>
      </c>
    </row>
    <row r="176" spans="1:5" s="3" customFormat="1" ht="13.5" customHeight="1">
      <c r="A176" s="285" t="s">
        <v>126</v>
      </c>
      <c r="B176" s="285"/>
      <c r="C176" s="80">
        <v>0</v>
      </c>
      <c r="D176" s="81">
        <v>0</v>
      </c>
      <c r="E176" s="82">
        <v>0</v>
      </c>
    </row>
    <row r="177" spans="1:5" s="3" customFormat="1" ht="13.5" customHeight="1">
      <c r="A177" s="273" t="s">
        <v>127</v>
      </c>
      <c r="B177" s="273"/>
      <c r="C177" s="80">
        <v>12000</v>
      </c>
      <c r="D177" s="81">
        <v>0</v>
      </c>
      <c r="E177" s="82">
        <v>0</v>
      </c>
    </row>
    <row r="178" spans="1:5" ht="13.5" customHeight="1">
      <c r="A178" s="93">
        <v>4</v>
      </c>
      <c r="B178" s="83" t="s">
        <v>128</v>
      </c>
      <c r="C178" s="108">
        <f>SUM(C179,C181)</f>
        <v>1152000</v>
      </c>
      <c r="D178" s="109">
        <f>SUM(D179,D181)</f>
        <v>44814.09</v>
      </c>
      <c r="E178" s="85">
        <f>D178/C178*100</f>
        <v>3.890111979166666</v>
      </c>
    </row>
    <row r="179" spans="1:5" s="3" customFormat="1" ht="13.5" customHeight="1">
      <c r="A179" s="93">
        <v>41</v>
      </c>
      <c r="B179" s="53" t="s">
        <v>48</v>
      </c>
      <c r="C179" s="87">
        <f>SUM(C180:C180)</f>
        <v>0</v>
      </c>
      <c r="D179" s="111">
        <f>SUM(D180:D180)</f>
        <v>0</v>
      </c>
      <c r="E179" s="85">
        <v>0</v>
      </c>
    </row>
    <row r="180" spans="1:5" s="3" customFormat="1" ht="13.5" customHeight="1">
      <c r="A180" s="130">
        <v>411</v>
      </c>
      <c r="B180" s="131" t="s">
        <v>129</v>
      </c>
      <c r="C180" s="91">
        <v>0</v>
      </c>
      <c r="D180" s="132">
        <v>0</v>
      </c>
      <c r="E180" s="85">
        <v>0</v>
      </c>
    </row>
    <row r="181" spans="1:5" ht="13.5" customHeight="1">
      <c r="A181" s="93">
        <v>42</v>
      </c>
      <c r="B181" s="83" t="s">
        <v>130</v>
      </c>
      <c r="C181" s="108">
        <f>SUM(C182,C183,C184)</f>
        <v>1152000</v>
      </c>
      <c r="D181" s="109">
        <f>SUM(D182,D183)</f>
        <v>44814.09</v>
      </c>
      <c r="E181" s="85">
        <f>D181/C181*100</f>
        <v>3.890111979166666</v>
      </c>
    </row>
    <row r="182" spans="1:5" ht="13.5" customHeight="1">
      <c r="A182" s="94">
        <v>421</v>
      </c>
      <c r="B182" s="90" t="s">
        <v>109</v>
      </c>
      <c r="C182" s="91">
        <v>1152000</v>
      </c>
      <c r="D182" s="92">
        <v>44814.09</v>
      </c>
      <c r="E182" s="85">
        <f>D182/C182*100</f>
        <v>3.890111979166666</v>
      </c>
    </row>
    <row r="183" spans="1:5" ht="13.5" customHeight="1">
      <c r="A183" s="94">
        <v>426</v>
      </c>
      <c r="B183" s="90" t="s">
        <v>131</v>
      </c>
      <c r="C183" s="133">
        <v>0</v>
      </c>
      <c r="D183" s="134">
        <v>0</v>
      </c>
      <c r="E183" s="85">
        <v>0</v>
      </c>
    </row>
    <row r="184" spans="1:5" s="3" customFormat="1" ht="13.5" customHeight="1">
      <c r="A184" s="135">
        <v>422</v>
      </c>
      <c r="B184" s="97" t="s">
        <v>132</v>
      </c>
      <c r="C184" s="91">
        <v>0</v>
      </c>
      <c r="D184" s="134">
        <v>0</v>
      </c>
      <c r="E184" s="85">
        <v>0</v>
      </c>
    </row>
    <row r="185" spans="1:5" ht="20.25" customHeight="1">
      <c r="A185" s="277" t="s">
        <v>308</v>
      </c>
      <c r="B185" s="277"/>
      <c r="C185" s="74">
        <f>C186</f>
        <v>58000</v>
      </c>
      <c r="D185" s="102">
        <f>D186</f>
        <v>0</v>
      </c>
      <c r="E185" s="103">
        <f>D185/C185*100</f>
        <v>0</v>
      </c>
    </row>
    <row r="186" spans="1:5" ht="13.5" customHeight="1">
      <c r="A186" s="280" t="s">
        <v>103</v>
      </c>
      <c r="B186" s="280"/>
      <c r="C186" s="77">
        <f>C189</f>
        <v>58000</v>
      </c>
      <c r="D186" s="78">
        <f>D189</f>
        <v>0</v>
      </c>
      <c r="E186" s="79">
        <f>D186/C186*100</f>
        <v>0</v>
      </c>
    </row>
    <row r="187" spans="1:5" ht="13.5" customHeight="1">
      <c r="A187" s="273" t="s">
        <v>71</v>
      </c>
      <c r="B187" s="273"/>
      <c r="C187" s="80">
        <v>23000</v>
      </c>
      <c r="D187" s="81">
        <v>0</v>
      </c>
      <c r="E187" s="82">
        <f>D187/C187*100</f>
        <v>0</v>
      </c>
    </row>
    <row r="188" spans="1:5" s="3" customFormat="1" ht="13.5" customHeight="1">
      <c r="A188" s="273" t="s">
        <v>133</v>
      </c>
      <c r="B188" s="273"/>
      <c r="C188" s="80">
        <v>35000</v>
      </c>
      <c r="D188" s="81">
        <v>40000</v>
      </c>
      <c r="E188" s="82"/>
    </row>
    <row r="189" spans="1:5" ht="13.5" customHeight="1">
      <c r="A189" s="93">
        <v>4</v>
      </c>
      <c r="B189" s="83" t="s">
        <v>105</v>
      </c>
      <c r="C189" s="67">
        <f>C190</f>
        <v>58000</v>
      </c>
      <c r="D189" s="84">
        <f>D190</f>
        <v>0</v>
      </c>
      <c r="E189" s="85">
        <f>D189/C189*100</f>
        <v>0</v>
      </c>
    </row>
    <row r="190" spans="1:5" ht="13.5" customHeight="1">
      <c r="A190" s="93">
        <v>42</v>
      </c>
      <c r="B190" s="83" t="s">
        <v>107</v>
      </c>
      <c r="C190" s="87">
        <f>SUM(C191,C192)</f>
        <v>58000</v>
      </c>
      <c r="D190" s="88">
        <f>SUM(D191:D191)</f>
        <v>0</v>
      </c>
      <c r="E190" s="85">
        <f>D190/C190*100</f>
        <v>0</v>
      </c>
    </row>
    <row r="191" spans="1:5" ht="13.5" customHeight="1">
      <c r="A191" s="94">
        <v>421</v>
      </c>
      <c r="B191" s="90" t="s">
        <v>109</v>
      </c>
      <c r="C191" s="91">
        <v>40000</v>
      </c>
      <c r="D191" s="92">
        <v>0</v>
      </c>
      <c r="E191" s="85">
        <f>D191/C191*100</f>
        <v>0</v>
      </c>
    </row>
    <row r="192" spans="1:5" ht="13.5" customHeight="1">
      <c r="A192" s="94">
        <v>422</v>
      </c>
      <c r="B192" s="90" t="s">
        <v>132</v>
      </c>
      <c r="C192" s="91">
        <v>18000</v>
      </c>
      <c r="D192" s="134">
        <v>0</v>
      </c>
      <c r="E192" s="85">
        <v>0</v>
      </c>
    </row>
    <row r="193" spans="1:5" ht="13.5" customHeight="1">
      <c r="A193" s="271" t="s">
        <v>134</v>
      </c>
      <c r="B193" s="271"/>
      <c r="C193" s="74">
        <f>C194</f>
        <v>0</v>
      </c>
      <c r="D193" s="75">
        <f>D194</f>
        <v>0</v>
      </c>
      <c r="E193" s="76">
        <v>0</v>
      </c>
    </row>
    <row r="194" spans="1:5" ht="13.5" customHeight="1">
      <c r="A194" s="280" t="s">
        <v>103</v>
      </c>
      <c r="B194" s="280"/>
      <c r="C194" s="77">
        <f>C199</f>
        <v>0</v>
      </c>
      <c r="D194" s="78">
        <f>D199</f>
        <v>0</v>
      </c>
      <c r="E194" s="79">
        <v>0</v>
      </c>
    </row>
    <row r="195" spans="1:5" ht="13.5" customHeight="1">
      <c r="A195" s="273" t="s">
        <v>71</v>
      </c>
      <c r="B195" s="273"/>
      <c r="C195" s="80">
        <v>0</v>
      </c>
      <c r="D195" s="81">
        <v>0</v>
      </c>
      <c r="E195" s="82">
        <v>0</v>
      </c>
    </row>
    <row r="196" spans="1:5" s="3" customFormat="1" ht="13.5" customHeight="1">
      <c r="A196" s="286" t="s">
        <v>135</v>
      </c>
      <c r="B196" s="286"/>
      <c r="C196" s="80">
        <v>0</v>
      </c>
      <c r="D196" s="81">
        <v>0</v>
      </c>
      <c r="E196" s="82">
        <v>0</v>
      </c>
    </row>
    <row r="197" spans="1:5" s="3" customFormat="1" ht="13.5" customHeight="1">
      <c r="A197" s="286" t="s">
        <v>136</v>
      </c>
      <c r="B197" s="286"/>
      <c r="C197" s="80">
        <v>0</v>
      </c>
      <c r="D197" s="81">
        <v>0</v>
      </c>
      <c r="E197" s="82">
        <v>0</v>
      </c>
    </row>
    <row r="198" spans="1:5" s="3" customFormat="1" ht="13.5" customHeight="1">
      <c r="A198" s="286" t="s">
        <v>137</v>
      </c>
      <c r="B198" s="286"/>
      <c r="C198" s="80">
        <v>0</v>
      </c>
      <c r="D198" s="81">
        <v>0</v>
      </c>
      <c r="E198" s="82">
        <v>0</v>
      </c>
    </row>
    <row r="199" spans="1:5" ht="13.5" customHeight="1">
      <c r="A199" s="93">
        <v>4</v>
      </c>
      <c r="B199" s="83" t="s">
        <v>101</v>
      </c>
      <c r="C199" s="108">
        <f>C200</f>
        <v>0</v>
      </c>
      <c r="D199" s="109">
        <f>D200</f>
        <v>0</v>
      </c>
      <c r="E199" s="85">
        <v>0</v>
      </c>
    </row>
    <row r="200" spans="1:5" ht="13.5" customHeight="1">
      <c r="A200" s="93">
        <v>42</v>
      </c>
      <c r="B200" s="83" t="s">
        <v>102</v>
      </c>
      <c r="C200" s="87">
        <v>0</v>
      </c>
      <c r="D200" s="111">
        <v>0</v>
      </c>
      <c r="E200" s="85">
        <v>0</v>
      </c>
    </row>
    <row r="201" spans="1:5" ht="13.5" customHeight="1">
      <c r="A201" s="94">
        <v>421</v>
      </c>
      <c r="B201" s="90" t="s">
        <v>109</v>
      </c>
      <c r="C201" s="91">
        <v>0</v>
      </c>
      <c r="D201" s="92">
        <v>0</v>
      </c>
      <c r="E201" s="85">
        <v>0</v>
      </c>
    </row>
    <row r="202" spans="1:5" s="3" customFormat="1" ht="13.5" customHeight="1">
      <c r="A202" s="271" t="s">
        <v>138</v>
      </c>
      <c r="B202" s="271"/>
      <c r="C202" s="74">
        <f>C203</f>
        <v>225000</v>
      </c>
      <c r="D202" s="75">
        <f>D203</f>
        <v>0</v>
      </c>
      <c r="E202" s="76">
        <f>D202/C202*100</f>
        <v>0</v>
      </c>
    </row>
    <row r="203" spans="1:5" s="3" customFormat="1" ht="13.5" customHeight="1">
      <c r="A203" s="280" t="s">
        <v>103</v>
      </c>
      <c r="B203" s="280"/>
      <c r="C203" s="77">
        <f>C209</f>
        <v>225000</v>
      </c>
      <c r="D203" s="78">
        <f>D209</f>
        <v>0</v>
      </c>
      <c r="E203" s="79">
        <f>D203/C203*100</f>
        <v>0</v>
      </c>
    </row>
    <row r="204" spans="1:5" s="3" customFormat="1" ht="13.5" customHeight="1">
      <c r="A204" s="273" t="s">
        <v>71</v>
      </c>
      <c r="B204" s="273"/>
      <c r="C204" s="80">
        <v>0</v>
      </c>
      <c r="D204" s="81">
        <v>0</v>
      </c>
      <c r="E204" s="82">
        <v>0</v>
      </c>
    </row>
    <row r="205" spans="1:5" s="3" customFormat="1" ht="13.5" customHeight="1">
      <c r="A205" s="286" t="s">
        <v>135</v>
      </c>
      <c r="B205" s="286"/>
      <c r="C205" s="80">
        <v>189500</v>
      </c>
      <c r="D205" s="81">
        <v>89500</v>
      </c>
      <c r="E205" s="82"/>
    </row>
    <row r="206" spans="1:5" s="3" customFormat="1" ht="13.5" customHeight="1">
      <c r="A206" s="286" t="s">
        <v>136</v>
      </c>
      <c r="B206" s="286"/>
      <c r="C206" s="80">
        <v>9000</v>
      </c>
      <c r="D206" s="81">
        <v>9000</v>
      </c>
      <c r="E206" s="82"/>
    </row>
    <row r="207" spans="1:5" s="3" customFormat="1" ht="13.5" customHeight="1">
      <c r="A207" s="286" t="s">
        <v>137</v>
      </c>
      <c r="B207" s="286"/>
      <c r="C207" s="80">
        <v>1500</v>
      </c>
      <c r="D207" s="81">
        <v>1500</v>
      </c>
      <c r="E207" s="82">
        <f>D207/C207*100</f>
        <v>100</v>
      </c>
    </row>
    <row r="208" spans="1:5" s="3" customFormat="1" ht="13.5" customHeight="1">
      <c r="A208" s="287" t="s">
        <v>139</v>
      </c>
      <c r="B208" s="287"/>
      <c r="C208" s="80">
        <v>25000</v>
      </c>
      <c r="D208" s="81"/>
      <c r="E208" s="82"/>
    </row>
    <row r="209" spans="1:5" s="3" customFormat="1" ht="13.5" customHeight="1">
      <c r="A209" s="136">
        <v>4</v>
      </c>
      <c r="B209" s="137" t="s">
        <v>140</v>
      </c>
      <c r="C209" s="108">
        <f>C210</f>
        <v>225000</v>
      </c>
      <c r="D209" s="108">
        <f>D210</f>
        <v>0</v>
      </c>
      <c r="E209" s="113"/>
    </row>
    <row r="210" spans="1:5" s="3" customFormat="1" ht="13.5" customHeight="1">
      <c r="A210" s="136">
        <v>42</v>
      </c>
      <c r="B210" s="83" t="s">
        <v>102</v>
      </c>
      <c r="C210" s="108">
        <f>SUM(C211,C212)</f>
        <v>225000</v>
      </c>
      <c r="D210" s="108">
        <f>SUM(D211,D212)</f>
        <v>0</v>
      </c>
      <c r="E210" s="113"/>
    </row>
    <row r="211" spans="1:5" s="3" customFormat="1" ht="13.5" customHeight="1">
      <c r="A211" s="138">
        <v>421</v>
      </c>
      <c r="B211" s="90" t="s">
        <v>109</v>
      </c>
      <c r="C211" s="91">
        <v>187500</v>
      </c>
      <c r="D211" s="132">
        <v>0</v>
      </c>
      <c r="E211" s="139"/>
    </row>
    <row r="212" spans="1:5" s="3" customFormat="1" ht="13.5" customHeight="1">
      <c r="A212" s="135">
        <v>426</v>
      </c>
      <c r="B212" s="90" t="s">
        <v>141</v>
      </c>
      <c r="C212" s="91">
        <v>37500</v>
      </c>
      <c r="D212" s="92">
        <v>0</v>
      </c>
      <c r="E212" s="85"/>
    </row>
    <row r="213" spans="1:5" ht="21" customHeight="1">
      <c r="A213" s="274" t="s">
        <v>142</v>
      </c>
      <c r="B213" s="274"/>
      <c r="C213" s="71">
        <f>SUM(C214,C222)</f>
        <v>2871092</v>
      </c>
      <c r="D213" s="72">
        <f>SUM(D222,D214)</f>
        <v>0</v>
      </c>
      <c r="E213" s="73">
        <f>D213/C213*100</f>
        <v>0</v>
      </c>
    </row>
    <row r="214" spans="1:5" ht="13.5" customHeight="1">
      <c r="A214" s="271" t="s">
        <v>143</v>
      </c>
      <c r="B214" s="271"/>
      <c r="C214" s="140">
        <f>C215</f>
        <v>2040000</v>
      </c>
      <c r="D214" s="141">
        <f>D215</f>
        <v>0</v>
      </c>
      <c r="E214" s="76">
        <f>D214/C214*100</f>
        <v>0</v>
      </c>
    </row>
    <row r="215" spans="1:5" ht="13.5" customHeight="1">
      <c r="A215" s="280" t="s">
        <v>93</v>
      </c>
      <c r="B215" s="280"/>
      <c r="C215" s="77">
        <f>SUM(C216,C217)</f>
        <v>2040000</v>
      </c>
      <c r="D215" s="78">
        <f>SUM(D218)</f>
        <v>0</v>
      </c>
      <c r="E215" s="79">
        <f>D215/C215*100</f>
        <v>0</v>
      </c>
    </row>
    <row r="216" spans="1:10" ht="13.5" customHeight="1">
      <c r="A216" s="273" t="s">
        <v>144</v>
      </c>
      <c r="B216" s="273"/>
      <c r="C216" s="80">
        <v>2000000</v>
      </c>
      <c r="D216" s="81">
        <v>1850000</v>
      </c>
      <c r="E216" s="82">
        <f>D216/C216*100</f>
        <v>92.5</v>
      </c>
      <c r="G216" s="115"/>
      <c r="I216" s="142"/>
      <c r="J216" s="142"/>
    </row>
    <row r="217" spans="1:5" s="3" customFormat="1" ht="13.5" customHeight="1">
      <c r="A217" s="288" t="s">
        <v>145</v>
      </c>
      <c r="B217" s="288"/>
      <c r="C217" s="80">
        <v>40000</v>
      </c>
      <c r="D217" s="81">
        <v>150000</v>
      </c>
      <c r="E217" s="82">
        <f>D217/C217*100</f>
        <v>375</v>
      </c>
    </row>
    <row r="218" spans="1:5" s="3" customFormat="1" ht="13.5" customHeight="1">
      <c r="A218" s="286" t="s">
        <v>135</v>
      </c>
      <c r="B218" s="286"/>
      <c r="C218" s="80">
        <v>0</v>
      </c>
      <c r="D218" s="81">
        <v>0</v>
      </c>
      <c r="E218" s="82">
        <v>0</v>
      </c>
    </row>
    <row r="219" spans="1:5" ht="13.5" customHeight="1">
      <c r="A219" s="93">
        <v>4</v>
      </c>
      <c r="B219" s="83" t="s">
        <v>101</v>
      </c>
      <c r="C219" s="108">
        <f>C220</f>
        <v>2040000</v>
      </c>
      <c r="D219" s="109">
        <f>D220</f>
        <v>0</v>
      </c>
      <c r="E219" s="85">
        <f aca="true" t="shared" si="23" ref="E219:E225">D219/C219*100</f>
        <v>0</v>
      </c>
    </row>
    <row r="220" spans="1:5" ht="13.5" customHeight="1">
      <c r="A220" s="93">
        <v>42</v>
      </c>
      <c r="B220" s="83" t="s">
        <v>102</v>
      </c>
      <c r="C220" s="87">
        <f>SUM(C221:C221)</f>
        <v>2040000</v>
      </c>
      <c r="D220" s="88">
        <f>SUM(D221:D221)</f>
        <v>0</v>
      </c>
      <c r="E220" s="85">
        <f t="shared" si="23"/>
        <v>0</v>
      </c>
    </row>
    <row r="221" spans="1:7" ht="13.5" customHeight="1">
      <c r="A221" s="94">
        <v>421</v>
      </c>
      <c r="B221" s="90" t="s">
        <v>109</v>
      </c>
      <c r="C221" s="91">
        <v>2040000</v>
      </c>
      <c r="D221" s="92">
        <v>0</v>
      </c>
      <c r="E221" s="85">
        <f t="shared" si="23"/>
        <v>0</v>
      </c>
      <c r="G221" s="115"/>
    </row>
    <row r="222" spans="1:5" ht="13.5" customHeight="1">
      <c r="A222" s="271" t="s">
        <v>146</v>
      </c>
      <c r="B222" s="271"/>
      <c r="C222" s="74">
        <f>C223</f>
        <v>831092</v>
      </c>
      <c r="D222" s="75">
        <f>D223</f>
        <v>0</v>
      </c>
      <c r="E222" s="76">
        <f t="shared" si="23"/>
        <v>0</v>
      </c>
    </row>
    <row r="223" spans="1:5" ht="13.5" customHeight="1">
      <c r="A223" s="280" t="s">
        <v>103</v>
      </c>
      <c r="B223" s="280"/>
      <c r="C223" s="77">
        <f>SUM(C228,C231)</f>
        <v>831092</v>
      </c>
      <c r="D223" s="78">
        <f>SUM(D228,D231)</f>
        <v>0</v>
      </c>
      <c r="E223" s="79">
        <f t="shared" si="23"/>
        <v>0</v>
      </c>
    </row>
    <row r="224" spans="1:10" ht="13.5" customHeight="1">
      <c r="A224" s="273" t="s">
        <v>144</v>
      </c>
      <c r="B224" s="273"/>
      <c r="C224" s="80">
        <v>500000</v>
      </c>
      <c r="D224" s="81">
        <v>0</v>
      </c>
      <c r="E224" s="82">
        <f t="shared" si="23"/>
        <v>0</v>
      </c>
      <c r="G224" s="115"/>
      <c r="I224" s="142"/>
      <c r="J224" s="142"/>
    </row>
    <row r="225" spans="1:7" s="24" customFormat="1" ht="13.5" customHeight="1">
      <c r="A225" s="273" t="s">
        <v>147</v>
      </c>
      <c r="B225" s="273"/>
      <c r="C225" s="80">
        <v>592</v>
      </c>
      <c r="D225" s="81">
        <v>0</v>
      </c>
      <c r="E225" s="82">
        <f t="shared" si="23"/>
        <v>0</v>
      </c>
      <c r="G225" s="143"/>
    </row>
    <row r="226" spans="1:7" s="24" customFormat="1" ht="13.5" customHeight="1">
      <c r="A226" s="288" t="s">
        <v>145</v>
      </c>
      <c r="B226" s="288"/>
      <c r="C226" s="80">
        <v>305000</v>
      </c>
      <c r="D226" s="81">
        <v>0</v>
      </c>
      <c r="E226" s="82">
        <v>0</v>
      </c>
      <c r="G226" s="143"/>
    </row>
    <row r="227" spans="1:7" s="24" customFormat="1" ht="13.5" customHeight="1">
      <c r="A227" s="286" t="s">
        <v>135</v>
      </c>
      <c r="B227" s="286"/>
      <c r="C227" s="80">
        <v>25500</v>
      </c>
      <c r="D227" s="81">
        <v>120500</v>
      </c>
      <c r="E227" s="82"/>
      <c r="G227" s="143"/>
    </row>
    <row r="228" spans="1:5" s="24" customFormat="1" ht="13.5" customHeight="1">
      <c r="A228" s="144">
        <v>3</v>
      </c>
      <c r="B228" s="137" t="s">
        <v>56</v>
      </c>
      <c r="C228" s="67">
        <f>C229</f>
        <v>81092</v>
      </c>
      <c r="D228" s="84">
        <f>D229</f>
        <v>0</v>
      </c>
      <c r="E228" s="85">
        <v>0</v>
      </c>
    </row>
    <row r="229" spans="1:5" s="24" customFormat="1" ht="13.5" customHeight="1">
      <c r="A229" s="144">
        <v>38</v>
      </c>
      <c r="B229" s="137" t="s">
        <v>57</v>
      </c>
      <c r="C229" s="87">
        <f>C230</f>
        <v>81092</v>
      </c>
      <c r="D229" s="111">
        <f>SUM(D230:D230)</f>
        <v>0</v>
      </c>
      <c r="E229" s="85">
        <v>0</v>
      </c>
    </row>
    <row r="230" spans="1:5" s="24" customFormat="1" ht="13.5" customHeight="1">
      <c r="A230" s="145">
        <v>386</v>
      </c>
      <c r="B230" s="146" t="s">
        <v>46</v>
      </c>
      <c r="C230" s="147">
        <v>81092</v>
      </c>
      <c r="D230" s="148">
        <v>0</v>
      </c>
      <c r="E230" s="85">
        <v>0</v>
      </c>
    </row>
    <row r="231" spans="1:5" ht="13.5" customHeight="1">
      <c r="A231" s="93">
        <v>4</v>
      </c>
      <c r="B231" s="83" t="s">
        <v>101</v>
      </c>
      <c r="C231" s="108">
        <f>C232</f>
        <v>750000</v>
      </c>
      <c r="D231" s="109">
        <f>D232</f>
        <v>0</v>
      </c>
      <c r="E231" s="85">
        <f>D231/C231*100</f>
        <v>0</v>
      </c>
    </row>
    <row r="232" spans="1:5" ht="13.5" customHeight="1">
      <c r="A232" s="93">
        <v>42</v>
      </c>
      <c r="B232" s="83" t="s">
        <v>102</v>
      </c>
      <c r="C232" s="87">
        <f>SUM(C233:C233)</f>
        <v>750000</v>
      </c>
      <c r="D232" s="88">
        <f>SUM(D233:D233)</f>
        <v>0</v>
      </c>
      <c r="E232" s="85">
        <f>D232/C232*100</f>
        <v>0</v>
      </c>
    </row>
    <row r="233" spans="1:5" ht="13.5" customHeight="1">
      <c r="A233" s="94">
        <v>421</v>
      </c>
      <c r="B233" s="90" t="s">
        <v>109</v>
      </c>
      <c r="C233" s="91">
        <v>750000</v>
      </c>
      <c r="D233" s="92">
        <v>0</v>
      </c>
      <c r="E233" s="85">
        <f>D233/C233*100</f>
        <v>0</v>
      </c>
    </row>
    <row r="234" spans="1:5" s="3" customFormat="1" ht="19.5" customHeight="1">
      <c r="A234" s="274" t="s">
        <v>148</v>
      </c>
      <c r="B234" s="274"/>
      <c r="C234" s="71">
        <f aca="true" t="shared" si="24" ref="C234:D236">C235</f>
        <v>0</v>
      </c>
      <c r="D234" s="149">
        <f t="shared" si="24"/>
        <v>6142.24</v>
      </c>
      <c r="E234" s="150"/>
    </row>
    <row r="235" spans="1:5" ht="13.5" customHeight="1">
      <c r="A235" s="271" t="s">
        <v>309</v>
      </c>
      <c r="B235" s="271"/>
      <c r="C235" s="74">
        <f t="shared" si="24"/>
        <v>0</v>
      </c>
      <c r="D235" s="75">
        <f t="shared" si="24"/>
        <v>6142.24</v>
      </c>
      <c r="E235" s="76">
        <v>0</v>
      </c>
    </row>
    <row r="236" spans="1:5" ht="13.5" customHeight="1">
      <c r="A236" s="289" t="s">
        <v>149</v>
      </c>
      <c r="B236" s="289"/>
      <c r="C236" s="77">
        <f t="shared" si="24"/>
        <v>0</v>
      </c>
      <c r="D236" s="78">
        <f t="shared" si="24"/>
        <v>6142.24</v>
      </c>
      <c r="E236" s="79">
        <v>0</v>
      </c>
    </row>
    <row r="237" spans="1:5" ht="13.5" customHeight="1">
      <c r="A237" s="273" t="s">
        <v>147</v>
      </c>
      <c r="B237" s="273"/>
      <c r="C237" s="80">
        <f>SUM(C241,C238)</f>
        <v>0</v>
      </c>
      <c r="D237" s="81">
        <f>SUM(D241,D238)</f>
        <v>6142.24</v>
      </c>
      <c r="E237" s="82">
        <v>0</v>
      </c>
    </row>
    <row r="238" spans="1:5" ht="13.5" customHeight="1">
      <c r="A238" s="86">
        <v>4</v>
      </c>
      <c r="B238" s="83" t="s">
        <v>101</v>
      </c>
      <c r="C238" s="108">
        <f>C239</f>
        <v>0</v>
      </c>
      <c r="D238" s="109">
        <f>D239</f>
        <v>0</v>
      </c>
      <c r="E238" s="85">
        <v>0</v>
      </c>
    </row>
    <row r="239" spans="1:5" ht="13.5" customHeight="1">
      <c r="A239" s="86">
        <v>42</v>
      </c>
      <c r="B239" s="83" t="s">
        <v>150</v>
      </c>
      <c r="C239" s="87">
        <f>SUM(C240:C240)</f>
        <v>0</v>
      </c>
      <c r="D239" s="88">
        <f>SUM(D240:D240)</f>
        <v>0</v>
      </c>
      <c r="E239" s="85">
        <v>0</v>
      </c>
    </row>
    <row r="240" spans="1:5" ht="13.5" customHeight="1">
      <c r="A240" s="110">
        <v>422</v>
      </c>
      <c r="B240" s="90" t="s">
        <v>151</v>
      </c>
      <c r="C240" s="151">
        <v>0</v>
      </c>
      <c r="D240" s="152">
        <v>0</v>
      </c>
      <c r="E240" s="85">
        <v>0</v>
      </c>
    </row>
    <row r="241" spans="1:5" s="3" customFormat="1" ht="13.5" customHeight="1">
      <c r="A241" s="153">
        <v>3</v>
      </c>
      <c r="B241" s="83" t="s">
        <v>72</v>
      </c>
      <c r="C241" s="151">
        <f>SUM(C242,C244)</f>
        <v>0</v>
      </c>
      <c r="D241" s="229">
        <v>6142.24</v>
      </c>
      <c r="E241" s="85">
        <v>0</v>
      </c>
    </row>
    <row r="242" spans="1:5" s="3" customFormat="1" ht="13.5" customHeight="1">
      <c r="A242" s="153">
        <v>36</v>
      </c>
      <c r="B242" s="83" t="s">
        <v>95</v>
      </c>
      <c r="C242" s="87">
        <f>SUM(C243:C243)</f>
        <v>0</v>
      </c>
      <c r="D242" s="111">
        <f>SUM(D243:D243)</f>
        <v>6142.24</v>
      </c>
      <c r="E242" s="85">
        <v>0</v>
      </c>
    </row>
    <row r="243" spans="1:5" s="3" customFormat="1" ht="13.5" customHeight="1">
      <c r="A243" s="123">
        <v>363</v>
      </c>
      <c r="B243" s="154" t="s">
        <v>96</v>
      </c>
      <c r="C243" s="91">
        <v>0</v>
      </c>
      <c r="D243" s="229">
        <v>6142.24</v>
      </c>
      <c r="E243" s="85">
        <v>0</v>
      </c>
    </row>
    <row r="244" spans="1:5" s="3" customFormat="1" ht="13.5" customHeight="1">
      <c r="A244" s="153">
        <v>38</v>
      </c>
      <c r="B244" s="155" t="s">
        <v>57</v>
      </c>
      <c r="C244" s="87">
        <f>SUM(C245:C245)</f>
        <v>0</v>
      </c>
      <c r="D244" s="111">
        <f>SUM(D245:D245)</f>
        <v>0</v>
      </c>
      <c r="E244" s="85">
        <v>0</v>
      </c>
    </row>
    <row r="245" spans="1:5" s="3" customFormat="1" ht="13.5" customHeight="1">
      <c r="A245" s="123">
        <v>386</v>
      </c>
      <c r="B245" s="154" t="s">
        <v>46</v>
      </c>
      <c r="C245" s="91">
        <v>0</v>
      </c>
      <c r="D245" s="92">
        <v>0</v>
      </c>
      <c r="E245" s="85">
        <v>0</v>
      </c>
    </row>
    <row r="246" spans="1:5" ht="13.5" customHeight="1">
      <c r="A246" s="290" t="s">
        <v>152</v>
      </c>
      <c r="B246" s="290"/>
      <c r="C246" s="156">
        <f>SUM(C247,C254)</f>
        <v>2900000</v>
      </c>
      <c r="D246" s="157">
        <f>SUM(D247,D254)</f>
        <v>803880.37</v>
      </c>
      <c r="E246" s="69"/>
    </row>
    <row r="247" spans="1:5" ht="18" customHeight="1">
      <c r="A247" s="274" t="s">
        <v>153</v>
      </c>
      <c r="B247" s="274"/>
      <c r="C247" s="71">
        <f aca="true" t="shared" si="25" ref="C247:D251">C248</f>
        <v>2000000</v>
      </c>
      <c r="D247" s="72">
        <f t="shared" si="25"/>
        <v>0</v>
      </c>
      <c r="E247" s="95">
        <f aca="true" t="shared" si="26" ref="E247:E263">D247/C247*100</f>
        <v>0</v>
      </c>
    </row>
    <row r="248" spans="1:5" ht="13.5" customHeight="1">
      <c r="A248" s="271" t="s">
        <v>154</v>
      </c>
      <c r="B248" s="271"/>
      <c r="C248" s="140">
        <f t="shared" si="25"/>
        <v>2000000</v>
      </c>
      <c r="D248" s="141">
        <f t="shared" si="25"/>
        <v>0</v>
      </c>
      <c r="E248" s="76">
        <f t="shared" si="26"/>
        <v>0</v>
      </c>
    </row>
    <row r="249" spans="1:5" ht="13.5" customHeight="1">
      <c r="A249" s="280" t="s">
        <v>103</v>
      </c>
      <c r="B249" s="280"/>
      <c r="C249" s="77">
        <f t="shared" si="25"/>
        <v>2000000</v>
      </c>
      <c r="D249" s="78">
        <f t="shared" si="25"/>
        <v>0</v>
      </c>
      <c r="E249" s="79">
        <f t="shared" si="26"/>
        <v>0</v>
      </c>
    </row>
    <row r="250" spans="1:10" ht="13.5" customHeight="1">
      <c r="A250" s="273" t="s">
        <v>144</v>
      </c>
      <c r="B250" s="273"/>
      <c r="C250" s="80">
        <f t="shared" si="25"/>
        <v>2000000</v>
      </c>
      <c r="D250" s="81">
        <f t="shared" si="25"/>
        <v>0</v>
      </c>
      <c r="E250" s="82">
        <f t="shared" si="26"/>
        <v>0</v>
      </c>
      <c r="G250" s="158"/>
      <c r="I250" s="142"/>
      <c r="J250" s="142"/>
    </row>
    <row r="251" spans="1:5" ht="13.5" customHeight="1">
      <c r="A251" s="86">
        <v>4</v>
      </c>
      <c r="B251" s="83" t="s">
        <v>101</v>
      </c>
      <c r="C251" s="108">
        <f t="shared" si="25"/>
        <v>2000000</v>
      </c>
      <c r="D251" s="109">
        <f t="shared" si="25"/>
        <v>0</v>
      </c>
      <c r="E251" s="85">
        <f t="shared" si="26"/>
        <v>0</v>
      </c>
    </row>
    <row r="252" spans="1:5" ht="13.5" customHeight="1">
      <c r="A252" s="86">
        <v>42</v>
      </c>
      <c r="B252" s="83" t="s">
        <v>102</v>
      </c>
      <c r="C252" s="87">
        <f>SUM(C253:C253)</f>
        <v>2000000</v>
      </c>
      <c r="D252" s="88">
        <f>SUM(D253:D253)</f>
        <v>0</v>
      </c>
      <c r="E252" s="85">
        <f t="shared" si="26"/>
        <v>0</v>
      </c>
    </row>
    <row r="253" spans="1:5" ht="13.5" customHeight="1">
      <c r="A253" s="110">
        <v>421</v>
      </c>
      <c r="B253" s="90" t="s">
        <v>109</v>
      </c>
      <c r="C253" s="91">
        <v>2000000</v>
      </c>
      <c r="D253" s="92">
        <v>0</v>
      </c>
      <c r="E253" s="85">
        <f t="shared" si="26"/>
        <v>0</v>
      </c>
    </row>
    <row r="254" spans="1:5" ht="18.75" customHeight="1">
      <c r="A254" s="274" t="s">
        <v>155</v>
      </c>
      <c r="B254" s="274"/>
      <c r="C254" s="71">
        <f>SUM(C255,C261,C270,C277)</f>
        <v>900000</v>
      </c>
      <c r="D254" s="72">
        <f>SUM(D255,D261,D270,D277)</f>
        <v>803880.37</v>
      </c>
      <c r="E254" s="95">
        <f t="shared" si="26"/>
        <v>89.32004111111111</v>
      </c>
    </row>
    <row r="255" spans="1:5" ht="13.5" customHeight="1">
      <c r="A255" s="271" t="s">
        <v>156</v>
      </c>
      <c r="B255" s="271"/>
      <c r="C255" s="140">
        <f aca="true" t="shared" si="27" ref="C255:D258">C256</f>
        <v>600000</v>
      </c>
      <c r="D255" s="141">
        <f t="shared" si="27"/>
        <v>735865.37</v>
      </c>
      <c r="E255" s="76">
        <f t="shared" si="26"/>
        <v>122.64422833333333</v>
      </c>
    </row>
    <row r="256" spans="1:5" ht="13.5" customHeight="1">
      <c r="A256" s="280" t="s">
        <v>93</v>
      </c>
      <c r="B256" s="280"/>
      <c r="C256" s="77">
        <f t="shared" si="27"/>
        <v>600000</v>
      </c>
      <c r="D256" s="78">
        <f t="shared" si="27"/>
        <v>735865.37</v>
      </c>
      <c r="E256" s="79">
        <f t="shared" si="26"/>
        <v>122.64422833333333</v>
      </c>
    </row>
    <row r="257" spans="1:5" ht="13.5" customHeight="1">
      <c r="A257" s="273" t="s">
        <v>157</v>
      </c>
      <c r="B257" s="273"/>
      <c r="C257" s="80">
        <f t="shared" si="27"/>
        <v>600000</v>
      </c>
      <c r="D257" s="81">
        <f t="shared" si="27"/>
        <v>735865.37</v>
      </c>
      <c r="E257" s="82">
        <f t="shared" si="26"/>
        <v>122.64422833333333</v>
      </c>
    </row>
    <row r="258" spans="1:5" ht="13.5" customHeight="1">
      <c r="A258" s="86">
        <v>3</v>
      </c>
      <c r="B258" s="83" t="s">
        <v>72</v>
      </c>
      <c r="C258" s="108">
        <f t="shared" si="27"/>
        <v>600000</v>
      </c>
      <c r="D258" s="109">
        <f t="shared" si="27"/>
        <v>735865.37</v>
      </c>
      <c r="E258" s="85">
        <f t="shared" si="26"/>
        <v>122.64422833333333</v>
      </c>
    </row>
    <row r="259" spans="1:5" ht="13.5" customHeight="1">
      <c r="A259" s="86">
        <v>32</v>
      </c>
      <c r="B259" s="83" t="s">
        <v>73</v>
      </c>
      <c r="C259" s="87">
        <f>SUM(C260:C260)</f>
        <v>600000</v>
      </c>
      <c r="D259" s="88">
        <f>SUM(D260:D260)</f>
        <v>735865.37</v>
      </c>
      <c r="E259" s="85">
        <f t="shared" si="26"/>
        <v>122.64422833333333</v>
      </c>
    </row>
    <row r="260" spans="1:5" ht="13.5" customHeight="1">
      <c r="A260" s="110">
        <v>323</v>
      </c>
      <c r="B260" s="90" t="s">
        <v>158</v>
      </c>
      <c r="C260" s="91">
        <v>600000</v>
      </c>
      <c r="D260" s="92">
        <v>735865.37</v>
      </c>
      <c r="E260" s="85">
        <f t="shared" si="26"/>
        <v>122.64422833333333</v>
      </c>
    </row>
    <row r="261" spans="1:5" ht="13.5" customHeight="1">
      <c r="A261" s="271" t="s">
        <v>159</v>
      </c>
      <c r="B261" s="271"/>
      <c r="C261" s="74">
        <f>C262</f>
        <v>190000</v>
      </c>
      <c r="D261" s="75">
        <f>D262</f>
        <v>5330</v>
      </c>
      <c r="E261" s="76">
        <f t="shared" si="26"/>
        <v>2.805263157894737</v>
      </c>
    </row>
    <row r="262" spans="1:5" ht="13.5" customHeight="1">
      <c r="A262" s="280" t="s">
        <v>93</v>
      </c>
      <c r="B262" s="280"/>
      <c r="C262" s="77">
        <f>C265</f>
        <v>190000</v>
      </c>
      <c r="D262" s="78">
        <f>D263</f>
        <v>5330</v>
      </c>
      <c r="E262" s="79">
        <f t="shared" si="26"/>
        <v>2.805263157894737</v>
      </c>
    </row>
    <row r="263" spans="1:5" ht="13.5" customHeight="1">
      <c r="A263" s="273" t="s">
        <v>160</v>
      </c>
      <c r="B263" s="273"/>
      <c r="C263" s="80">
        <v>0</v>
      </c>
      <c r="D263" s="81">
        <f>D265</f>
        <v>5330</v>
      </c>
      <c r="E263" s="82" t="e">
        <f t="shared" si="26"/>
        <v>#DIV/0!</v>
      </c>
    </row>
    <row r="264" spans="1:5" s="3" customFormat="1" ht="13.5" customHeight="1">
      <c r="A264" s="273" t="s">
        <v>310</v>
      </c>
      <c r="B264" s="273"/>
      <c r="C264" s="80">
        <v>190000</v>
      </c>
      <c r="D264" s="81"/>
      <c r="E264" s="82"/>
    </row>
    <row r="265" spans="1:5" ht="13.5" customHeight="1">
      <c r="A265" s="86">
        <v>3</v>
      </c>
      <c r="B265" s="83" t="s">
        <v>72</v>
      </c>
      <c r="C265" s="108">
        <f>SUM(C266,C268)</f>
        <v>190000</v>
      </c>
      <c r="D265" s="109">
        <f>SUM(D266,D268)</f>
        <v>5330</v>
      </c>
      <c r="E265" s="85">
        <f>D265/C265*100</f>
        <v>2.805263157894737</v>
      </c>
    </row>
    <row r="266" spans="1:5" ht="13.5" customHeight="1">
      <c r="A266" s="86">
        <v>35</v>
      </c>
      <c r="B266" s="83" t="s">
        <v>73</v>
      </c>
      <c r="C266" s="87">
        <f>SUM(C267:C267)</f>
        <v>190000</v>
      </c>
      <c r="D266" s="88">
        <f>SUM(D267:D267)</f>
        <v>5330</v>
      </c>
      <c r="E266" s="85">
        <f>D266/C266*100</f>
        <v>2.805263157894737</v>
      </c>
    </row>
    <row r="267" spans="1:5" ht="13.5" customHeight="1">
      <c r="A267" s="110">
        <v>352</v>
      </c>
      <c r="B267" s="90" t="s">
        <v>162</v>
      </c>
      <c r="C267" s="91">
        <v>190000</v>
      </c>
      <c r="D267" s="120">
        <v>5330</v>
      </c>
      <c r="E267" s="85">
        <f>D267/C267*100</f>
        <v>2.805263157894737</v>
      </c>
    </row>
    <row r="268" spans="1:5" ht="13.5" customHeight="1">
      <c r="A268" s="86">
        <v>38</v>
      </c>
      <c r="B268" s="83" t="s">
        <v>76</v>
      </c>
      <c r="C268" s="87">
        <f>SUM(C269:C269)</f>
        <v>0</v>
      </c>
      <c r="D268" s="88">
        <f>SUM(D269:D269)</f>
        <v>0</v>
      </c>
      <c r="E268" s="85">
        <v>0</v>
      </c>
    </row>
    <row r="269" spans="1:5" ht="13.5" customHeight="1">
      <c r="A269" s="110">
        <v>383</v>
      </c>
      <c r="B269" s="90" t="s">
        <v>163</v>
      </c>
      <c r="C269" s="133">
        <v>0</v>
      </c>
      <c r="D269" s="159">
        <v>0</v>
      </c>
      <c r="E269" s="85">
        <v>0</v>
      </c>
    </row>
    <row r="270" spans="1:5" ht="13.5" customHeight="1">
      <c r="A270" s="271" t="s">
        <v>164</v>
      </c>
      <c r="B270" s="271"/>
      <c r="C270" s="140">
        <f>C271</f>
        <v>100000</v>
      </c>
      <c r="D270" s="160">
        <f>D271</f>
        <v>62685</v>
      </c>
      <c r="E270" s="76">
        <f aca="true" t="shared" si="28" ref="E270:E279">D270/C270*100</f>
        <v>62.685</v>
      </c>
    </row>
    <row r="271" spans="1:5" ht="13.5" customHeight="1">
      <c r="A271" s="280" t="s">
        <v>93</v>
      </c>
      <c r="B271" s="280"/>
      <c r="C271" s="77">
        <f>C274</f>
        <v>100000</v>
      </c>
      <c r="D271" s="125">
        <f>D274</f>
        <v>62685</v>
      </c>
      <c r="E271" s="79">
        <f t="shared" si="28"/>
        <v>62.685</v>
      </c>
    </row>
    <row r="272" spans="1:5" ht="12.75" customHeight="1">
      <c r="A272" s="291" t="s">
        <v>165</v>
      </c>
      <c r="B272" s="291"/>
      <c r="C272" s="80">
        <v>0</v>
      </c>
      <c r="D272" s="126">
        <v>50000</v>
      </c>
      <c r="E272" s="82" t="e">
        <f t="shared" si="28"/>
        <v>#DIV/0!</v>
      </c>
    </row>
    <row r="273" spans="1:5" ht="15.75" customHeight="1">
      <c r="A273" s="292" t="s">
        <v>166</v>
      </c>
      <c r="B273" s="292"/>
      <c r="C273" s="80">
        <v>100000</v>
      </c>
      <c r="D273" s="126">
        <v>0</v>
      </c>
      <c r="E273" s="82">
        <f t="shared" si="28"/>
        <v>0</v>
      </c>
    </row>
    <row r="274" spans="1:5" ht="13.5" customHeight="1">
      <c r="A274" s="86">
        <v>3</v>
      </c>
      <c r="B274" s="83" t="s">
        <v>72</v>
      </c>
      <c r="C274" s="108">
        <f>C275</f>
        <v>100000</v>
      </c>
      <c r="D274" s="129">
        <f>D275</f>
        <v>62685</v>
      </c>
      <c r="E274" s="85">
        <f t="shared" si="28"/>
        <v>62.685</v>
      </c>
    </row>
    <row r="275" spans="1:5" ht="13.5" customHeight="1">
      <c r="A275" s="86">
        <v>32</v>
      </c>
      <c r="B275" s="83" t="s">
        <v>73</v>
      </c>
      <c r="C275" s="87">
        <f>SUM(C276:C276)</f>
        <v>100000</v>
      </c>
      <c r="D275" s="88">
        <f>SUM(D276:D276)</f>
        <v>62685</v>
      </c>
      <c r="E275" s="85">
        <f t="shared" si="28"/>
        <v>62.685</v>
      </c>
    </row>
    <row r="276" spans="1:5" ht="13.5" customHeight="1">
      <c r="A276" s="110">
        <v>323</v>
      </c>
      <c r="B276" s="90" t="s">
        <v>167</v>
      </c>
      <c r="C276" s="91">
        <v>100000</v>
      </c>
      <c r="D276" s="120">
        <v>62685</v>
      </c>
      <c r="E276" s="85">
        <f t="shared" si="28"/>
        <v>62.685</v>
      </c>
    </row>
    <row r="277" spans="1:5" ht="16.5" customHeight="1">
      <c r="A277" s="271" t="s">
        <v>311</v>
      </c>
      <c r="B277" s="271"/>
      <c r="C277" s="140">
        <f>C278</f>
        <v>10000</v>
      </c>
      <c r="D277" s="161">
        <f>D278</f>
        <v>0</v>
      </c>
      <c r="E277" s="103">
        <f t="shared" si="28"/>
        <v>0</v>
      </c>
    </row>
    <row r="278" spans="1:5" ht="13.5" customHeight="1">
      <c r="A278" s="280" t="s">
        <v>93</v>
      </c>
      <c r="B278" s="280"/>
      <c r="C278" s="77">
        <f>C281</f>
        <v>10000</v>
      </c>
      <c r="D278" s="125">
        <f>D279</f>
        <v>0</v>
      </c>
      <c r="E278" s="79">
        <f t="shared" si="28"/>
        <v>0</v>
      </c>
    </row>
    <row r="279" spans="1:5" ht="13.5" customHeight="1">
      <c r="A279" s="273" t="s">
        <v>168</v>
      </c>
      <c r="B279" s="273"/>
      <c r="C279" s="80">
        <v>1000</v>
      </c>
      <c r="D279" s="126">
        <f>D281</f>
        <v>0</v>
      </c>
      <c r="E279" s="82">
        <f t="shared" si="28"/>
        <v>0</v>
      </c>
    </row>
    <row r="280" spans="1:5" s="3" customFormat="1" ht="13.5" customHeight="1">
      <c r="A280" s="273" t="s">
        <v>161</v>
      </c>
      <c r="B280" s="273"/>
      <c r="C280" s="80">
        <v>9000</v>
      </c>
      <c r="D280" s="126"/>
      <c r="E280" s="82"/>
    </row>
    <row r="281" spans="1:5" ht="13.5" customHeight="1">
      <c r="A281" s="86">
        <v>3</v>
      </c>
      <c r="B281" s="83" t="s">
        <v>72</v>
      </c>
      <c r="C281" s="108">
        <f>C282</f>
        <v>10000</v>
      </c>
      <c r="D281" s="129">
        <f>D282</f>
        <v>0</v>
      </c>
      <c r="E281" s="85">
        <f>D281/C281*100</f>
        <v>0</v>
      </c>
    </row>
    <row r="282" spans="1:5" ht="13.5" customHeight="1">
      <c r="A282" s="86">
        <v>32</v>
      </c>
      <c r="B282" s="83" t="s">
        <v>73</v>
      </c>
      <c r="C282" s="87">
        <f>SUM(C283:C283)</f>
        <v>10000</v>
      </c>
      <c r="D282" s="88">
        <f>SUM(D283:D283)</f>
        <v>0</v>
      </c>
      <c r="E282" s="85">
        <f>D282/C282*100</f>
        <v>0</v>
      </c>
    </row>
    <row r="283" spans="1:5" ht="13.5" customHeight="1">
      <c r="A283" s="110">
        <v>323</v>
      </c>
      <c r="B283" s="90" t="s">
        <v>158</v>
      </c>
      <c r="C283" s="91">
        <v>10000</v>
      </c>
      <c r="D283" s="92">
        <v>0</v>
      </c>
      <c r="E283" s="85">
        <f>D283/C283*100</f>
        <v>0</v>
      </c>
    </row>
    <row r="284" spans="1:7" s="165" customFormat="1" ht="16.5" customHeight="1">
      <c r="A284" s="293" t="s">
        <v>169</v>
      </c>
      <c r="B284" s="293"/>
      <c r="C284" s="162">
        <f>SUM(C285,C332,C370)</f>
        <v>3015000</v>
      </c>
      <c r="D284" s="163">
        <f>SUM(D285,304,342)</f>
        <v>261930.43</v>
      </c>
      <c r="E284" s="164"/>
      <c r="G284" s="166"/>
    </row>
    <row r="285" spans="1:5" ht="17.25" customHeight="1">
      <c r="A285" s="274" t="s">
        <v>170</v>
      </c>
      <c r="B285" s="274"/>
      <c r="C285" s="71">
        <f>SUM(C286,C292,C298)</f>
        <v>870000</v>
      </c>
      <c r="D285" s="72">
        <f>SUM(D286,D292,D298)</f>
        <v>261284.43</v>
      </c>
      <c r="E285" s="95">
        <f aca="true" t="shared" si="29" ref="E285:E307">D285/C285*100</f>
        <v>30.032693103448278</v>
      </c>
    </row>
    <row r="286" spans="1:5" ht="16.5" customHeight="1">
      <c r="A286" s="271" t="s">
        <v>312</v>
      </c>
      <c r="B286" s="271"/>
      <c r="C286" s="140">
        <f aca="true" t="shared" si="30" ref="C286:D289">C287</f>
        <v>20000</v>
      </c>
      <c r="D286" s="167">
        <f t="shared" si="30"/>
        <v>15211.49</v>
      </c>
      <c r="E286" s="103">
        <f t="shared" si="29"/>
        <v>76.05745</v>
      </c>
    </row>
    <row r="287" spans="1:5" ht="13.5" customHeight="1">
      <c r="A287" s="280" t="s">
        <v>171</v>
      </c>
      <c r="B287" s="280"/>
      <c r="C287" s="77">
        <f t="shared" si="30"/>
        <v>20000</v>
      </c>
      <c r="D287" s="78">
        <f t="shared" si="30"/>
        <v>15211.49</v>
      </c>
      <c r="E287" s="79">
        <f t="shared" si="29"/>
        <v>76.05745</v>
      </c>
    </row>
    <row r="288" spans="1:5" ht="13.5" customHeight="1">
      <c r="A288" s="273" t="s">
        <v>147</v>
      </c>
      <c r="B288" s="273"/>
      <c r="C288" s="80">
        <f t="shared" si="30"/>
        <v>20000</v>
      </c>
      <c r="D288" s="81">
        <f t="shared" si="30"/>
        <v>15211.49</v>
      </c>
      <c r="E288" s="82">
        <f t="shared" si="29"/>
        <v>76.05745</v>
      </c>
    </row>
    <row r="289" spans="1:5" ht="13.5" customHeight="1">
      <c r="A289" s="86">
        <v>3</v>
      </c>
      <c r="B289" s="83" t="s">
        <v>72</v>
      </c>
      <c r="C289" s="108">
        <f t="shared" si="30"/>
        <v>20000</v>
      </c>
      <c r="D289" s="109">
        <f t="shared" si="30"/>
        <v>15211.49</v>
      </c>
      <c r="E289" s="85">
        <f t="shared" si="29"/>
        <v>76.05745</v>
      </c>
    </row>
    <row r="290" spans="1:5" ht="13.5" customHeight="1">
      <c r="A290" s="86">
        <v>36</v>
      </c>
      <c r="B290" s="83" t="s">
        <v>95</v>
      </c>
      <c r="C290" s="87">
        <f>SUM(C291:C291)</f>
        <v>20000</v>
      </c>
      <c r="D290" s="88">
        <f>SUM(D291:D291)</f>
        <v>15211.49</v>
      </c>
      <c r="E290" s="85">
        <f t="shared" si="29"/>
        <v>76.05745</v>
      </c>
    </row>
    <row r="291" spans="1:5" ht="13.5" customHeight="1">
      <c r="A291" s="110">
        <v>363</v>
      </c>
      <c r="B291" s="90" t="s">
        <v>96</v>
      </c>
      <c r="C291" s="91">
        <v>20000</v>
      </c>
      <c r="D291" s="120">
        <v>15211.49</v>
      </c>
      <c r="E291" s="85">
        <f t="shared" si="29"/>
        <v>76.05745</v>
      </c>
    </row>
    <row r="292" spans="1:5" s="3" customFormat="1" ht="14.25" customHeight="1">
      <c r="A292" s="294" t="s">
        <v>172</v>
      </c>
      <c r="B292" s="294"/>
      <c r="C292" s="140">
        <f aca="true" t="shared" si="31" ref="C292:D295">C293</f>
        <v>300000</v>
      </c>
      <c r="D292" s="160">
        <f t="shared" si="31"/>
        <v>1526.31</v>
      </c>
      <c r="E292" s="76">
        <f t="shared" si="29"/>
        <v>0.50877</v>
      </c>
    </row>
    <row r="293" spans="1:5" s="3" customFormat="1" ht="13.5" customHeight="1">
      <c r="A293" s="280" t="s">
        <v>171</v>
      </c>
      <c r="B293" s="280"/>
      <c r="C293" s="77">
        <f t="shared" si="31"/>
        <v>300000</v>
      </c>
      <c r="D293" s="125">
        <f t="shared" si="31"/>
        <v>1526.31</v>
      </c>
      <c r="E293" s="79">
        <f t="shared" si="29"/>
        <v>0.50877</v>
      </c>
    </row>
    <row r="294" spans="1:5" s="3" customFormat="1" ht="13.5" customHeight="1">
      <c r="A294" s="288" t="s">
        <v>145</v>
      </c>
      <c r="B294" s="288"/>
      <c r="C294" s="80">
        <f t="shared" si="31"/>
        <v>300000</v>
      </c>
      <c r="D294" s="126">
        <f t="shared" si="31"/>
        <v>1526.31</v>
      </c>
      <c r="E294" s="82">
        <f t="shared" si="29"/>
        <v>0.50877</v>
      </c>
    </row>
    <row r="295" spans="1:5" s="3" customFormat="1" ht="13.5" customHeight="1">
      <c r="A295" s="86">
        <v>3</v>
      </c>
      <c r="B295" s="83" t="s">
        <v>72</v>
      </c>
      <c r="C295" s="108">
        <f t="shared" si="31"/>
        <v>300000</v>
      </c>
      <c r="D295" s="129">
        <f t="shared" si="31"/>
        <v>1526.31</v>
      </c>
      <c r="E295" s="85">
        <f t="shared" si="29"/>
        <v>0.50877</v>
      </c>
    </row>
    <row r="296" spans="1:5" s="3" customFormat="1" ht="13.5" customHeight="1">
      <c r="A296" s="86">
        <v>36</v>
      </c>
      <c r="B296" s="83" t="s">
        <v>95</v>
      </c>
      <c r="C296" s="87">
        <f>SUM(C297:C297)</f>
        <v>300000</v>
      </c>
      <c r="D296" s="88">
        <f>SUM(D297:D297)</f>
        <v>1526.31</v>
      </c>
      <c r="E296" s="85">
        <f t="shared" si="29"/>
        <v>0.50877</v>
      </c>
    </row>
    <row r="297" spans="1:5" s="3" customFormat="1" ht="13.5" customHeight="1">
      <c r="A297" s="110">
        <v>363</v>
      </c>
      <c r="B297" s="90" t="s">
        <v>96</v>
      </c>
      <c r="C297" s="128">
        <v>300000</v>
      </c>
      <c r="D297" s="119">
        <v>1526.31</v>
      </c>
      <c r="E297" s="85">
        <f t="shared" si="29"/>
        <v>0.50877</v>
      </c>
    </row>
    <row r="298" spans="1:5" ht="13.5" customHeight="1">
      <c r="A298" s="271" t="s">
        <v>173</v>
      </c>
      <c r="B298" s="271"/>
      <c r="C298" s="140">
        <f>C299</f>
        <v>550000</v>
      </c>
      <c r="D298" s="141">
        <f>D299</f>
        <v>244546.63</v>
      </c>
      <c r="E298" s="76">
        <f t="shared" si="29"/>
        <v>44.46302363636364</v>
      </c>
    </row>
    <row r="299" spans="1:5" ht="13.5" customHeight="1">
      <c r="A299" s="280" t="s">
        <v>171</v>
      </c>
      <c r="B299" s="280"/>
      <c r="C299" s="77">
        <f>SUM(C301,C300)</f>
        <v>550000</v>
      </c>
      <c r="D299" s="78">
        <f>SUM(D302+D305)</f>
        <v>244546.63</v>
      </c>
      <c r="E299" s="79">
        <f t="shared" si="29"/>
        <v>44.46302363636364</v>
      </c>
    </row>
    <row r="300" spans="1:5" ht="13.5" customHeight="1">
      <c r="A300" s="273" t="s">
        <v>144</v>
      </c>
      <c r="B300" s="273"/>
      <c r="C300" s="80">
        <v>550000</v>
      </c>
      <c r="D300" s="81">
        <v>0</v>
      </c>
      <c r="E300" s="82">
        <f t="shared" si="29"/>
        <v>0</v>
      </c>
    </row>
    <row r="301" spans="1:5" s="3" customFormat="1" ht="13.5" customHeight="1">
      <c r="A301" s="273" t="s">
        <v>147</v>
      </c>
      <c r="B301" s="273"/>
      <c r="C301" s="80">
        <v>0</v>
      </c>
      <c r="D301" s="81">
        <v>0</v>
      </c>
      <c r="E301" s="82" t="e">
        <f t="shared" si="29"/>
        <v>#DIV/0!</v>
      </c>
    </row>
    <row r="302" spans="1:5" s="3" customFormat="1" ht="13.5" customHeight="1">
      <c r="A302" s="86">
        <v>3</v>
      </c>
      <c r="B302" s="83" t="s">
        <v>72</v>
      </c>
      <c r="C302" s="168">
        <f>C303</f>
        <v>0</v>
      </c>
      <c r="D302" s="169">
        <f>D303</f>
        <v>2750</v>
      </c>
      <c r="E302" s="85" t="e">
        <f t="shared" si="29"/>
        <v>#DIV/0!</v>
      </c>
    </row>
    <row r="303" spans="1:5" s="3" customFormat="1" ht="13.5" customHeight="1">
      <c r="A303" s="86">
        <v>32</v>
      </c>
      <c r="B303" s="83" t="s">
        <v>73</v>
      </c>
      <c r="C303" s="168">
        <f>C304</f>
        <v>0</v>
      </c>
      <c r="D303" s="169">
        <f>D304</f>
        <v>2750</v>
      </c>
      <c r="E303" s="85" t="e">
        <f t="shared" si="29"/>
        <v>#DIV/0!</v>
      </c>
    </row>
    <row r="304" spans="1:5" s="3" customFormat="1" ht="13.5" customHeight="1">
      <c r="A304" s="110">
        <v>323</v>
      </c>
      <c r="B304" s="90" t="s">
        <v>313</v>
      </c>
      <c r="C304" s="147">
        <v>0</v>
      </c>
      <c r="D304" s="148">
        <v>2750</v>
      </c>
      <c r="E304" s="85" t="e">
        <f t="shared" si="29"/>
        <v>#DIV/0!</v>
      </c>
    </row>
    <row r="305" spans="1:5" ht="13.5" customHeight="1">
      <c r="A305" s="86">
        <v>4</v>
      </c>
      <c r="B305" s="83" t="s">
        <v>105</v>
      </c>
      <c r="C305" s="108">
        <f>C306</f>
        <v>550000</v>
      </c>
      <c r="D305" s="109">
        <f>D306</f>
        <v>241796.63</v>
      </c>
      <c r="E305" s="85">
        <f t="shared" si="29"/>
        <v>43.96302363636364</v>
      </c>
    </row>
    <row r="306" spans="1:5" ht="13.5" customHeight="1">
      <c r="A306" s="86">
        <v>42</v>
      </c>
      <c r="B306" s="83" t="s">
        <v>174</v>
      </c>
      <c r="C306" s="87">
        <f>SUM(C307,C308)</f>
        <v>550000</v>
      </c>
      <c r="D306" s="88">
        <f>SUM(D307,D308)</f>
        <v>241796.63</v>
      </c>
      <c r="E306" s="85">
        <f t="shared" si="29"/>
        <v>43.96302363636364</v>
      </c>
    </row>
    <row r="307" spans="1:7" ht="13.5" customHeight="1">
      <c r="A307" s="110">
        <v>421</v>
      </c>
      <c r="B307" s="90" t="s">
        <v>109</v>
      </c>
      <c r="C307" s="91">
        <v>550000</v>
      </c>
      <c r="D307" s="92">
        <v>229706.93</v>
      </c>
      <c r="E307" s="85">
        <f t="shared" si="29"/>
        <v>41.76489636363636</v>
      </c>
      <c r="G307" s="158"/>
    </row>
    <row r="308" spans="1:7" s="3" customFormat="1" ht="13.5" customHeight="1">
      <c r="A308" s="123">
        <v>422</v>
      </c>
      <c r="B308" s="154" t="s">
        <v>132</v>
      </c>
      <c r="C308" s="91">
        <v>0</v>
      </c>
      <c r="D308" s="92">
        <v>12089.7</v>
      </c>
      <c r="E308" s="85"/>
      <c r="G308" s="158"/>
    </row>
    <row r="309" spans="1:5" ht="18.75" customHeight="1">
      <c r="A309" s="274" t="s">
        <v>175</v>
      </c>
      <c r="B309" s="274"/>
      <c r="C309" s="71">
        <f>SUM(C310,C316,C322,C328,C335,C341)</f>
        <v>2262500</v>
      </c>
      <c r="D309" s="72">
        <f>SUM(D310,D316,D322,D328,D335,D341)</f>
        <v>10549.15</v>
      </c>
      <c r="E309" s="95">
        <f aca="true" t="shared" si="32" ref="E309:E334">D309/C309*100</f>
        <v>0.46626077348066297</v>
      </c>
    </row>
    <row r="310" spans="1:5" ht="13.5" customHeight="1">
      <c r="A310" s="277" t="s">
        <v>176</v>
      </c>
      <c r="B310" s="277"/>
      <c r="C310" s="140">
        <f>C313</f>
        <v>15000</v>
      </c>
      <c r="D310" s="141">
        <f>D311</f>
        <v>7222.9</v>
      </c>
      <c r="E310" s="76">
        <f t="shared" si="32"/>
        <v>48.15266666666667</v>
      </c>
    </row>
    <row r="311" spans="1:5" ht="13.5" customHeight="1">
      <c r="A311" s="280" t="s">
        <v>171</v>
      </c>
      <c r="B311" s="280"/>
      <c r="C311" s="77">
        <f>C312</f>
        <v>15000</v>
      </c>
      <c r="D311" s="78">
        <f>D312</f>
        <v>7222.9</v>
      </c>
      <c r="E311" s="79">
        <f t="shared" si="32"/>
        <v>48.15266666666667</v>
      </c>
    </row>
    <row r="312" spans="1:5" ht="13.5" customHeight="1">
      <c r="A312" s="273" t="s">
        <v>147</v>
      </c>
      <c r="B312" s="273"/>
      <c r="C312" s="80">
        <f>C313</f>
        <v>15000</v>
      </c>
      <c r="D312" s="81">
        <f>D313</f>
        <v>7222.9</v>
      </c>
      <c r="E312" s="82">
        <f t="shared" si="32"/>
        <v>48.15266666666667</v>
      </c>
    </row>
    <row r="313" spans="1:5" ht="13.5" customHeight="1">
      <c r="A313" s="86">
        <v>3</v>
      </c>
      <c r="B313" s="83" t="s">
        <v>72</v>
      </c>
      <c r="C313" s="108">
        <f>C314</f>
        <v>15000</v>
      </c>
      <c r="D313" s="109">
        <f>D314</f>
        <v>7222.9</v>
      </c>
      <c r="E313" s="85">
        <f t="shared" si="32"/>
        <v>48.15266666666667</v>
      </c>
    </row>
    <row r="314" spans="1:5" ht="13.5" customHeight="1">
      <c r="A314" s="86">
        <v>36</v>
      </c>
      <c r="B314" s="83" t="s">
        <v>95</v>
      </c>
      <c r="C314" s="87">
        <f>SUM(C315:C315)</f>
        <v>15000</v>
      </c>
      <c r="D314" s="88">
        <f>SUM(D315:D315)</f>
        <v>7222.9</v>
      </c>
      <c r="E314" s="85">
        <f t="shared" si="32"/>
        <v>48.15266666666667</v>
      </c>
    </row>
    <row r="315" spans="1:5" ht="13.5" customHeight="1">
      <c r="A315" s="110">
        <v>363</v>
      </c>
      <c r="B315" s="90" t="s">
        <v>96</v>
      </c>
      <c r="C315" s="91">
        <v>15000</v>
      </c>
      <c r="D315" s="120">
        <v>7222.9</v>
      </c>
      <c r="E315" s="85">
        <f t="shared" si="32"/>
        <v>48.15266666666667</v>
      </c>
    </row>
    <row r="316" spans="1:5" ht="27" customHeight="1">
      <c r="A316" s="277" t="s">
        <v>177</v>
      </c>
      <c r="B316" s="277"/>
      <c r="C316" s="140">
        <f aca="true" t="shared" si="33" ref="C316:D319">C317</f>
        <v>40000</v>
      </c>
      <c r="D316" s="161">
        <f t="shared" si="33"/>
        <v>2726.25</v>
      </c>
      <c r="E316" s="103">
        <f t="shared" si="32"/>
        <v>6.815625</v>
      </c>
    </row>
    <row r="317" spans="1:5" ht="13.5" customHeight="1">
      <c r="A317" s="280" t="s">
        <v>171</v>
      </c>
      <c r="B317" s="280"/>
      <c r="C317" s="77">
        <f t="shared" si="33"/>
        <v>40000</v>
      </c>
      <c r="D317" s="125">
        <f t="shared" si="33"/>
        <v>2726.25</v>
      </c>
      <c r="E317" s="79">
        <f t="shared" si="32"/>
        <v>6.815625</v>
      </c>
    </row>
    <row r="318" spans="1:5" ht="13.5" customHeight="1">
      <c r="A318" s="273" t="s">
        <v>178</v>
      </c>
      <c r="B318" s="273"/>
      <c r="C318" s="80">
        <f t="shared" si="33"/>
        <v>40000</v>
      </c>
      <c r="D318" s="126">
        <f t="shared" si="33"/>
        <v>2726.25</v>
      </c>
      <c r="E318" s="82">
        <f t="shared" si="32"/>
        <v>6.815625</v>
      </c>
    </row>
    <row r="319" spans="1:5" ht="13.5" customHeight="1">
      <c r="A319" s="86">
        <v>3</v>
      </c>
      <c r="B319" s="83" t="s">
        <v>72</v>
      </c>
      <c r="C319" s="108">
        <f t="shared" si="33"/>
        <v>40000</v>
      </c>
      <c r="D319" s="129">
        <f t="shared" si="33"/>
        <v>2726.25</v>
      </c>
      <c r="E319" s="85">
        <f t="shared" si="32"/>
        <v>6.815625</v>
      </c>
    </row>
    <row r="320" spans="1:5" ht="13.5" customHeight="1">
      <c r="A320" s="86">
        <v>37</v>
      </c>
      <c r="B320" s="83" t="s">
        <v>179</v>
      </c>
      <c r="C320" s="87">
        <f>SUM(C321:C321)</f>
        <v>40000</v>
      </c>
      <c r="D320" s="88">
        <f>SUM(D321:D321)</f>
        <v>2726.25</v>
      </c>
      <c r="E320" s="85">
        <f t="shared" si="32"/>
        <v>6.815625</v>
      </c>
    </row>
    <row r="321" spans="1:5" ht="13.5" customHeight="1">
      <c r="A321" s="170">
        <v>372</v>
      </c>
      <c r="B321" s="90" t="s">
        <v>180</v>
      </c>
      <c r="C321" s="171">
        <v>40000</v>
      </c>
      <c r="D321" s="172">
        <v>2726.25</v>
      </c>
      <c r="E321" s="85">
        <f t="shared" si="32"/>
        <v>6.815625</v>
      </c>
    </row>
    <row r="322" spans="1:5" ht="27" customHeight="1">
      <c r="A322" s="277" t="s">
        <v>181</v>
      </c>
      <c r="B322" s="277"/>
      <c r="C322" s="140">
        <f aca="true" t="shared" si="34" ref="C322:D325">C323</f>
        <v>50000</v>
      </c>
      <c r="D322" s="161">
        <f t="shared" si="34"/>
        <v>600</v>
      </c>
      <c r="E322" s="103">
        <f t="shared" si="32"/>
        <v>1.2</v>
      </c>
    </row>
    <row r="323" spans="1:5" ht="13.5" customHeight="1">
      <c r="A323" s="280" t="s">
        <v>171</v>
      </c>
      <c r="B323" s="280"/>
      <c r="C323" s="77">
        <f t="shared" si="34"/>
        <v>50000</v>
      </c>
      <c r="D323" s="125">
        <f t="shared" si="34"/>
        <v>600</v>
      </c>
      <c r="E323" s="79">
        <f t="shared" si="32"/>
        <v>1.2</v>
      </c>
    </row>
    <row r="324" spans="1:5" ht="13.5" customHeight="1">
      <c r="A324" s="273" t="s">
        <v>147</v>
      </c>
      <c r="B324" s="273"/>
      <c r="C324" s="80">
        <f t="shared" si="34"/>
        <v>50000</v>
      </c>
      <c r="D324" s="126">
        <f t="shared" si="34"/>
        <v>600</v>
      </c>
      <c r="E324" s="82">
        <f t="shared" si="32"/>
        <v>1.2</v>
      </c>
    </row>
    <row r="325" spans="1:5" ht="13.5" customHeight="1">
      <c r="A325" s="86">
        <v>3</v>
      </c>
      <c r="B325" s="83" t="s">
        <v>72</v>
      </c>
      <c r="C325" s="108">
        <f t="shared" si="34"/>
        <v>50000</v>
      </c>
      <c r="D325" s="129">
        <f t="shared" si="34"/>
        <v>600</v>
      </c>
      <c r="E325" s="85">
        <f t="shared" si="32"/>
        <v>1.2</v>
      </c>
    </row>
    <row r="326" spans="1:5" ht="13.5" customHeight="1">
      <c r="A326" s="86">
        <v>37</v>
      </c>
      <c r="B326" s="83" t="s">
        <v>179</v>
      </c>
      <c r="C326" s="87">
        <f>SUM(C327:C327)</f>
        <v>50000</v>
      </c>
      <c r="D326" s="88">
        <f>SUM(D327:D327)</f>
        <v>600</v>
      </c>
      <c r="E326" s="85">
        <f t="shared" si="32"/>
        <v>1.2</v>
      </c>
    </row>
    <row r="327" spans="1:5" ht="13.5" customHeight="1">
      <c r="A327" s="110">
        <v>372</v>
      </c>
      <c r="B327" s="90" t="s">
        <v>182</v>
      </c>
      <c r="C327" s="91">
        <v>50000</v>
      </c>
      <c r="D327" s="92">
        <v>600</v>
      </c>
      <c r="E327" s="85">
        <f t="shared" si="32"/>
        <v>1.2</v>
      </c>
    </row>
    <row r="328" spans="1:5" ht="16.5" customHeight="1">
      <c r="A328" s="271" t="s">
        <v>314</v>
      </c>
      <c r="B328" s="271"/>
      <c r="C328" s="140">
        <f>C329</f>
        <v>2120000</v>
      </c>
      <c r="D328" s="167">
        <f>D329</f>
        <v>0</v>
      </c>
      <c r="E328" s="103">
        <f t="shared" si="32"/>
        <v>0</v>
      </c>
    </row>
    <row r="329" spans="1:5" ht="13.5" customHeight="1">
      <c r="A329" s="280" t="s">
        <v>171</v>
      </c>
      <c r="B329" s="280"/>
      <c r="C329" s="77">
        <f>SUM(C330,C331)</f>
        <v>2120000</v>
      </c>
      <c r="D329" s="78">
        <f>SUM(D332)</f>
        <v>0</v>
      </c>
      <c r="E329" s="79">
        <f t="shared" si="32"/>
        <v>0</v>
      </c>
    </row>
    <row r="330" spans="1:5" ht="13.5" customHeight="1">
      <c r="A330" s="273" t="s">
        <v>144</v>
      </c>
      <c r="B330" s="273"/>
      <c r="C330" s="80">
        <v>2000000</v>
      </c>
      <c r="D330" s="81">
        <v>1000000</v>
      </c>
      <c r="E330" s="82">
        <f t="shared" si="32"/>
        <v>50</v>
      </c>
    </row>
    <row r="331" spans="1:5" s="3" customFormat="1" ht="13.5" customHeight="1">
      <c r="A331" s="288" t="s">
        <v>145</v>
      </c>
      <c r="B331" s="288"/>
      <c r="C331" s="80">
        <v>120000</v>
      </c>
      <c r="D331" s="81">
        <v>50000</v>
      </c>
      <c r="E331" s="82">
        <f t="shared" si="32"/>
        <v>41.66666666666667</v>
      </c>
    </row>
    <row r="332" spans="1:5" ht="13.5" customHeight="1">
      <c r="A332" s="86">
        <v>4</v>
      </c>
      <c r="B332" s="83" t="s">
        <v>105</v>
      </c>
      <c r="C332" s="108">
        <f>C333</f>
        <v>2120000</v>
      </c>
      <c r="D332" s="109">
        <f>D333</f>
        <v>0</v>
      </c>
      <c r="E332" s="85">
        <f t="shared" si="32"/>
        <v>0</v>
      </c>
    </row>
    <row r="333" spans="1:5" ht="13.5" customHeight="1">
      <c r="A333" s="86">
        <v>42</v>
      </c>
      <c r="B333" s="83" t="s">
        <v>183</v>
      </c>
      <c r="C333" s="87">
        <f>SUM(C334:C334)</f>
        <v>2120000</v>
      </c>
      <c r="D333" s="88">
        <f>SUM(D334:D334)</f>
        <v>0</v>
      </c>
      <c r="E333" s="85">
        <f t="shared" si="32"/>
        <v>0</v>
      </c>
    </row>
    <row r="334" spans="1:5" ht="13.5" customHeight="1">
      <c r="A334" s="110">
        <v>421</v>
      </c>
      <c r="B334" s="90" t="s">
        <v>109</v>
      </c>
      <c r="C334" s="91">
        <v>2120000</v>
      </c>
      <c r="D334" s="92">
        <v>0</v>
      </c>
      <c r="E334" s="85">
        <f t="shared" si="32"/>
        <v>0</v>
      </c>
    </row>
    <row r="335" spans="1:5" ht="13.5" customHeight="1">
      <c r="A335" s="271" t="s">
        <v>184</v>
      </c>
      <c r="B335" s="271"/>
      <c r="C335" s="140">
        <f aca="true" t="shared" si="35" ref="C335:D338">C336</f>
        <v>0</v>
      </c>
      <c r="D335" s="167">
        <f t="shared" si="35"/>
        <v>0</v>
      </c>
      <c r="E335" s="103">
        <v>0</v>
      </c>
    </row>
    <row r="336" spans="1:5" ht="13.5" customHeight="1">
      <c r="A336" s="280" t="s">
        <v>185</v>
      </c>
      <c r="B336" s="280"/>
      <c r="C336" s="77">
        <f t="shared" si="35"/>
        <v>0</v>
      </c>
      <c r="D336" s="78">
        <f t="shared" si="35"/>
        <v>0</v>
      </c>
      <c r="E336" s="79">
        <v>0</v>
      </c>
    </row>
    <row r="337" spans="1:5" ht="13.5" customHeight="1">
      <c r="A337" s="273" t="s">
        <v>147</v>
      </c>
      <c r="B337" s="273"/>
      <c r="C337" s="80">
        <f t="shared" si="35"/>
        <v>0</v>
      </c>
      <c r="D337" s="81">
        <f t="shared" si="35"/>
        <v>0</v>
      </c>
      <c r="E337" s="82">
        <v>0</v>
      </c>
    </row>
    <row r="338" spans="1:5" ht="13.5" customHeight="1">
      <c r="A338" s="86">
        <v>3</v>
      </c>
      <c r="B338" s="83" t="s">
        <v>72</v>
      </c>
      <c r="C338" s="108">
        <f t="shared" si="35"/>
        <v>0</v>
      </c>
      <c r="D338" s="109">
        <f t="shared" si="35"/>
        <v>0</v>
      </c>
      <c r="E338" s="85">
        <v>0</v>
      </c>
    </row>
    <row r="339" spans="1:5" ht="13.5" customHeight="1">
      <c r="A339" s="86">
        <v>36</v>
      </c>
      <c r="B339" s="83" t="s">
        <v>95</v>
      </c>
      <c r="C339" s="87">
        <f>SUM(C340:C340)</f>
        <v>0</v>
      </c>
      <c r="D339" s="88">
        <f>SUM(D340:D340)</f>
        <v>0</v>
      </c>
      <c r="E339" s="85">
        <v>0</v>
      </c>
    </row>
    <row r="340" spans="1:5" ht="13.5" customHeight="1">
      <c r="A340" s="110">
        <v>363</v>
      </c>
      <c r="B340" s="90" t="s">
        <v>96</v>
      </c>
      <c r="C340" s="91">
        <v>0</v>
      </c>
      <c r="D340" s="92">
        <v>0</v>
      </c>
      <c r="E340" s="85">
        <v>0</v>
      </c>
    </row>
    <row r="341" spans="1:5" s="3" customFormat="1" ht="18.75" customHeight="1">
      <c r="A341" s="295" t="s">
        <v>315</v>
      </c>
      <c r="B341" s="295"/>
      <c r="C341" s="140">
        <f aca="true" t="shared" si="36" ref="C341:D344">C342</f>
        <v>37500</v>
      </c>
      <c r="D341" s="167">
        <f t="shared" si="36"/>
        <v>0</v>
      </c>
      <c r="E341" s="103">
        <v>0</v>
      </c>
    </row>
    <row r="342" spans="1:5" s="3" customFormat="1" ht="13.5" customHeight="1">
      <c r="A342" s="280" t="s">
        <v>185</v>
      </c>
      <c r="B342" s="280"/>
      <c r="C342" s="77">
        <f t="shared" si="36"/>
        <v>37500</v>
      </c>
      <c r="D342" s="78">
        <f t="shared" si="36"/>
        <v>0</v>
      </c>
      <c r="E342" s="79">
        <v>0</v>
      </c>
    </row>
    <row r="343" spans="1:5" s="3" customFormat="1" ht="13.5" customHeight="1">
      <c r="A343" s="273" t="s">
        <v>147</v>
      </c>
      <c r="B343" s="273"/>
      <c r="C343" s="80">
        <f t="shared" si="36"/>
        <v>37500</v>
      </c>
      <c r="D343" s="81">
        <f t="shared" si="36"/>
        <v>0</v>
      </c>
      <c r="E343" s="82">
        <v>0</v>
      </c>
    </row>
    <row r="344" spans="1:5" s="3" customFormat="1" ht="13.5" customHeight="1">
      <c r="A344" s="86">
        <v>4</v>
      </c>
      <c r="B344" s="83" t="s">
        <v>105</v>
      </c>
      <c r="C344" s="108">
        <f t="shared" si="36"/>
        <v>37500</v>
      </c>
      <c r="D344" s="109">
        <f t="shared" si="36"/>
        <v>0</v>
      </c>
      <c r="E344" s="85">
        <v>0</v>
      </c>
    </row>
    <row r="345" spans="1:5" s="3" customFormat="1" ht="13.5" customHeight="1">
      <c r="A345" s="86">
        <v>42</v>
      </c>
      <c r="B345" s="83" t="s">
        <v>183</v>
      </c>
      <c r="C345" s="87">
        <f>SUM(C346:C346)</f>
        <v>37500</v>
      </c>
      <c r="D345" s="88">
        <f>SUM(D346:D346)</f>
        <v>0</v>
      </c>
      <c r="E345" s="85">
        <v>0</v>
      </c>
    </row>
    <row r="346" spans="1:5" s="3" customFormat="1" ht="13.5" customHeight="1">
      <c r="A346" s="110">
        <v>426</v>
      </c>
      <c r="B346" s="90" t="s">
        <v>108</v>
      </c>
      <c r="C346" s="91">
        <v>37500</v>
      </c>
      <c r="D346" s="92">
        <v>0</v>
      </c>
      <c r="E346" s="85">
        <v>0</v>
      </c>
    </row>
    <row r="347" spans="1:5" ht="16.5" customHeight="1">
      <c r="A347" s="274" t="s">
        <v>186</v>
      </c>
      <c r="B347" s="274"/>
      <c r="C347" s="71">
        <f aca="true" t="shared" si="37" ref="C347:D351">C348</f>
        <v>50000</v>
      </c>
      <c r="D347" s="72">
        <f t="shared" si="37"/>
        <v>11000</v>
      </c>
      <c r="E347" s="95">
        <f aca="true" t="shared" si="38" ref="E347:E353">D347/C347*100</f>
        <v>22</v>
      </c>
    </row>
    <row r="348" spans="1:5" ht="13.5" customHeight="1">
      <c r="A348" s="271" t="s">
        <v>187</v>
      </c>
      <c r="B348" s="271"/>
      <c r="C348" s="140">
        <f t="shared" si="37"/>
        <v>50000</v>
      </c>
      <c r="D348" s="141">
        <f t="shared" si="37"/>
        <v>11000</v>
      </c>
      <c r="E348" s="76">
        <f t="shared" si="38"/>
        <v>22</v>
      </c>
    </row>
    <row r="349" spans="1:5" ht="13.5" customHeight="1">
      <c r="A349" s="280" t="s">
        <v>185</v>
      </c>
      <c r="B349" s="280"/>
      <c r="C349" s="77">
        <f t="shared" si="37"/>
        <v>50000</v>
      </c>
      <c r="D349" s="78">
        <f t="shared" si="37"/>
        <v>11000</v>
      </c>
      <c r="E349" s="79">
        <f t="shared" si="38"/>
        <v>22</v>
      </c>
    </row>
    <row r="350" spans="1:5" ht="13.5" customHeight="1">
      <c r="A350" s="273" t="s">
        <v>147</v>
      </c>
      <c r="B350" s="273"/>
      <c r="C350" s="80">
        <f t="shared" si="37"/>
        <v>50000</v>
      </c>
      <c r="D350" s="81">
        <f t="shared" si="37"/>
        <v>11000</v>
      </c>
      <c r="E350" s="82">
        <f t="shared" si="38"/>
        <v>22</v>
      </c>
    </row>
    <row r="351" spans="1:5" ht="13.5" customHeight="1">
      <c r="A351" s="86">
        <v>3</v>
      </c>
      <c r="B351" s="83" t="s">
        <v>72</v>
      </c>
      <c r="C351" s="108">
        <f t="shared" si="37"/>
        <v>50000</v>
      </c>
      <c r="D351" s="109">
        <f t="shared" si="37"/>
        <v>11000</v>
      </c>
      <c r="E351" s="85">
        <f t="shared" si="38"/>
        <v>22</v>
      </c>
    </row>
    <row r="352" spans="1:5" ht="13.5" customHeight="1">
      <c r="A352" s="86">
        <v>37</v>
      </c>
      <c r="B352" s="83" t="s">
        <v>179</v>
      </c>
      <c r="C352" s="87">
        <f>SUM(C353:C353)</f>
        <v>50000</v>
      </c>
      <c r="D352" s="88">
        <f>SUM(D353:D353)</f>
        <v>11000</v>
      </c>
      <c r="E352" s="85">
        <f t="shared" si="38"/>
        <v>22</v>
      </c>
    </row>
    <row r="353" spans="1:5" ht="13.5" customHeight="1">
      <c r="A353" s="110">
        <v>372</v>
      </c>
      <c r="B353" s="90" t="s">
        <v>182</v>
      </c>
      <c r="C353" s="91">
        <v>50000</v>
      </c>
      <c r="D353" s="92">
        <v>11000</v>
      </c>
      <c r="E353" s="85">
        <f t="shared" si="38"/>
        <v>22</v>
      </c>
    </row>
    <row r="354" spans="1:5" s="165" customFormat="1" ht="13.5" customHeight="1">
      <c r="A354" s="296" t="s">
        <v>188</v>
      </c>
      <c r="B354" s="296"/>
      <c r="C354" s="173">
        <f>C355</f>
        <v>205000</v>
      </c>
      <c r="D354" s="163">
        <f>D355</f>
        <v>37503</v>
      </c>
      <c r="E354" s="164">
        <v>0</v>
      </c>
    </row>
    <row r="355" spans="1:5" ht="14.25" customHeight="1">
      <c r="A355" s="274" t="s">
        <v>189</v>
      </c>
      <c r="B355" s="274"/>
      <c r="C355" s="71">
        <f>SUM(C356,C362,C368,C374,C380,C388)</f>
        <v>205000</v>
      </c>
      <c r="D355" s="72">
        <f>SUM(D356,D362,D368,D374,D380,D388)</f>
        <v>37503</v>
      </c>
      <c r="E355" s="95">
        <f aca="true" t="shared" si="39" ref="E355:E394">D355/C355*100</f>
        <v>18.294146341463417</v>
      </c>
    </row>
    <row r="356" spans="1:5" ht="13.5" customHeight="1">
      <c r="A356" s="271" t="s">
        <v>190</v>
      </c>
      <c r="B356" s="271"/>
      <c r="C356" s="140">
        <f aca="true" t="shared" si="40" ref="C356:D359">C357</f>
        <v>30000</v>
      </c>
      <c r="D356" s="141">
        <f t="shared" si="40"/>
        <v>27000</v>
      </c>
      <c r="E356" s="76">
        <f t="shared" si="39"/>
        <v>90</v>
      </c>
    </row>
    <row r="357" spans="1:5" ht="13.5" customHeight="1">
      <c r="A357" s="297" t="s">
        <v>191</v>
      </c>
      <c r="B357" s="297"/>
      <c r="C357" s="77">
        <f t="shared" si="40"/>
        <v>30000</v>
      </c>
      <c r="D357" s="78">
        <f t="shared" si="40"/>
        <v>27000</v>
      </c>
      <c r="E357" s="79">
        <f t="shared" si="39"/>
        <v>90</v>
      </c>
    </row>
    <row r="358" spans="1:5" ht="13.5" customHeight="1">
      <c r="A358" s="273" t="s">
        <v>147</v>
      </c>
      <c r="B358" s="273"/>
      <c r="C358" s="80">
        <f t="shared" si="40"/>
        <v>30000</v>
      </c>
      <c r="D358" s="81">
        <f t="shared" si="40"/>
        <v>27000</v>
      </c>
      <c r="E358" s="82">
        <f t="shared" si="39"/>
        <v>90</v>
      </c>
    </row>
    <row r="359" spans="1:5" ht="13.5" customHeight="1">
      <c r="A359" s="86">
        <v>3</v>
      </c>
      <c r="B359" s="83" t="s">
        <v>72</v>
      </c>
      <c r="C359" s="108">
        <f t="shared" si="40"/>
        <v>30000</v>
      </c>
      <c r="D359" s="109">
        <f t="shared" si="40"/>
        <v>27000</v>
      </c>
      <c r="E359" s="85">
        <f t="shared" si="39"/>
        <v>90</v>
      </c>
    </row>
    <row r="360" spans="1:5" ht="13.5" customHeight="1">
      <c r="A360" s="86">
        <v>38</v>
      </c>
      <c r="B360" s="83" t="s">
        <v>76</v>
      </c>
      <c r="C360" s="87">
        <f>SUM(C361:C361)</f>
        <v>30000</v>
      </c>
      <c r="D360" s="88">
        <f>SUM(D361:D361)</f>
        <v>27000</v>
      </c>
      <c r="E360" s="85">
        <f t="shared" si="39"/>
        <v>90</v>
      </c>
    </row>
    <row r="361" spans="1:5" ht="13.5" customHeight="1">
      <c r="A361" s="110">
        <v>381</v>
      </c>
      <c r="B361" s="90" t="s">
        <v>77</v>
      </c>
      <c r="C361" s="91">
        <v>30000</v>
      </c>
      <c r="D361" s="120">
        <v>27000</v>
      </c>
      <c r="E361" s="85">
        <f t="shared" si="39"/>
        <v>90</v>
      </c>
    </row>
    <row r="362" spans="1:5" ht="15" customHeight="1">
      <c r="A362" s="277" t="s">
        <v>316</v>
      </c>
      <c r="B362" s="277"/>
      <c r="C362" s="140">
        <f aca="true" t="shared" si="41" ref="C362:D365">C363</f>
        <v>25000</v>
      </c>
      <c r="D362" s="141">
        <f t="shared" si="41"/>
        <v>0</v>
      </c>
      <c r="E362" s="76">
        <f t="shared" si="39"/>
        <v>0</v>
      </c>
    </row>
    <row r="363" spans="1:5" ht="13.5" customHeight="1">
      <c r="A363" s="297" t="s">
        <v>191</v>
      </c>
      <c r="B363" s="297"/>
      <c r="C363" s="77">
        <f t="shared" si="41"/>
        <v>25000</v>
      </c>
      <c r="D363" s="78">
        <f t="shared" si="41"/>
        <v>0</v>
      </c>
      <c r="E363" s="79">
        <f t="shared" si="39"/>
        <v>0</v>
      </c>
    </row>
    <row r="364" spans="1:5" ht="13.5" customHeight="1">
      <c r="A364" s="273" t="s">
        <v>147</v>
      </c>
      <c r="B364" s="273"/>
      <c r="C364" s="80">
        <f t="shared" si="41"/>
        <v>25000</v>
      </c>
      <c r="D364" s="81">
        <f t="shared" si="41"/>
        <v>0</v>
      </c>
      <c r="E364" s="82">
        <f t="shared" si="39"/>
        <v>0</v>
      </c>
    </row>
    <row r="365" spans="1:5" ht="13.5" customHeight="1">
      <c r="A365" s="86">
        <v>3</v>
      </c>
      <c r="B365" s="83" t="s">
        <v>72</v>
      </c>
      <c r="C365" s="108">
        <f t="shared" si="41"/>
        <v>25000</v>
      </c>
      <c r="D365" s="109">
        <f t="shared" si="41"/>
        <v>0</v>
      </c>
      <c r="E365" s="85">
        <f t="shared" si="39"/>
        <v>0</v>
      </c>
    </row>
    <row r="366" spans="1:5" ht="13.5" customHeight="1">
      <c r="A366" s="86">
        <v>38</v>
      </c>
      <c r="B366" s="83" t="s">
        <v>76</v>
      </c>
      <c r="C366" s="87">
        <f>SUM(C367:C367)</f>
        <v>25000</v>
      </c>
      <c r="D366" s="88">
        <f>SUM(D367:D367)</f>
        <v>0</v>
      </c>
      <c r="E366" s="85">
        <f t="shared" si="39"/>
        <v>0</v>
      </c>
    </row>
    <row r="367" spans="1:5" ht="13.5" customHeight="1">
      <c r="A367" s="170">
        <v>381</v>
      </c>
      <c r="B367" s="90" t="s">
        <v>77</v>
      </c>
      <c r="C367" s="171">
        <v>25000</v>
      </c>
      <c r="D367" s="172">
        <v>0</v>
      </c>
      <c r="E367" s="85">
        <f t="shared" si="39"/>
        <v>0</v>
      </c>
    </row>
    <row r="368" spans="1:5" ht="27" customHeight="1">
      <c r="A368" s="271" t="s">
        <v>317</v>
      </c>
      <c r="B368" s="271"/>
      <c r="C368" s="140">
        <f aca="true" t="shared" si="42" ref="C368:D371">C369</f>
        <v>25000</v>
      </c>
      <c r="D368" s="161">
        <f t="shared" si="42"/>
        <v>0</v>
      </c>
      <c r="E368" s="103">
        <f t="shared" si="39"/>
        <v>0</v>
      </c>
    </row>
    <row r="369" spans="1:5" ht="13.5" customHeight="1">
      <c r="A369" s="297" t="s">
        <v>191</v>
      </c>
      <c r="B369" s="297"/>
      <c r="C369" s="77">
        <f t="shared" si="42"/>
        <v>25000</v>
      </c>
      <c r="D369" s="125">
        <f t="shared" si="42"/>
        <v>0</v>
      </c>
      <c r="E369" s="79">
        <f t="shared" si="39"/>
        <v>0</v>
      </c>
    </row>
    <row r="370" spans="1:5" ht="13.5" customHeight="1">
      <c r="A370" s="273" t="s">
        <v>147</v>
      </c>
      <c r="B370" s="273"/>
      <c r="C370" s="80">
        <f t="shared" si="42"/>
        <v>25000</v>
      </c>
      <c r="D370" s="126">
        <f t="shared" si="42"/>
        <v>0</v>
      </c>
      <c r="E370" s="82">
        <f t="shared" si="39"/>
        <v>0</v>
      </c>
    </row>
    <row r="371" spans="1:5" ht="13.5" customHeight="1">
      <c r="A371" s="93">
        <v>3</v>
      </c>
      <c r="B371" s="83" t="s">
        <v>72</v>
      </c>
      <c r="C371" s="108">
        <f t="shared" si="42"/>
        <v>25000</v>
      </c>
      <c r="D371" s="129">
        <f t="shared" si="42"/>
        <v>0</v>
      </c>
      <c r="E371" s="85">
        <f t="shared" si="39"/>
        <v>0</v>
      </c>
    </row>
    <row r="372" spans="1:5" ht="13.5" customHeight="1">
      <c r="A372" s="93">
        <v>38</v>
      </c>
      <c r="B372" s="83" t="s">
        <v>76</v>
      </c>
      <c r="C372" s="87">
        <f>SUM(C373:C373)</f>
        <v>25000</v>
      </c>
      <c r="D372" s="88">
        <f>SUM(D373:D373)</f>
        <v>0</v>
      </c>
      <c r="E372" s="85">
        <f t="shared" si="39"/>
        <v>0</v>
      </c>
    </row>
    <row r="373" spans="1:5" ht="13.5" customHeight="1">
      <c r="A373" s="94">
        <v>381</v>
      </c>
      <c r="B373" s="90" t="s">
        <v>77</v>
      </c>
      <c r="C373" s="91">
        <v>25000</v>
      </c>
      <c r="D373" s="92">
        <v>0</v>
      </c>
      <c r="E373" s="85">
        <f t="shared" si="39"/>
        <v>0</v>
      </c>
    </row>
    <row r="374" spans="1:5" ht="13.5" customHeight="1">
      <c r="A374" s="298" t="s">
        <v>192</v>
      </c>
      <c r="B374" s="298"/>
      <c r="C374" s="140">
        <f aca="true" t="shared" si="43" ref="C374:D377">C375</f>
        <v>65000</v>
      </c>
      <c r="D374" s="141">
        <f t="shared" si="43"/>
        <v>10503</v>
      </c>
      <c r="E374" s="76">
        <f t="shared" si="39"/>
        <v>16.158461538461538</v>
      </c>
    </row>
    <row r="375" spans="1:5" ht="13.5" customHeight="1">
      <c r="A375" s="299" t="s">
        <v>191</v>
      </c>
      <c r="B375" s="299"/>
      <c r="C375" s="77">
        <f t="shared" si="43"/>
        <v>65000</v>
      </c>
      <c r="D375" s="78">
        <f t="shared" si="43"/>
        <v>10503</v>
      </c>
      <c r="E375" s="79">
        <f t="shared" si="39"/>
        <v>16.158461538461538</v>
      </c>
    </row>
    <row r="376" spans="1:5" ht="13.5" customHeight="1">
      <c r="A376" s="300" t="s">
        <v>147</v>
      </c>
      <c r="B376" s="300"/>
      <c r="C376" s="80">
        <f t="shared" si="43"/>
        <v>65000</v>
      </c>
      <c r="D376" s="81">
        <f t="shared" si="43"/>
        <v>10503</v>
      </c>
      <c r="E376" s="82">
        <f t="shared" si="39"/>
        <v>16.158461538461538</v>
      </c>
    </row>
    <row r="377" spans="1:5" ht="13.5" customHeight="1">
      <c r="A377" s="93">
        <v>3</v>
      </c>
      <c r="B377" s="83" t="s">
        <v>72</v>
      </c>
      <c r="C377" s="108">
        <f t="shared" si="43"/>
        <v>65000</v>
      </c>
      <c r="D377" s="109">
        <f t="shared" si="43"/>
        <v>10503</v>
      </c>
      <c r="E377" s="85">
        <f t="shared" si="39"/>
        <v>16.158461538461538</v>
      </c>
    </row>
    <row r="378" spans="1:5" ht="13.5" customHeight="1">
      <c r="A378" s="93">
        <v>38</v>
      </c>
      <c r="B378" s="83" t="s">
        <v>76</v>
      </c>
      <c r="C378" s="87">
        <f>SUM(C379:C379)</f>
        <v>65000</v>
      </c>
      <c r="D378" s="88">
        <f>SUM(D379:D379)</f>
        <v>10503</v>
      </c>
      <c r="E378" s="85">
        <f t="shared" si="39"/>
        <v>16.158461538461538</v>
      </c>
    </row>
    <row r="379" spans="1:5" ht="13.5" customHeight="1">
      <c r="A379" s="94">
        <v>382</v>
      </c>
      <c r="B379" s="90" t="s">
        <v>193</v>
      </c>
      <c r="C379" s="91">
        <v>65000</v>
      </c>
      <c r="D379" s="92">
        <v>10503</v>
      </c>
      <c r="E379" s="85">
        <f t="shared" si="39"/>
        <v>16.158461538461538</v>
      </c>
    </row>
    <row r="380" spans="1:5" ht="13.5" customHeight="1">
      <c r="A380" s="271" t="s">
        <v>194</v>
      </c>
      <c r="B380" s="271"/>
      <c r="C380" s="74">
        <f aca="true" t="shared" si="44" ref="C380:D382">C381</f>
        <v>60000</v>
      </c>
      <c r="D380" s="102">
        <f t="shared" si="44"/>
        <v>0</v>
      </c>
      <c r="E380" s="103">
        <f t="shared" si="39"/>
        <v>0</v>
      </c>
    </row>
    <row r="381" spans="1:5" ht="13.5" customHeight="1">
      <c r="A381" s="297" t="s">
        <v>191</v>
      </c>
      <c r="B381" s="297"/>
      <c r="C381" s="77">
        <f t="shared" si="44"/>
        <v>60000</v>
      </c>
      <c r="D381" s="78">
        <f t="shared" si="44"/>
        <v>0</v>
      </c>
      <c r="E381" s="79">
        <f t="shared" si="39"/>
        <v>0</v>
      </c>
    </row>
    <row r="382" spans="1:5" ht="13.5" customHeight="1">
      <c r="A382" s="273" t="s">
        <v>147</v>
      </c>
      <c r="B382" s="273"/>
      <c r="C382" s="80">
        <f t="shared" si="44"/>
        <v>60000</v>
      </c>
      <c r="D382" s="81">
        <f t="shared" si="44"/>
        <v>0</v>
      </c>
      <c r="E382" s="82">
        <f t="shared" si="39"/>
        <v>0</v>
      </c>
    </row>
    <row r="383" spans="1:5" ht="13.5" customHeight="1">
      <c r="A383" s="93">
        <v>3</v>
      </c>
      <c r="B383" s="83" t="s">
        <v>72</v>
      </c>
      <c r="C383" s="108">
        <f>SUM(C386,C384)</f>
        <v>60000</v>
      </c>
      <c r="D383" s="109">
        <f>SUM(D386,D384)</f>
        <v>0</v>
      </c>
      <c r="E383" s="85">
        <f t="shared" si="39"/>
        <v>0</v>
      </c>
    </row>
    <row r="384" spans="1:5" ht="13.5" customHeight="1">
      <c r="A384" s="93">
        <v>35</v>
      </c>
      <c r="B384" s="83" t="s">
        <v>58</v>
      </c>
      <c r="C384" s="87">
        <f>SUM(C385:C385)</f>
        <v>30000</v>
      </c>
      <c r="D384" s="88">
        <f>SUM(D385:D385)</f>
        <v>0</v>
      </c>
      <c r="E384" s="85">
        <f t="shared" si="39"/>
        <v>0</v>
      </c>
    </row>
    <row r="385" spans="1:5" ht="13.5" customHeight="1">
      <c r="A385" s="94">
        <v>352</v>
      </c>
      <c r="B385" s="90" t="s">
        <v>195</v>
      </c>
      <c r="C385" s="91">
        <v>30000</v>
      </c>
      <c r="D385" s="92">
        <v>0</v>
      </c>
      <c r="E385" s="85">
        <f t="shared" si="39"/>
        <v>0</v>
      </c>
    </row>
    <row r="386" spans="1:5" ht="13.5" customHeight="1">
      <c r="A386" s="136">
        <v>38</v>
      </c>
      <c r="B386" s="155" t="s">
        <v>57</v>
      </c>
      <c r="C386" s="87">
        <f>SUM(C387:C387)</f>
        <v>30000</v>
      </c>
      <c r="D386" s="88">
        <f>SUM(D387:D387)</f>
        <v>0</v>
      </c>
      <c r="E386" s="85">
        <f t="shared" si="39"/>
        <v>0</v>
      </c>
    </row>
    <row r="387" spans="1:5" ht="13.5" customHeight="1">
      <c r="A387" s="135">
        <v>381</v>
      </c>
      <c r="B387" s="154" t="s">
        <v>77</v>
      </c>
      <c r="C387" s="174">
        <v>30000</v>
      </c>
      <c r="D387" s="175">
        <v>0</v>
      </c>
      <c r="E387" s="85">
        <f t="shared" si="39"/>
        <v>0</v>
      </c>
    </row>
    <row r="388" spans="1:5" s="3" customFormat="1" ht="16.5" customHeight="1">
      <c r="A388" s="283" t="s">
        <v>196</v>
      </c>
      <c r="B388" s="283"/>
      <c r="C388" s="140">
        <f>C389</f>
        <v>0</v>
      </c>
      <c r="D388" s="167">
        <f>D389</f>
        <v>0</v>
      </c>
      <c r="E388" s="103" t="e">
        <f t="shared" si="39"/>
        <v>#DIV/0!</v>
      </c>
    </row>
    <row r="389" spans="1:5" s="3" customFormat="1" ht="16.5" customHeight="1">
      <c r="A389" s="297" t="s">
        <v>191</v>
      </c>
      <c r="B389" s="297"/>
      <c r="C389" s="77">
        <f>C390</f>
        <v>0</v>
      </c>
      <c r="D389" s="78">
        <f>D390</f>
        <v>0</v>
      </c>
      <c r="E389" s="79" t="e">
        <f t="shared" si="39"/>
        <v>#DIV/0!</v>
      </c>
    </row>
    <row r="390" spans="1:5" s="3" customFormat="1" ht="13.5" customHeight="1">
      <c r="A390" s="273" t="s">
        <v>147</v>
      </c>
      <c r="B390" s="273"/>
      <c r="C390" s="80">
        <f>SUM(C395,C391)</f>
        <v>0</v>
      </c>
      <c r="D390" s="81">
        <f>D391</f>
        <v>0</v>
      </c>
      <c r="E390" s="82" t="e">
        <f t="shared" si="39"/>
        <v>#DIV/0!</v>
      </c>
    </row>
    <row r="391" spans="1:5" s="3" customFormat="1" ht="16.5" customHeight="1">
      <c r="A391" s="176">
        <v>3</v>
      </c>
      <c r="B391" s="155" t="s">
        <v>56</v>
      </c>
      <c r="C391" s="108">
        <f>C392</f>
        <v>0</v>
      </c>
      <c r="D391" s="109">
        <f>D392</f>
        <v>0</v>
      </c>
      <c r="E391" s="85" t="e">
        <f t="shared" si="39"/>
        <v>#DIV/0!</v>
      </c>
    </row>
    <row r="392" spans="1:5" s="3" customFormat="1" ht="15" customHeight="1">
      <c r="A392" s="176">
        <v>32</v>
      </c>
      <c r="B392" s="83" t="s">
        <v>73</v>
      </c>
      <c r="C392" s="177">
        <f>SUM(C393,C394)</f>
        <v>0</v>
      </c>
      <c r="D392" s="178">
        <f>SUM(D394,D393)</f>
        <v>0</v>
      </c>
      <c r="E392" s="85" t="e">
        <f t="shared" si="39"/>
        <v>#DIV/0!</v>
      </c>
    </row>
    <row r="393" spans="1:5" s="3" customFormat="1" ht="15" customHeight="1">
      <c r="A393" s="179">
        <v>323</v>
      </c>
      <c r="B393" s="154" t="s">
        <v>87</v>
      </c>
      <c r="C393" s="174">
        <v>0</v>
      </c>
      <c r="D393" s="175">
        <v>0</v>
      </c>
      <c r="E393" s="85" t="e">
        <f t="shared" si="39"/>
        <v>#DIV/0!</v>
      </c>
    </row>
    <row r="394" spans="1:5" s="3" customFormat="1" ht="15" customHeight="1">
      <c r="A394" s="179">
        <v>329</v>
      </c>
      <c r="B394" s="154" t="s">
        <v>74</v>
      </c>
      <c r="C394" s="174">
        <v>0</v>
      </c>
      <c r="D394" s="175">
        <v>0</v>
      </c>
      <c r="E394" s="85" t="e">
        <f t="shared" si="39"/>
        <v>#DIV/0!</v>
      </c>
    </row>
    <row r="395" spans="1:5" s="3" customFormat="1" ht="15" customHeight="1">
      <c r="A395" s="176">
        <v>4</v>
      </c>
      <c r="B395" s="155" t="s">
        <v>140</v>
      </c>
      <c r="C395" s="87">
        <f>C396</f>
        <v>0</v>
      </c>
      <c r="D395" s="111">
        <f>D396</f>
        <v>0</v>
      </c>
      <c r="E395" s="85">
        <v>0</v>
      </c>
    </row>
    <row r="396" spans="1:5" s="180" customFormat="1" ht="15" customHeight="1">
      <c r="A396" s="176">
        <v>42</v>
      </c>
      <c r="B396" s="155" t="s">
        <v>197</v>
      </c>
      <c r="C396" s="87">
        <f>SUM(C397:C397)</f>
        <v>0</v>
      </c>
      <c r="D396" s="111">
        <f>SUM(D397:D397)</f>
        <v>0</v>
      </c>
      <c r="E396" s="85" t="e">
        <f>D396/C396*100</f>
        <v>#DIV/0!</v>
      </c>
    </row>
    <row r="397" spans="1:5" s="115" customFormat="1" ht="14.25" customHeight="1">
      <c r="A397" s="181">
        <v>422</v>
      </c>
      <c r="B397" s="154" t="s">
        <v>132</v>
      </c>
      <c r="C397" s="174">
        <v>0</v>
      </c>
      <c r="D397" s="175">
        <v>0</v>
      </c>
      <c r="E397" s="85" t="e">
        <f>D397/C397*100</f>
        <v>#DIV/0!</v>
      </c>
    </row>
    <row r="398" spans="1:5" s="122" customFormat="1" ht="16.5" customHeight="1">
      <c r="A398" s="301" t="s">
        <v>198</v>
      </c>
      <c r="B398" s="301"/>
      <c r="C398" s="182">
        <f>C399</f>
        <v>85000</v>
      </c>
      <c r="D398" s="182">
        <f>D399</f>
        <v>20000</v>
      </c>
      <c r="E398" s="164"/>
    </row>
    <row r="399" spans="1:5" ht="14.25" customHeight="1">
      <c r="A399" s="274" t="s">
        <v>199</v>
      </c>
      <c r="B399" s="274"/>
      <c r="C399" s="71">
        <f>SUM(C400,C406)</f>
        <v>85000</v>
      </c>
      <c r="D399" s="72">
        <f>SUM(D406,D400)</f>
        <v>20000</v>
      </c>
      <c r="E399" s="95">
        <f aca="true" t="shared" si="45" ref="E399:E411">D399/C399*100</f>
        <v>23.52941176470588</v>
      </c>
    </row>
    <row r="400" spans="1:5" ht="13.5" customHeight="1">
      <c r="A400" s="271" t="s">
        <v>200</v>
      </c>
      <c r="B400" s="271"/>
      <c r="C400" s="140">
        <f aca="true" t="shared" si="46" ref="C400:D403">C401</f>
        <v>35000</v>
      </c>
      <c r="D400" s="141">
        <f t="shared" si="46"/>
        <v>20000</v>
      </c>
      <c r="E400" s="76">
        <f t="shared" si="45"/>
        <v>57.14285714285714</v>
      </c>
    </row>
    <row r="401" spans="1:5" ht="13.5" customHeight="1">
      <c r="A401" s="297" t="s">
        <v>191</v>
      </c>
      <c r="B401" s="297"/>
      <c r="C401" s="77">
        <f t="shared" si="46"/>
        <v>35000</v>
      </c>
      <c r="D401" s="78">
        <f t="shared" si="46"/>
        <v>20000</v>
      </c>
      <c r="E401" s="79">
        <f t="shared" si="45"/>
        <v>57.14285714285714</v>
      </c>
    </row>
    <row r="402" spans="1:5" ht="13.5" customHeight="1">
      <c r="A402" s="273" t="s">
        <v>147</v>
      </c>
      <c r="B402" s="273"/>
      <c r="C402" s="80">
        <f t="shared" si="46"/>
        <v>35000</v>
      </c>
      <c r="D402" s="81">
        <f t="shared" si="46"/>
        <v>20000</v>
      </c>
      <c r="E402" s="82">
        <f t="shared" si="45"/>
        <v>57.14285714285714</v>
      </c>
    </row>
    <row r="403" spans="1:5" ht="13.5" customHeight="1">
      <c r="A403" s="93">
        <v>3</v>
      </c>
      <c r="B403" s="83" t="s">
        <v>72</v>
      </c>
      <c r="C403" s="108">
        <f t="shared" si="46"/>
        <v>35000</v>
      </c>
      <c r="D403" s="109">
        <f t="shared" si="46"/>
        <v>20000</v>
      </c>
      <c r="E403" s="85">
        <f t="shared" si="45"/>
        <v>57.14285714285714</v>
      </c>
    </row>
    <row r="404" spans="1:5" ht="13.5" customHeight="1">
      <c r="A404" s="93">
        <v>38</v>
      </c>
      <c r="B404" s="83" t="s">
        <v>76</v>
      </c>
      <c r="C404" s="87">
        <f>SUM(C405:C405)</f>
        <v>35000</v>
      </c>
      <c r="D404" s="88">
        <f>SUM(D405:D405)</f>
        <v>20000</v>
      </c>
      <c r="E404" s="85">
        <f t="shared" si="45"/>
        <v>57.14285714285714</v>
      </c>
    </row>
    <row r="405" spans="1:5" ht="13.5" customHeight="1">
      <c r="A405" s="94">
        <v>381</v>
      </c>
      <c r="B405" s="90" t="s">
        <v>77</v>
      </c>
      <c r="C405" s="91">
        <v>35000</v>
      </c>
      <c r="D405" s="92">
        <v>20000</v>
      </c>
      <c r="E405" s="85">
        <f t="shared" si="45"/>
        <v>57.14285714285714</v>
      </c>
    </row>
    <row r="406" spans="1:5" ht="13.5" customHeight="1">
      <c r="A406" s="271" t="s">
        <v>201</v>
      </c>
      <c r="B406" s="271"/>
      <c r="C406" s="140">
        <f aca="true" t="shared" si="47" ref="C406:D409">C407</f>
        <v>50000</v>
      </c>
      <c r="D406" s="141">
        <f t="shared" si="47"/>
        <v>0</v>
      </c>
      <c r="E406" s="76">
        <f t="shared" si="45"/>
        <v>0</v>
      </c>
    </row>
    <row r="407" spans="1:5" ht="13.5" customHeight="1">
      <c r="A407" s="297" t="s">
        <v>191</v>
      </c>
      <c r="B407" s="297"/>
      <c r="C407" s="77">
        <f t="shared" si="47"/>
        <v>50000</v>
      </c>
      <c r="D407" s="78">
        <f t="shared" si="47"/>
        <v>0</v>
      </c>
      <c r="E407" s="79">
        <f t="shared" si="45"/>
        <v>0</v>
      </c>
    </row>
    <row r="408" spans="1:5" ht="13.5" customHeight="1">
      <c r="A408" s="273" t="s">
        <v>147</v>
      </c>
      <c r="B408" s="273"/>
      <c r="C408" s="80">
        <f t="shared" si="47"/>
        <v>50000</v>
      </c>
      <c r="D408" s="81">
        <f t="shared" si="47"/>
        <v>0</v>
      </c>
      <c r="E408" s="82">
        <f t="shared" si="45"/>
        <v>0</v>
      </c>
    </row>
    <row r="409" spans="1:5" ht="13.5" customHeight="1">
      <c r="A409" s="93">
        <v>4</v>
      </c>
      <c r="B409" s="83" t="s">
        <v>101</v>
      </c>
      <c r="C409" s="108">
        <f t="shared" si="47"/>
        <v>50000</v>
      </c>
      <c r="D409" s="109">
        <f t="shared" si="47"/>
        <v>0</v>
      </c>
      <c r="E409" s="85">
        <f t="shared" si="45"/>
        <v>0</v>
      </c>
    </row>
    <row r="410" spans="1:5" ht="13.5" customHeight="1">
      <c r="A410" s="93">
        <v>42</v>
      </c>
      <c r="B410" s="83" t="s">
        <v>202</v>
      </c>
      <c r="C410" s="87">
        <f>SUM(C411:C411)</f>
        <v>50000</v>
      </c>
      <c r="D410" s="88">
        <f>SUM(D411:D411)</f>
        <v>0</v>
      </c>
      <c r="E410" s="85">
        <f t="shared" si="45"/>
        <v>0</v>
      </c>
    </row>
    <row r="411" spans="1:5" ht="13.5" customHeight="1">
      <c r="A411" s="94">
        <v>421</v>
      </c>
      <c r="B411" s="90" t="s">
        <v>109</v>
      </c>
      <c r="C411" s="91">
        <v>50000</v>
      </c>
      <c r="D411" s="92">
        <v>0</v>
      </c>
      <c r="E411" s="85">
        <f t="shared" si="45"/>
        <v>0</v>
      </c>
    </row>
    <row r="412" spans="1:5" s="3" customFormat="1" ht="16.5" customHeight="1">
      <c r="A412" s="301" t="s">
        <v>203</v>
      </c>
      <c r="B412" s="301"/>
      <c r="C412" s="173">
        <f>C413</f>
        <v>401000</v>
      </c>
      <c r="D412" s="173">
        <f>D413</f>
        <v>120791.37</v>
      </c>
      <c r="E412" s="183">
        <v>0</v>
      </c>
    </row>
    <row r="413" spans="1:5" s="3" customFormat="1" ht="16.5" customHeight="1">
      <c r="A413" s="274" t="s">
        <v>204</v>
      </c>
      <c r="B413" s="274"/>
      <c r="C413" s="71">
        <f>SUM(C414,C420,C426,C432,C438)</f>
        <v>401000</v>
      </c>
      <c r="D413" s="72">
        <f>SUM(D414,D420,D426,D432,D438)</f>
        <v>120791.37</v>
      </c>
      <c r="E413" s="95">
        <f aca="true" t="shared" si="48" ref="E413:E445">D413/C413*100</f>
        <v>30.122536159600998</v>
      </c>
    </row>
    <row r="414" spans="1:5" ht="13.5" customHeight="1">
      <c r="A414" s="271" t="s">
        <v>205</v>
      </c>
      <c r="B414" s="271"/>
      <c r="C414" s="140">
        <f aca="true" t="shared" si="49" ref="C414:D417">C415</f>
        <v>20000</v>
      </c>
      <c r="D414" s="141">
        <f t="shared" si="49"/>
        <v>9999.98</v>
      </c>
      <c r="E414" s="76">
        <f t="shared" si="48"/>
        <v>49.9999</v>
      </c>
    </row>
    <row r="415" spans="1:5" ht="13.5" customHeight="1">
      <c r="A415" s="297" t="s">
        <v>206</v>
      </c>
      <c r="B415" s="297"/>
      <c r="C415" s="77">
        <f t="shared" si="49"/>
        <v>20000</v>
      </c>
      <c r="D415" s="78">
        <f t="shared" si="49"/>
        <v>9999.98</v>
      </c>
      <c r="E415" s="79">
        <f t="shared" si="48"/>
        <v>49.9999</v>
      </c>
    </row>
    <row r="416" spans="1:5" ht="13.5" customHeight="1">
      <c r="A416" s="279" t="s">
        <v>178</v>
      </c>
      <c r="B416" s="279"/>
      <c r="C416" s="80">
        <f t="shared" si="49"/>
        <v>20000</v>
      </c>
      <c r="D416" s="81">
        <f t="shared" si="49"/>
        <v>9999.98</v>
      </c>
      <c r="E416" s="82">
        <f t="shared" si="48"/>
        <v>49.9999</v>
      </c>
    </row>
    <row r="417" spans="1:5" ht="13.5" customHeight="1">
      <c r="A417" s="93">
        <v>3</v>
      </c>
      <c r="B417" s="83" t="s">
        <v>72</v>
      </c>
      <c r="C417" s="108">
        <f t="shared" si="49"/>
        <v>20000</v>
      </c>
      <c r="D417" s="109">
        <f t="shared" si="49"/>
        <v>9999.98</v>
      </c>
      <c r="E417" s="85">
        <f t="shared" si="48"/>
        <v>49.9999</v>
      </c>
    </row>
    <row r="418" spans="1:5" ht="13.5" customHeight="1">
      <c r="A418" s="93">
        <v>38</v>
      </c>
      <c r="B418" s="83" t="s">
        <v>76</v>
      </c>
      <c r="C418" s="87">
        <f>SUM(C419:C419)</f>
        <v>20000</v>
      </c>
      <c r="D418" s="88">
        <f>SUM(D419:D419)</f>
        <v>9999.98</v>
      </c>
      <c r="E418" s="85">
        <f t="shared" si="48"/>
        <v>49.9999</v>
      </c>
    </row>
    <row r="419" spans="1:5" ht="13.5" customHeight="1">
      <c r="A419" s="94">
        <v>381</v>
      </c>
      <c r="B419" s="90" t="s">
        <v>77</v>
      </c>
      <c r="C419" s="91">
        <v>20000</v>
      </c>
      <c r="D419" s="92">
        <v>9999.98</v>
      </c>
      <c r="E419" s="85">
        <f t="shared" si="48"/>
        <v>49.9999</v>
      </c>
    </row>
    <row r="420" spans="1:5" ht="13.5" customHeight="1">
      <c r="A420" s="271" t="s">
        <v>207</v>
      </c>
      <c r="B420" s="271"/>
      <c r="C420" s="140">
        <f aca="true" t="shared" si="50" ref="C420:D423">C421</f>
        <v>100000</v>
      </c>
      <c r="D420" s="141">
        <f t="shared" si="50"/>
        <v>49999.99</v>
      </c>
      <c r="E420" s="76">
        <f t="shared" si="48"/>
        <v>49.99999</v>
      </c>
    </row>
    <row r="421" spans="1:5" ht="13.5" customHeight="1">
      <c r="A421" s="297" t="s">
        <v>208</v>
      </c>
      <c r="B421" s="297"/>
      <c r="C421" s="77">
        <f t="shared" si="50"/>
        <v>100000</v>
      </c>
      <c r="D421" s="78">
        <f t="shared" si="50"/>
        <v>49999.99</v>
      </c>
      <c r="E421" s="79">
        <f t="shared" si="48"/>
        <v>49.99999</v>
      </c>
    </row>
    <row r="422" spans="1:5" ht="13.5" customHeight="1">
      <c r="A422" s="288" t="s">
        <v>145</v>
      </c>
      <c r="B422" s="288"/>
      <c r="C422" s="80">
        <f t="shared" si="50"/>
        <v>100000</v>
      </c>
      <c r="D422" s="81">
        <f t="shared" si="50"/>
        <v>49999.99</v>
      </c>
      <c r="E422" s="82">
        <f t="shared" si="48"/>
        <v>49.99999</v>
      </c>
    </row>
    <row r="423" spans="1:5" ht="13.5" customHeight="1">
      <c r="A423" s="93">
        <v>3</v>
      </c>
      <c r="B423" s="83" t="s">
        <v>72</v>
      </c>
      <c r="C423" s="108">
        <f t="shared" si="50"/>
        <v>100000</v>
      </c>
      <c r="D423" s="109">
        <f t="shared" si="50"/>
        <v>49999.99</v>
      </c>
      <c r="E423" s="85">
        <f t="shared" si="48"/>
        <v>49.99999</v>
      </c>
    </row>
    <row r="424" spans="1:5" ht="13.5" customHeight="1">
      <c r="A424" s="93">
        <v>38</v>
      </c>
      <c r="B424" s="83" t="s">
        <v>76</v>
      </c>
      <c r="C424" s="87">
        <f>SUM(C425:C425)</f>
        <v>100000</v>
      </c>
      <c r="D424" s="88">
        <f>SUM(D425:D425)</f>
        <v>49999.99</v>
      </c>
      <c r="E424" s="85">
        <f t="shared" si="48"/>
        <v>49.99999</v>
      </c>
    </row>
    <row r="425" spans="1:5" ht="13.5" customHeight="1">
      <c r="A425" s="94">
        <v>382</v>
      </c>
      <c r="B425" s="90" t="s">
        <v>193</v>
      </c>
      <c r="C425" s="91">
        <v>100000</v>
      </c>
      <c r="D425" s="92">
        <v>49999.99</v>
      </c>
      <c r="E425" s="85">
        <f t="shared" si="48"/>
        <v>49.99999</v>
      </c>
    </row>
    <row r="426" spans="1:5" ht="11.25" customHeight="1">
      <c r="A426" s="271" t="s">
        <v>209</v>
      </c>
      <c r="B426" s="271"/>
      <c r="C426" s="140">
        <f aca="true" t="shared" si="51" ref="C426:D429">C427</f>
        <v>255000</v>
      </c>
      <c r="D426" s="141">
        <f t="shared" si="51"/>
        <v>54791.4</v>
      </c>
      <c r="E426" s="76">
        <f t="shared" si="48"/>
        <v>21.486823529411765</v>
      </c>
    </row>
    <row r="427" spans="1:5" ht="13.5" customHeight="1">
      <c r="A427" s="297" t="s">
        <v>208</v>
      </c>
      <c r="B427" s="297"/>
      <c r="C427" s="77">
        <f t="shared" si="51"/>
        <v>255000</v>
      </c>
      <c r="D427" s="78">
        <f t="shared" si="51"/>
        <v>54791.4</v>
      </c>
      <c r="E427" s="79">
        <f t="shared" si="48"/>
        <v>21.486823529411765</v>
      </c>
    </row>
    <row r="428" spans="1:5" ht="13.5" customHeight="1">
      <c r="A428" s="288" t="s">
        <v>145</v>
      </c>
      <c r="B428" s="288"/>
      <c r="C428" s="80">
        <f t="shared" si="51"/>
        <v>255000</v>
      </c>
      <c r="D428" s="81">
        <f t="shared" si="51"/>
        <v>54791.4</v>
      </c>
      <c r="E428" s="82">
        <f t="shared" si="48"/>
        <v>21.486823529411765</v>
      </c>
    </row>
    <row r="429" spans="1:5" ht="13.5" customHeight="1">
      <c r="A429" s="93">
        <v>4</v>
      </c>
      <c r="B429" s="83" t="s">
        <v>101</v>
      </c>
      <c r="C429" s="108">
        <f t="shared" si="51"/>
        <v>255000</v>
      </c>
      <c r="D429" s="109">
        <f t="shared" si="51"/>
        <v>54791.4</v>
      </c>
      <c r="E429" s="85">
        <f t="shared" si="48"/>
        <v>21.486823529411765</v>
      </c>
    </row>
    <row r="430" spans="1:5" ht="13.5" customHeight="1">
      <c r="A430" s="93">
        <v>42</v>
      </c>
      <c r="B430" s="83" t="s">
        <v>210</v>
      </c>
      <c r="C430" s="87">
        <f>SUM(C431:C431)</f>
        <v>255000</v>
      </c>
      <c r="D430" s="88">
        <f>SUM(D431:D431)</f>
        <v>54791.4</v>
      </c>
      <c r="E430" s="85">
        <f t="shared" si="48"/>
        <v>21.486823529411765</v>
      </c>
    </row>
    <row r="431" spans="1:7" ht="13.5" customHeight="1">
      <c r="A431" s="94">
        <v>421</v>
      </c>
      <c r="B431" s="90" t="s">
        <v>211</v>
      </c>
      <c r="C431" s="91">
        <v>255000</v>
      </c>
      <c r="D431" s="92">
        <v>54791.4</v>
      </c>
      <c r="E431" s="85">
        <f t="shared" si="48"/>
        <v>21.486823529411765</v>
      </c>
      <c r="G431" s="115"/>
    </row>
    <row r="432" spans="1:5" ht="17.25" customHeight="1">
      <c r="A432" s="283" t="s">
        <v>212</v>
      </c>
      <c r="B432" s="283"/>
      <c r="C432" s="140">
        <f aca="true" t="shared" si="52" ref="C432:D435">C433</f>
        <v>5000</v>
      </c>
      <c r="D432" s="141">
        <f t="shared" si="52"/>
        <v>0</v>
      </c>
      <c r="E432" s="76">
        <f t="shared" si="48"/>
        <v>0</v>
      </c>
    </row>
    <row r="433" spans="1:5" ht="13.5" customHeight="1">
      <c r="A433" s="297" t="s">
        <v>206</v>
      </c>
      <c r="B433" s="297"/>
      <c r="C433" s="77">
        <f t="shared" si="52"/>
        <v>5000</v>
      </c>
      <c r="D433" s="78">
        <f t="shared" si="52"/>
        <v>0</v>
      </c>
      <c r="E433" s="79">
        <f t="shared" si="48"/>
        <v>0</v>
      </c>
    </row>
    <row r="434" spans="1:5" ht="13.5" customHeight="1">
      <c r="A434" s="273" t="s">
        <v>147</v>
      </c>
      <c r="B434" s="273"/>
      <c r="C434" s="80">
        <f t="shared" si="52"/>
        <v>5000</v>
      </c>
      <c r="D434" s="81">
        <f t="shared" si="52"/>
        <v>0</v>
      </c>
      <c r="E434" s="82">
        <f t="shared" si="48"/>
        <v>0</v>
      </c>
    </row>
    <row r="435" spans="1:5" ht="13.5" customHeight="1">
      <c r="A435" s="93">
        <v>4</v>
      </c>
      <c r="B435" s="83" t="s">
        <v>213</v>
      </c>
      <c r="C435" s="108">
        <f t="shared" si="52"/>
        <v>5000</v>
      </c>
      <c r="D435" s="109">
        <f t="shared" si="52"/>
        <v>0</v>
      </c>
      <c r="E435" s="85">
        <f t="shared" si="48"/>
        <v>0</v>
      </c>
    </row>
    <row r="436" spans="1:5" ht="13.5" customHeight="1">
      <c r="A436" s="93">
        <v>42</v>
      </c>
      <c r="B436" s="83" t="s">
        <v>214</v>
      </c>
      <c r="C436" s="87">
        <f>SUM(C437:C437)</f>
        <v>5000</v>
      </c>
      <c r="D436" s="88">
        <f>SUM(D437:D437)</f>
        <v>0</v>
      </c>
      <c r="E436" s="85">
        <f t="shared" si="48"/>
        <v>0</v>
      </c>
    </row>
    <row r="437" spans="1:5" ht="13.5" customHeight="1">
      <c r="A437" s="94">
        <v>426</v>
      </c>
      <c r="B437" s="90" t="s">
        <v>52</v>
      </c>
      <c r="C437" s="91">
        <v>5000</v>
      </c>
      <c r="D437" s="120">
        <v>0</v>
      </c>
      <c r="E437" s="85">
        <f t="shared" si="48"/>
        <v>0</v>
      </c>
    </row>
    <row r="438" spans="1:5" ht="13.5" customHeight="1">
      <c r="A438" s="271" t="s">
        <v>215</v>
      </c>
      <c r="B438" s="271"/>
      <c r="C438" s="74">
        <f>C439</f>
        <v>21000</v>
      </c>
      <c r="D438" s="75">
        <f>D439</f>
        <v>6000</v>
      </c>
      <c r="E438" s="76">
        <f t="shared" si="48"/>
        <v>28.57142857142857</v>
      </c>
    </row>
    <row r="439" spans="1:5" ht="13.5" customHeight="1">
      <c r="A439" s="297" t="s">
        <v>206</v>
      </c>
      <c r="B439" s="297"/>
      <c r="C439" s="77">
        <f>C440</f>
        <v>21000</v>
      </c>
      <c r="D439" s="78">
        <f>D440</f>
        <v>6000</v>
      </c>
      <c r="E439" s="79">
        <f t="shared" si="48"/>
        <v>28.57142857142857</v>
      </c>
    </row>
    <row r="440" spans="1:5" ht="13.5" customHeight="1">
      <c r="A440" s="273" t="s">
        <v>147</v>
      </c>
      <c r="B440" s="273"/>
      <c r="C440" s="80">
        <v>21000</v>
      </c>
      <c r="D440" s="81">
        <f>D441</f>
        <v>6000</v>
      </c>
      <c r="E440" s="82">
        <f t="shared" si="48"/>
        <v>28.57142857142857</v>
      </c>
    </row>
    <row r="441" spans="1:5" ht="13.5" customHeight="1">
      <c r="A441" s="93">
        <v>3</v>
      </c>
      <c r="B441" s="83" t="s">
        <v>72</v>
      </c>
      <c r="C441" s="108">
        <f>SUM(C444,C442)</f>
        <v>21000</v>
      </c>
      <c r="D441" s="109">
        <f>SUM(D444,D442)</f>
        <v>6000</v>
      </c>
      <c r="E441" s="85">
        <f t="shared" si="48"/>
        <v>28.57142857142857</v>
      </c>
    </row>
    <row r="442" spans="1:5" ht="13.5" customHeight="1">
      <c r="A442" s="93">
        <v>32</v>
      </c>
      <c r="B442" s="83" t="s">
        <v>73</v>
      </c>
      <c r="C442" s="87">
        <f>SUM(C443:C443)</f>
        <v>15000</v>
      </c>
      <c r="D442" s="88">
        <f>SUM(D443:D443)</f>
        <v>0</v>
      </c>
      <c r="E442" s="85">
        <f t="shared" si="48"/>
        <v>0</v>
      </c>
    </row>
    <row r="443" spans="1:5" ht="13.5" customHeight="1">
      <c r="A443" s="94">
        <v>322</v>
      </c>
      <c r="B443" s="90" t="s">
        <v>216</v>
      </c>
      <c r="C443" s="91">
        <v>15000</v>
      </c>
      <c r="D443" s="92">
        <v>0</v>
      </c>
      <c r="E443" s="85">
        <f t="shared" si="48"/>
        <v>0</v>
      </c>
    </row>
    <row r="444" spans="1:5" ht="13.5" customHeight="1">
      <c r="A444" s="184">
        <v>38</v>
      </c>
      <c r="B444" s="83" t="s">
        <v>76</v>
      </c>
      <c r="C444" s="87">
        <f>SUM(C445:C445)</f>
        <v>6000</v>
      </c>
      <c r="D444" s="88">
        <f>SUM(D445:D445)</f>
        <v>6000</v>
      </c>
      <c r="E444" s="85">
        <f t="shared" si="48"/>
        <v>100</v>
      </c>
    </row>
    <row r="445" spans="1:5" ht="13.5" customHeight="1">
      <c r="A445" s="94">
        <v>381</v>
      </c>
      <c r="B445" s="90" t="s">
        <v>77</v>
      </c>
      <c r="C445" s="91">
        <v>6000</v>
      </c>
      <c r="D445" s="92">
        <v>6000</v>
      </c>
      <c r="E445" s="85">
        <f t="shared" si="48"/>
        <v>100</v>
      </c>
    </row>
    <row r="446" spans="1:5" s="165" customFormat="1" ht="17.25" customHeight="1">
      <c r="A446" s="290" t="s">
        <v>217</v>
      </c>
      <c r="B446" s="290"/>
      <c r="C446" s="173">
        <f>C447</f>
        <v>280350</v>
      </c>
      <c r="D446" s="163">
        <f>D447</f>
        <v>39324.91</v>
      </c>
      <c r="E446" s="164">
        <v>0</v>
      </c>
    </row>
    <row r="447" spans="1:5" ht="21.75" customHeight="1">
      <c r="A447" s="274" t="s">
        <v>218</v>
      </c>
      <c r="B447" s="274"/>
      <c r="C447" s="71">
        <f>SUM(C448,C458,C464,C470)</f>
        <v>280350</v>
      </c>
      <c r="D447" s="72">
        <f>SUM(D448,D458,D464,D470)</f>
        <v>39324.91</v>
      </c>
      <c r="E447" s="95">
        <f>D447/C447*100</f>
        <v>14.027076868200464</v>
      </c>
    </row>
    <row r="448" spans="1:5" ht="19.5" customHeight="1">
      <c r="A448" s="277" t="s">
        <v>318</v>
      </c>
      <c r="B448" s="277"/>
      <c r="C448" s="140">
        <f>C449</f>
        <v>225000</v>
      </c>
      <c r="D448" s="167">
        <f>D449</f>
        <v>10691.8</v>
      </c>
      <c r="E448" s="103">
        <f>D448/C448*100</f>
        <v>4.751911111111111</v>
      </c>
    </row>
    <row r="449" spans="1:5" ht="13.5" customHeight="1">
      <c r="A449" s="297" t="s">
        <v>219</v>
      </c>
      <c r="B449" s="297"/>
      <c r="C449" s="77">
        <f>C453</f>
        <v>225000</v>
      </c>
      <c r="D449" s="78">
        <f>D453</f>
        <v>10691.8</v>
      </c>
      <c r="E449" s="79">
        <f>D449/C449*100</f>
        <v>4.751911111111111</v>
      </c>
    </row>
    <row r="450" spans="1:5" ht="13.5" customHeight="1">
      <c r="A450" s="273" t="s">
        <v>147</v>
      </c>
      <c r="B450" s="273"/>
      <c r="C450" s="80">
        <v>90000</v>
      </c>
      <c r="D450" s="81">
        <v>65000</v>
      </c>
      <c r="E450" s="82">
        <f>D450/C450*100</f>
        <v>72.22222222222221</v>
      </c>
    </row>
    <row r="451" spans="1:5" s="3" customFormat="1" ht="13.5" customHeight="1">
      <c r="A451" s="286" t="s">
        <v>220</v>
      </c>
      <c r="B451" s="286"/>
      <c r="C451" s="80">
        <v>35000</v>
      </c>
      <c r="D451" s="81">
        <v>35000</v>
      </c>
      <c r="E451" s="82"/>
    </row>
    <row r="452" spans="1:5" s="3" customFormat="1" ht="13.5" customHeight="1">
      <c r="A452" s="286" t="s">
        <v>221</v>
      </c>
      <c r="B452" s="286"/>
      <c r="C452" s="80">
        <v>100000</v>
      </c>
      <c r="D452" s="81">
        <v>100000</v>
      </c>
      <c r="E452" s="82"/>
    </row>
    <row r="453" spans="1:5" ht="13.5" customHeight="1">
      <c r="A453" s="93">
        <v>3</v>
      </c>
      <c r="B453" s="83" t="s">
        <v>72</v>
      </c>
      <c r="C453" s="108">
        <f>SUM(C454,C456)</f>
        <v>225000</v>
      </c>
      <c r="D453" s="109">
        <f>SUM(D454,D456)</f>
        <v>10691.8</v>
      </c>
      <c r="E453" s="85">
        <f>D453/C453*100</f>
        <v>4.751911111111111</v>
      </c>
    </row>
    <row r="454" spans="1:5" ht="13.5" customHeight="1">
      <c r="A454" s="93">
        <v>37</v>
      </c>
      <c r="B454" s="83" t="s">
        <v>179</v>
      </c>
      <c r="C454" s="87">
        <f>SUM(C455:C455)</f>
        <v>125000</v>
      </c>
      <c r="D454" s="88">
        <f>SUM(D455:D455)</f>
        <v>10691.8</v>
      </c>
      <c r="E454" s="85">
        <f>D454/C454*100</f>
        <v>8.55344</v>
      </c>
    </row>
    <row r="455" spans="1:5" ht="13.5" customHeight="1">
      <c r="A455" s="94">
        <v>372</v>
      </c>
      <c r="B455" s="90" t="s">
        <v>222</v>
      </c>
      <c r="C455" s="91">
        <v>125000</v>
      </c>
      <c r="D455" s="92">
        <v>10691.8</v>
      </c>
      <c r="E455" s="85">
        <f>D455/C455*100</f>
        <v>8.55344</v>
      </c>
    </row>
    <row r="456" spans="1:5" s="3" customFormat="1" ht="13.5" customHeight="1">
      <c r="A456" s="136">
        <v>38</v>
      </c>
      <c r="B456" s="83" t="s">
        <v>76</v>
      </c>
      <c r="C456" s="117">
        <f>C457</f>
        <v>100000</v>
      </c>
      <c r="D456" s="185">
        <f>D457</f>
        <v>0</v>
      </c>
      <c r="E456" s="85"/>
    </row>
    <row r="457" spans="1:5" s="3" customFormat="1" ht="13.5" customHeight="1">
      <c r="A457" s="135">
        <v>381</v>
      </c>
      <c r="B457" s="90" t="s">
        <v>77</v>
      </c>
      <c r="C457" s="171">
        <v>100000</v>
      </c>
      <c r="D457" s="186">
        <v>0</v>
      </c>
      <c r="E457" s="85"/>
    </row>
    <row r="458" spans="1:5" ht="14.25" customHeight="1">
      <c r="A458" s="271" t="s">
        <v>223</v>
      </c>
      <c r="B458" s="271"/>
      <c r="C458" s="140">
        <f aca="true" t="shared" si="53" ref="C458:D461">C459</f>
        <v>24000</v>
      </c>
      <c r="D458" s="167">
        <f t="shared" si="53"/>
        <v>9000</v>
      </c>
      <c r="E458" s="103">
        <f aca="true" t="shared" si="54" ref="E458:E475">D458/C458*100</f>
        <v>37.5</v>
      </c>
    </row>
    <row r="459" spans="1:5" ht="13.5" customHeight="1">
      <c r="A459" s="297" t="s">
        <v>219</v>
      </c>
      <c r="B459" s="297"/>
      <c r="C459" s="77">
        <f t="shared" si="53"/>
        <v>24000</v>
      </c>
      <c r="D459" s="78">
        <f t="shared" si="53"/>
        <v>9000</v>
      </c>
      <c r="E459" s="79">
        <f t="shared" si="54"/>
        <v>37.5</v>
      </c>
    </row>
    <row r="460" spans="1:5" ht="13.5" customHeight="1">
      <c r="A460" s="273" t="s">
        <v>147</v>
      </c>
      <c r="B460" s="273"/>
      <c r="C460" s="80">
        <f t="shared" si="53"/>
        <v>24000</v>
      </c>
      <c r="D460" s="81">
        <f t="shared" si="53"/>
        <v>9000</v>
      </c>
      <c r="E460" s="82">
        <f t="shared" si="54"/>
        <v>37.5</v>
      </c>
    </row>
    <row r="461" spans="1:5" ht="13.5" customHeight="1">
      <c r="A461" s="93">
        <v>3</v>
      </c>
      <c r="B461" s="83" t="s">
        <v>72</v>
      </c>
      <c r="C461" s="108">
        <f t="shared" si="53"/>
        <v>24000</v>
      </c>
      <c r="D461" s="109">
        <f t="shared" si="53"/>
        <v>9000</v>
      </c>
      <c r="E461" s="85">
        <f t="shared" si="54"/>
        <v>37.5</v>
      </c>
    </row>
    <row r="462" spans="1:5" ht="13.5" customHeight="1">
      <c r="A462" s="93">
        <v>37</v>
      </c>
      <c r="B462" s="83" t="s">
        <v>179</v>
      </c>
      <c r="C462" s="87">
        <f>SUM(C463:C463)</f>
        <v>24000</v>
      </c>
      <c r="D462" s="88">
        <f>SUM(D463:D463)</f>
        <v>9000</v>
      </c>
      <c r="E462" s="85">
        <f t="shared" si="54"/>
        <v>37.5</v>
      </c>
    </row>
    <row r="463" spans="1:5" ht="13.5" customHeight="1">
      <c r="A463" s="94">
        <v>372</v>
      </c>
      <c r="B463" s="90" t="s">
        <v>182</v>
      </c>
      <c r="C463" s="91">
        <v>24000</v>
      </c>
      <c r="D463" s="92">
        <v>9000</v>
      </c>
      <c r="E463" s="85">
        <f t="shared" si="54"/>
        <v>37.5</v>
      </c>
    </row>
    <row r="464" spans="1:5" ht="13.5" customHeight="1">
      <c r="A464" s="271" t="s">
        <v>224</v>
      </c>
      <c r="B464" s="271"/>
      <c r="C464" s="140">
        <f aca="true" t="shared" si="55" ref="C464:D467">C465</f>
        <v>23350</v>
      </c>
      <c r="D464" s="167">
        <f t="shared" si="55"/>
        <v>19633.11</v>
      </c>
      <c r="E464" s="103">
        <f t="shared" si="54"/>
        <v>84.08184154175589</v>
      </c>
    </row>
    <row r="465" spans="1:5" ht="13.5" customHeight="1">
      <c r="A465" s="297" t="s">
        <v>219</v>
      </c>
      <c r="B465" s="297"/>
      <c r="C465" s="77">
        <f t="shared" si="55"/>
        <v>23350</v>
      </c>
      <c r="D465" s="78">
        <f t="shared" si="55"/>
        <v>19633.11</v>
      </c>
      <c r="E465" s="79">
        <f t="shared" si="54"/>
        <v>84.08184154175589</v>
      </c>
    </row>
    <row r="466" spans="1:5" ht="13.5" customHeight="1">
      <c r="A466" s="273" t="s">
        <v>147</v>
      </c>
      <c r="B466" s="273"/>
      <c r="C466" s="80">
        <f t="shared" si="55"/>
        <v>23350</v>
      </c>
      <c r="D466" s="81">
        <f t="shared" si="55"/>
        <v>19633.11</v>
      </c>
      <c r="E466" s="82">
        <f t="shared" si="54"/>
        <v>84.08184154175589</v>
      </c>
    </row>
    <row r="467" spans="1:5" ht="13.5" customHeight="1">
      <c r="A467" s="93">
        <v>3</v>
      </c>
      <c r="B467" s="83" t="s">
        <v>72</v>
      </c>
      <c r="C467" s="108">
        <f t="shared" si="55"/>
        <v>23350</v>
      </c>
      <c r="D467" s="109">
        <f t="shared" si="55"/>
        <v>19633.11</v>
      </c>
      <c r="E467" s="85">
        <f t="shared" si="54"/>
        <v>84.08184154175589</v>
      </c>
    </row>
    <row r="468" spans="1:5" ht="13.5" customHeight="1">
      <c r="A468" s="93">
        <v>38</v>
      </c>
      <c r="B468" s="83" t="s">
        <v>76</v>
      </c>
      <c r="C468" s="87">
        <f>SUM(C469:C469)</f>
        <v>23350</v>
      </c>
      <c r="D468" s="88">
        <f>SUM(D469:D469)</f>
        <v>19633.11</v>
      </c>
      <c r="E468" s="85">
        <f t="shared" si="54"/>
        <v>84.08184154175589</v>
      </c>
    </row>
    <row r="469" spans="1:5" ht="13.5" customHeight="1">
      <c r="A469" s="94">
        <v>381</v>
      </c>
      <c r="B469" s="90" t="s">
        <v>77</v>
      </c>
      <c r="C469" s="91">
        <v>23350</v>
      </c>
      <c r="D469" s="92">
        <v>19633.11</v>
      </c>
      <c r="E469" s="85">
        <f t="shared" si="54"/>
        <v>84.08184154175589</v>
      </c>
    </row>
    <row r="470" spans="1:5" ht="13.5" customHeight="1">
      <c r="A470" s="271" t="s">
        <v>225</v>
      </c>
      <c r="B470" s="271"/>
      <c r="C470" s="140">
        <f aca="true" t="shared" si="56" ref="C470:D473">C471</f>
        <v>8000</v>
      </c>
      <c r="D470" s="141">
        <f t="shared" si="56"/>
        <v>0</v>
      </c>
      <c r="E470" s="76">
        <f t="shared" si="54"/>
        <v>0</v>
      </c>
    </row>
    <row r="471" spans="1:5" ht="13.5" customHeight="1">
      <c r="A471" s="297" t="s">
        <v>219</v>
      </c>
      <c r="B471" s="297"/>
      <c r="C471" s="77">
        <f t="shared" si="56"/>
        <v>8000</v>
      </c>
      <c r="D471" s="78">
        <f t="shared" si="56"/>
        <v>0</v>
      </c>
      <c r="E471" s="79">
        <f t="shared" si="54"/>
        <v>0</v>
      </c>
    </row>
    <row r="472" spans="1:5" ht="13.5" customHeight="1">
      <c r="A472" s="273" t="s">
        <v>147</v>
      </c>
      <c r="B472" s="273"/>
      <c r="C472" s="80">
        <f t="shared" si="56"/>
        <v>8000</v>
      </c>
      <c r="D472" s="81">
        <f t="shared" si="56"/>
        <v>0</v>
      </c>
      <c r="E472" s="82">
        <f t="shared" si="54"/>
        <v>0</v>
      </c>
    </row>
    <row r="473" spans="1:5" ht="13.5" customHeight="1">
      <c r="A473" s="187">
        <v>3</v>
      </c>
      <c r="B473" s="187" t="s">
        <v>56</v>
      </c>
      <c r="C473" s="108">
        <f t="shared" si="56"/>
        <v>8000</v>
      </c>
      <c r="D473" s="109">
        <f t="shared" si="56"/>
        <v>0</v>
      </c>
      <c r="E473" s="85">
        <f t="shared" si="54"/>
        <v>0</v>
      </c>
    </row>
    <row r="474" spans="1:5" ht="13.5" customHeight="1">
      <c r="A474" s="188">
        <v>37</v>
      </c>
      <c r="B474" s="187" t="s">
        <v>179</v>
      </c>
      <c r="C474" s="87">
        <f>SUM(C475:C475)</f>
        <v>8000</v>
      </c>
      <c r="D474" s="111">
        <f>SUM(D475:D475)</f>
        <v>0</v>
      </c>
      <c r="E474" s="85">
        <f t="shared" si="54"/>
        <v>0</v>
      </c>
    </row>
    <row r="475" spans="1:5" ht="13.5" customHeight="1">
      <c r="A475" s="90">
        <v>372</v>
      </c>
      <c r="B475" s="90" t="s">
        <v>182</v>
      </c>
      <c r="C475" s="91">
        <v>8000</v>
      </c>
      <c r="D475" s="92">
        <v>0</v>
      </c>
      <c r="E475" s="85">
        <f t="shared" si="54"/>
        <v>0</v>
      </c>
    </row>
    <row r="476" spans="1:5" s="3" customFormat="1" ht="12" customHeight="1">
      <c r="A476" s="283" t="s">
        <v>226</v>
      </c>
      <c r="B476" s="283"/>
      <c r="C476" s="140">
        <f>C477</f>
        <v>0</v>
      </c>
      <c r="D476" s="141">
        <v>0</v>
      </c>
      <c r="E476" s="76"/>
    </row>
    <row r="477" spans="1:5" s="3" customFormat="1" ht="13.5" customHeight="1">
      <c r="A477" s="297" t="s">
        <v>227</v>
      </c>
      <c r="B477" s="297"/>
      <c r="C477" s="77">
        <f>C478</f>
        <v>0</v>
      </c>
      <c r="D477" s="78">
        <v>0</v>
      </c>
      <c r="E477" s="79"/>
    </row>
    <row r="478" spans="1:5" s="3" customFormat="1" ht="13.5" customHeight="1">
      <c r="A478" s="273" t="s">
        <v>228</v>
      </c>
      <c r="B478" s="273"/>
      <c r="C478" s="80">
        <f>C479</f>
        <v>0</v>
      </c>
      <c r="D478" s="81">
        <v>0</v>
      </c>
      <c r="E478" s="82"/>
    </row>
    <row r="479" spans="1:5" s="3" customFormat="1" ht="13.5" customHeight="1">
      <c r="A479" s="187">
        <v>3</v>
      </c>
      <c r="B479" s="187" t="s">
        <v>56</v>
      </c>
      <c r="C479" s="108">
        <f>C480</f>
        <v>0</v>
      </c>
      <c r="D479" s="109">
        <v>0</v>
      </c>
      <c r="E479" s="85"/>
    </row>
    <row r="480" spans="1:5" s="3" customFormat="1" ht="13.5" customHeight="1">
      <c r="A480" s="188">
        <v>37</v>
      </c>
      <c r="B480" s="187" t="s">
        <v>319</v>
      </c>
      <c r="C480" s="87">
        <f>SUM(C481:C481)</f>
        <v>0</v>
      </c>
      <c r="D480" s="111">
        <v>0</v>
      </c>
      <c r="E480" s="85"/>
    </row>
    <row r="481" spans="1:5" s="3" customFormat="1" ht="13.5" customHeight="1">
      <c r="A481" s="90">
        <v>372</v>
      </c>
      <c r="B481" s="90" t="s">
        <v>182</v>
      </c>
      <c r="C481" s="91">
        <v>0</v>
      </c>
      <c r="D481" s="92">
        <v>0</v>
      </c>
      <c r="E481" s="85"/>
    </row>
    <row r="482" spans="1:5" ht="13.5" customHeight="1">
      <c r="A482" s="302" t="s">
        <v>229</v>
      </c>
      <c r="B482" s="302"/>
      <c r="C482" s="173">
        <f>C483</f>
        <v>260000</v>
      </c>
      <c r="D482" s="163">
        <f>SUM(D512,D483)</f>
        <v>149346.88</v>
      </c>
      <c r="E482" s="164"/>
    </row>
    <row r="483" spans="1:5" ht="12.75" customHeight="1">
      <c r="A483" s="274" t="s">
        <v>251</v>
      </c>
      <c r="B483" s="274"/>
      <c r="C483" s="71">
        <f>SUM(C484,C490,C496,C505)</f>
        <v>260000</v>
      </c>
      <c r="D483" s="72">
        <f>SUM(D484,D490,D496,D505)</f>
        <v>109346.88</v>
      </c>
      <c r="E483" s="95">
        <f aca="true" t="shared" si="57" ref="E483:E501">D483/C483*100</f>
        <v>42.05649230769231</v>
      </c>
    </row>
    <row r="484" spans="1:5" ht="13.5" customHeight="1">
      <c r="A484" s="271" t="s">
        <v>250</v>
      </c>
      <c r="B484" s="271"/>
      <c r="C484" s="140">
        <f aca="true" t="shared" si="58" ref="C484:D487">C485</f>
        <v>60000</v>
      </c>
      <c r="D484" s="141">
        <f t="shared" si="58"/>
        <v>42710</v>
      </c>
      <c r="E484" s="76">
        <f t="shared" si="57"/>
        <v>71.18333333333334</v>
      </c>
    </row>
    <row r="485" spans="1:5" ht="13.5" customHeight="1">
      <c r="A485" s="297" t="s">
        <v>230</v>
      </c>
      <c r="B485" s="297"/>
      <c r="C485" s="77">
        <f t="shared" si="58"/>
        <v>60000</v>
      </c>
      <c r="D485" s="78">
        <f t="shared" si="58"/>
        <v>42710</v>
      </c>
      <c r="E485" s="79">
        <f t="shared" si="57"/>
        <v>71.18333333333334</v>
      </c>
    </row>
    <row r="486" spans="1:5" ht="13.5" customHeight="1">
      <c r="A486" s="273" t="s">
        <v>231</v>
      </c>
      <c r="B486" s="273"/>
      <c r="C486" s="80">
        <f t="shared" si="58"/>
        <v>60000</v>
      </c>
      <c r="D486" s="81">
        <f t="shared" si="58"/>
        <v>42710</v>
      </c>
      <c r="E486" s="82">
        <f t="shared" si="57"/>
        <v>71.18333333333334</v>
      </c>
    </row>
    <row r="487" spans="1:5" ht="13.5" customHeight="1">
      <c r="A487" s="86">
        <v>3</v>
      </c>
      <c r="B487" s="83" t="s">
        <v>232</v>
      </c>
      <c r="C487" s="108">
        <f t="shared" si="58"/>
        <v>60000</v>
      </c>
      <c r="D487" s="109">
        <f t="shared" si="58"/>
        <v>42710</v>
      </c>
      <c r="E487" s="85">
        <f t="shared" si="57"/>
        <v>71.18333333333334</v>
      </c>
    </row>
    <row r="488" spans="1:5" ht="13.5" customHeight="1">
      <c r="A488" s="86">
        <v>32</v>
      </c>
      <c r="B488" s="83" t="s">
        <v>233</v>
      </c>
      <c r="C488" s="87">
        <f>SUM(C489:C489)</f>
        <v>60000</v>
      </c>
      <c r="D488" s="111">
        <f>SUM(D489:D489)</f>
        <v>42710</v>
      </c>
      <c r="E488" s="85">
        <f t="shared" si="57"/>
        <v>71.18333333333334</v>
      </c>
    </row>
    <row r="489" spans="1:5" ht="13.5" customHeight="1">
      <c r="A489" s="110">
        <v>323</v>
      </c>
      <c r="B489" s="90" t="s">
        <v>234</v>
      </c>
      <c r="C489" s="91">
        <v>60000</v>
      </c>
      <c r="D489" s="92">
        <v>42710</v>
      </c>
      <c r="E489" s="85">
        <f t="shared" si="57"/>
        <v>71.18333333333334</v>
      </c>
    </row>
    <row r="490" spans="1:5" ht="13.5" customHeight="1">
      <c r="A490" s="271" t="s">
        <v>235</v>
      </c>
      <c r="B490" s="271"/>
      <c r="C490" s="140">
        <f aca="true" t="shared" si="59" ref="C490:D493">C491</f>
        <v>20000</v>
      </c>
      <c r="D490" s="141">
        <f t="shared" si="59"/>
        <v>7886.88</v>
      </c>
      <c r="E490" s="76">
        <f t="shared" si="57"/>
        <v>39.434400000000004</v>
      </c>
    </row>
    <row r="491" spans="1:5" ht="13.5" customHeight="1">
      <c r="A491" s="297" t="s">
        <v>236</v>
      </c>
      <c r="B491" s="297"/>
      <c r="C491" s="77">
        <f t="shared" si="59"/>
        <v>20000</v>
      </c>
      <c r="D491" s="78">
        <f t="shared" si="59"/>
        <v>7886.88</v>
      </c>
      <c r="E491" s="79">
        <f t="shared" si="57"/>
        <v>39.434400000000004</v>
      </c>
    </row>
    <row r="492" spans="1:5" ht="13.5" customHeight="1">
      <c r="A492" s="273" t="s">
        <v>147</v>
      </c>
      <c r="B492" s="273"/>
      <c r="C492" s="80">
        <f t="shared" si="59"/>
        <v>20000</v>
      </c>
      <c r="D492" s="81">
        <f t="shared" si="59"/>
        <v>7886.88</v>
      </c>
      <c r="E492" s="82">
        <f t="shared" si="57"/>
        <v>39.434400000000004</v>
      </c>
    </row>
    <row r="493" spans="1:5" ht="13.5" customHeight="1">
      <c r="A493" s="86">
        <v>3</v>
      </c>
      <c r="B493" s="83" t="s">
        <v>72</v>
      </c>
      <c r="C493" s="108">
        <f t="shared" si="59"/>
        <v>20000</v>
      </c>
      <c r="D493" s="109">
        <f t="shared" si="59"/>
        <v>7886.88</v>
      </c>
      <c r="E493" s="85">
        <f t="shared" si="57"/>
        <v>39.434400000000004</v>
      </c>
    </row>
    <row r="494" spans="1:5" ht="13.5" customHeight="1">
      <c r="A494" s="86">
        <v>32</v>
      </c>
      <c r="B494" s="83" t="s">
        <v>73</v>
      </c>
      <c r="C494" s="87">
        <f>SUM(C495:C495)</f>
        <v>20000</v>
      </c>
      <c r="D494" s="88">
        <f>SUM(D495:D495)</f>
        <v>7886.88</v>
      </c>
      <c r="E494" s="189">
        <f t="shared" si="57"/>
        <v>39.434400000000004</v>
      </c>
    </row>
    <row r="495" spans="1:5" ht="13.5" customHeight="1">
      <c r="A495" s="110">
        <v>323</v>
      </c>
      <c r="B495" s="90" t="s">
        <v>234</v>
      </c>
      <c r="C495" s="91">
        <v>20000</v>
      </c>
      <c r="D495" s="92">
        <v>7886.88</v>
      </c>
      <c r="E495" s="85">
        <f t="shared" si="57"/>
        <v>39.434400000000004</v>
      </c>
    </row>
    <row r="496" spans="1:5" ht="13.5" customHeight="1">
      <c r="A496" s="271" t="s">
        <v>237</v>
      </c>
      <c r="B496" s="271"/>
      <c r="C496" s="74">
        <f>C497</f>
        <v>140000</v>
      </c>
      <c r="D496" s="75">
        <f>D497</f>
        <v>18750</v>
      </c>
      <c r="E496" s="76">
        <f t="shared" si="57"/>
        <v>13.392857142857142</v>
      </c>
    </row>
    <row r="497" spans="1:5" ht="13.5" customHeight="1">
      <c r="A497" s="297" t="s">
        <v>236</v>
      </c>
      <c r="B497" s="297"/>
      <c r="C497" s="77">
        <f>C498</f>
        <v>140000</v>
      </c>
      <c r="D497" s="78">
        <f>D498</f>
        <v>18750</v>
      </c>
      <c r="E497" s="79">
        <f t="shared" si="57"/>
        <v>13.392857142857142</v>
      </c>
    </row>
    <row r="498" spans="1:5" ht="13.5" customHeight="1">
      <c r="A498" s="288" t="s">
        <v>145</v>
      </c>
      <c r="B498" s="288"/>
      <c r="C498" s="80">
        <v>140000</v>
      </c>
      <c r="D498" s="81">
        <f>D499</f>
        <v>18750</v>
      </c>
      <c r="E498" s="82">
        <f t="shared" si="57"/>
        <v>13.392857142857142</v>
      </c>
    </row>
    <row r="499" spans="1:5" ht="13.5" customHeight="1">
      <c r="A499" s="86">
        <v>4</v>
      </c>
      <c r="B499" s="83" t="s">
        <v>213</v>
      </c>
      <c r="C499" s="108">
        <f>C500</f>
        <v>140000</v>
      </c>
      <c r="D499" s="109">
        <f>D500</f>
        <v>18750</v>
      </c>
      <c r="E499" s="85">
        <f t="shared" si="57"/>
        <v>13.392857142857142</v>
      </c>
    </row>
    <row r="500" spans="1:5" ht="13.5" customHeight="1">
      <c r="A500" s="86">
        <v>42</v>
      </c>
      <c r="B500" s="83" t="s">
        <v>214</v>
      </c>
      <c r="C500" s="87">
        <f>SUM(C501,C502)</f>
        <v>140000</v>
      </c>
      <c r="D500" s="88">
        <f>SUM(D501:D502)</f>
        <v>18750</v>
      </c>
      <c r="E500" s="85">
        <f t="shared" si="57"/>
        <v>13.392857142857142</v>
      </c>
    </row>
    <row r="501" spans="1:5" ht="13.5" customHeight="1">
      <c r="A501" s="110">
        <v>421</v>
      </c>
      <c r="B501" s="90" t="s">
        <v>50</v>
      </c>
      <c r="C501" s="91">
        <v>100000</v>
      </c>
      <c r="D501" s="92">
        <v>0</v>
      </c>
      <c r="E501" s="85">
        <f t="shared" si="57"/>
        <v>0</v>
      </c>
    </row>
    <row r="502" spans="1:5" s="3" customFormat="1" ht="13.5" customHeight="1">
      <c r="A502" s="123">
        <v>426</v>
      </c>
      <c r="B502" s="97" t="s">
        <v>108</v>
      </c>
      <c r="C502" s="91">
        <v>40000</v>
      </c>
      <c r="D502" s="92">
        <v>18750</v>
      </c>
      <c r="E502" s="85">
        <v>47</v>
      </c>
    </row>
    <row r="503" spans="1:5" s="3" customFormat="1" ht="13.5" customHeight="1">
      <c r="A503" s="153">
        <v>41</v>
      </c>
      <c r="B503" s="155" t="s">
        <v>48</v>
      </c>
      <c r="C503" s="108">
        <v>0</v>
      </c>
      <c r="D503" s="112">
        <v>0</v>
      </c>
      <c r="E503" s="85">
        <v>0</v>
      </c>
    </row>
    <row r="504" spans="1:5" s="3" customFormat="1" ht="13.5" customHeight="1">
      <c r="A504" s="123">
        <v>411</v>
      </c>
      <c r="B504" s="154" t="s">
        <v>238</v>
      </c>
      <c r="C504" s="91">
        <v>0</v>
      </c>
      <c r="D504" s="92">
        <v>0</v>
      </c>
      <c r="E504" s="85">
        <v>0</v>
      </c>
    </row>
    <row r="505" spans="1:5" ht="24" customHeight="1">
      <c r="A505" s="271" t="s">
        <v>239</v>
      </c>
      <c r="B505" s="271"/>
      <c r="C505" s="74">
        <f aca="true" t="shared" si="60" ref="C505:D508">C506</f>
        <v>40000</v>
      </c>
      <c r="D505" s="75">
        <f t="shared" si="60"/>
        <v>40000</v>
      </c>
      <c r="E505" s="76">
        <v>0</v>
      </c>
    </row>
    <row r="506" spans="1:5" ht="13.5" customHeight="1">
      <c r="A506" s="297" t="s">
        <v>236</v>
      </c>
      <c r="B506" s="297"/>
      <c r="C506" s="77">
        <f t="shared" si="60"/>
        <v>40000</v>
      </c>
      <c r="D506" s="78">
        <f t="shared" si="60"/>
        <v>40000</v>
      </c>
      <c r="E506" s="79">
        <v>0</v>
      </c>
    </row>
    <row r="507" spans="1:5" ht="13.5" customHeight="1">
      <c r="A507" s="273" t="s">
        <v>147</v>
      </c>
      <c r="B507" s="273"/>
      <c r="C507" s="80">
        <f t="shared" si="60"/>
        <v>40000</v>
      </c>
      <c r="D507" s="81">
        <f t="shared" si="60"/>
        <v>40000</v>
      </c>
      <c r="E507" s="82">
        <v>0</v>
      </c>
    </row>
    <row r="508" spans="1:5" ht="13.5" customHeight="1">
      <c r="A508" s="93">
        <v>3</v>
      </c>
      <c r="B508" s="83" t="s">
        <v>240</v>
      </c>
      <c r="C508" s="108">
        <f t="shared" si="60"/>
        <v>40000</v>
      </c>
      <c r="D508" s="109">
        <f t="shared" si="60"/>
        <v>40000</v>
      </c>
      <c r="E508" s="85">
        <v>0</v>
      </c>
    </row>
    <row r="509" spans="1:5" ht="13.5" customHeight="1">
      <c r="A509" s="93">
        <v>36</v>
      </c>
      <c r="B509" s="83" t="s">
        <v>95</v>
      </c>
      <c r="C509" s="87">
        <f>SUM(C510:C510)</f>
        <v>40000</v>
      </c>
      <c r="D509" s="111">
        <f>SUM(D510:D510)</f>
        <v>40000</v>
      </c>
      <c r="E509" s="85">
        <v>0</v>
      </c>
    </row>
    <row r="510" spans="1:5" ht="13.5" customHeight="1">
      <c r="A510" s="94">
        <v>366</v>
      </c>
      <c r="B510" s="90" t="s">
        <v>45</v>
      </c>
      <c r="C510" s="91">
        <v>40000</v>
      </c>
      <c r="D510" s="92">
        <v>40000</v>
      </c>
      <c r="E510" s="85">
        <v>0</v>
      </c>
    </row>
    <row r="511" spans="1:5" s="165" customFormat="1" ht="13.5" customHeight="1">
      <c r="A511" s="306" t="s">
        <v>241</v>
      </c>
      <c r="B511" s="306"/>
      <c r="C511" s="108">
        <v>25000</v>
      </c>
      <c r="D511" s="190">
        <v>40000</v>
      </c>
      <c r="E511" s="164">
        <v>160</v>
      </c>
    </row>
    <row r="512" spans="1:5" s="3" customFormat="1" ht="15" customHeight="1">
      <c r="A512" s="307" t="s">
        <v>242</v>
      </c>
      <c r="B512" s="307"/>
      <c r="C512" s="71">
        <f aca="true" t="shared" si="61" ref="C512:D516">C513</f>
        <v>25000</v>
      </c>
      <c r="D512" s="72">
        <f t="shared" si="61"/>
        <v>40000</v>
      </c>
      <c r="E512" s="95">
        <f aca="true" t="shared" si="62" ref="E512:E518">D512/C512*100</f>
        <v>160</v>
      </c>
    </row>
    <row r="513" spans="1:5" ht="13.5" customHeight="1">
      <c r="A513" s="283" t="s">
        <v>243</v>
      </c>
      <c r="B513" s="283"/>
      <c r="C513" s="74">
        <f t="shared" si="61"/>
        <v>25000</v>
      </c>
      <c r="D513" s="75">
        <f t="shared" si="61"/>
        <v>40000</v>
      </c>
      <c r="E513" s="76">
        <f t="shared" si="62"/>
        <v>160</v>
      </c>
    </row>
    <row r="514" spans="1:5" ht="13.5" customHeight="1">
      <c r="A514" s="297" t="s">
        <v>244</v>
      </c>
      <c r="B514" s="297"/>
      <c r="C514" s="77">
        <f t="shared" si="61"/>
        <v>25000</v>
      </c>
      <c r="D514" s="78">
        <f t="shared" si="61"/>
        <v>40000</v>
      </c>
      <c r="E514" s="79">
        <f t="shared" si="62"/>
        <v>160</v>
      </c>
    </row>
    <row r="515" spans="1:5" ht="13.5" customHeight="1">
      <c r="A515" s="273" t="s">
        <v>147</v>
      </c>
      <c r="B515" s="273"/>
      <c r="C515" s="80">
        <f t="shared" si="61"/>
        <v>25000</v>
      </c>
      <c r="D515" s="81">
        <f t="shared" si="61"/>
        <v>40000</v>
      </c>
      <c r="E515" s="82">
        <f t="shared" si="62"/>
        <v>160</v>
      </c>
    </row>
    <row r="516" spans="1:5" ht="13.5" customHeight="1">
      <c r="A516" s="93">
        <v>4</v>
      </c>
      <c r="B516" s="83" t="s">
        <v>213</v>
      </c>
      <c r="C516" s="108">
        <f t="shared" si="61"/>
        <v>25000</v>
      </c>
      <c r="D516" s="109">
        <f t="shared" si="61"/>
        <v>40000</v>
      </c>
      <c r="E516" s="85">
        <f t="shared" si="62"/>
        <v>160</v>
      </c>
    </row>
    <row r="517" spans="1:5" s="24" customFormat="1" ht="13.5" customHeight="1">
      <c r="A517" s="191">
        <v>42</v>
      </c>
      <c r="B517" s="192" t="s">
        <v>214</v>
      </c>
      <c r="C517" s="87">
        <f>SUM(C518:C518)</f>
        <v>25000</v>
      </c>
      <c r="D517" s="88">
        <f>SUM(D518:D518)</f>
        <v>40000</v>
      </c>
      <c r="E517" s="85">
        <f t="shared" si="62"/>
        <v>160</v>
      </c>
    </row>
    <row r="518" spans="1:5" ht="13.5" customHeight="1">
      <c r="A518" s="217">
        <v>426</v>
      </c>
      <c r="B518" s="218" t="s">
        <v>52</v>
      </c>
      <c r="C518" s="219">
        <v>25000</v>
      </c>
      <c r="D518" s="220">
        <v>40000</v>
      </c>
      <c r="E518" s="221">
        <f t="shared" si="62"/>
        <v>160</v>
      </c>
    </row>
    <row r="519" spans="1:5" ht="13.5" customHeight="1">
      <c r="A519" s="222"/>
      <c r="B519" s="215"/>
      <c r="C519" s="193"/>
      <c r="D519" s="216"/>
      <c r="E519" s="214"/>
    </row>
    <row r="520" spans="1:5" ht="13.5" customHeight="1">
      <c r="A520" s="304" t="s">
        <v>264</v>
      </c>
      <c r="B520" s="304"/>
      <c r="C520" s="193"/>
      <c r="D520" s="215"/>
      <c r="E520" s="194"/>
    </row>
    <row r="521" spans="1:3" ht="16.5" customHeight="1">
      <c r="A521" s="305" t="s">
        <v>258</v>
      </c>
      <c r="B521" s="305"/>
      <c r="C521" s="195"/>
    </row>
    <row r="522" spans="1:3" ht="16.5" customHeight="1">
      <c r="A522" s="115" t="s">
        <v>259</v>
      </c>
      <c r="B522" s="180"/>
      <c r="C522" s="195"/>
    </row>
    <row r="523" spans="1:3" ht="16.5" customHeight="1">
      <c r="A523" s="180" t="s">
        <v>260</v>
      </c>
      <c r="B523" s="180"/>
      <c r="C523" s="195"/>
    </row>
    <row r="524" spans="1:3" ht="16.5" customHeight="1">
      <c r="A524" s="115" t="s">
        <v>261</v>
      </c>
      <c r="B524" s="180"/>
      <c r="C524" s="195"/>
    </row>
    <row r="525" spans="1:3" ht="16.5" customHeight="1">
      <c r="A525" s="180" t="s">
        <v>262</v>
      </c>
      <c r="B525" s="180"/>
      <c r="C525" s="195"/>
    </row>
    <row r="526" spans="1:3" ht="16.5" customHeight="1">
      <c r="A526" s="115" t="s">
        <v>263</v>
      </c>
      <c r="B526" s="180"/>
      <c r="C526" s="195"/>
    </row>
    <row r="527" spans="1:3" ht="16.5" customHeight="1">
      <c r="A527" s="115" t="s">
        <v>265</v>
      </c>
      <c r="B527" s="180"/>
      <c r="C527" s="195"/>
    </row>
    <row r="528" spans="1:5" ht="23.25" customHeight="1">
      <c r="A528" s="303" t="s">
        <v>257</v>
      </c>
      <c r="B528" s="303"/>
      <c r="C528" s="303"/>
      <c r="D528" s="303"/>
      <c r="E528" s="303"/>
    </row>
    <row r="529" spans="1:5" s="3" customFormat="1" ht="12.75" customHeight="1">
      <c r="A529" s="196"/>
      <c r="B529" s="196"/>
      <c r="C529" s="197"/>
      <c r="D529" s="196"/>
      <c r="E529" s="196"/>
    </row>
    <row r="530" spans="1:2" ht="11.25" customHeight="1">
      <c r="A530" s="311"/>
      <c r="B530" s="311"/>
    </row>
    <row r="531" spans="1:4" ht="11.25" customHeight="1">
      <c r="A531" s="312" t="s">
        <v>248</v>
      </c>
      <c r="B531" s="312"/>
      <c r="C531" s="312"/>
      <c r="D531" s="312"/>
    </row>
    <row r="532" spans="1:4" ht="11.25" customHeight="1">
      <c r="A532" s="312" t="s">
        <v>245</v>
      </c>
      <c r="B532" s="312"/>
      <c r="C532" s="312"/>
      <c r="D532" s="312"/>
    </row>
    <row r="533" spans="1:4" ht="11.25" customHeight="1">
      <c r="A533" s="198"/>
      <c r="B533" s="198" t="s">
        <v>246</v>
      </c>
      <c r="C533" s="198"/>
      <c r="D533" s="198"/>
    </row>
    <row r="534" spans="1:4" ht="11.25" customHeight="1">
      <c r="A534" s="313" t="s">
        <v>249</v>
      </c>
      <c r="B534" s="313"/>
      <c r="C534" s="313"/>
      <c r="D534" s="313"/>
    </row>
    <row r="535" spans="1:4" ht="12.75" customHeight="1">
      <c r="A535" s="115"/>
      <c r="B535" s="115"/>
      <c r="C535" s="199"/>
      <c r="D535" s="115"/>
    </row>
    <row r="536" spans="1:5" s="223" customFormat="1" ht="12.75" customHeight="1">
      <c r="A536" s="308" t="s">
        <v>276</v>
      </c>
      <c r="B536" s="308"/>
      <c r="C536" s="199"/>
      <c r="D536" s="115"/>
      <c r="E536" s="3"/>
    </row>
    <row r="537" spans="1:4" s="3" customFormat="1" ht="12.75" customHeight="1">
      <c r="A537" s="308" t="s">
        <v>247</v>
      </c>
      <c r="B537" s="308"/>
      <c r="C537" s="199"/>
      <c r="D537" s="115"/>
    </row>
    <row r="538" spans="1:4" ht="12.75">
      <c r="A538" s="308" t="s">
        <v>275</v>
      </c>
      <c r="B538" s="308"/>
      <c r="C538" s="199"/>
      <c r="D538" s="115"/>
    </row>
    <row r="539" spans="1:4" ht="12.75">
      <c r="A539" s="309" t="s">
        <v>322</v>
      </c>
      <c r="B539" s="309"/>
      <c r="C539" s="309"/>
      <c r="D539" s="309"/>
    </row>
    <row r="540" spans="1:4" ht="13.5" customHeight="1">
      <c r="A540" s="310" t="s">
        <v>323</v>
      </c>
      <c r="B540" s="310"/>
      <c r="C540" s="310"/>
      <c r="D540" s="310"/>
    </row>
    <row r="541" spans="1:4" ht="12.75">
      <c r="A541" s="310"/>
      <c r="B541" s="310"/>
      <c r="C541" s="310"/>
      <c r="D541" s="310"/>
    </row>
    <row r="542" spans="1:4" ht="12.75">
      <c r="A542" s="200"/>
      <c r="B542" s="200" t="s">
        <v>273</v>
      </c>
      <c r="C542" s="201" t="s">
        <v>321</v>
      </c>
      <c r="D542" s="200"/>
    </row>
  </sheetData>
  <sheetProtection selectLockedCells="1" selectUnlockedCells="1"/>
  <mergeCells count="270">
    <mergeCell ref="A538:B538"/>
    <mergeCell ref="A539:D539"/>
    <mergeCell ref="A540:D541"/>
    <mergeCell ref="A530:B530"/>
    <mergeCell ref="A531:D531"/>
    <mergeCell ref="A532:D532"/>
    <mergeCell ref="A534:D534"/>
    <mergeCell ref="A536:B536"/>
    <mergeCell ref="A537:B537"/>
    <mergeCell ref="A528:E528"/>
    <mergeCell ref="A520:B520"/>
    <mergeCell ref="A521:B521"/>
    <mergeCell ref="A507:B507"/>
    <mergeCell ref="A511:B511"/>
    <mergeCell ref="A512:B512"/>
    <mergeCell ref="A513:B513"/>
    <mergeCell ref="A514:B514"/>
    <mergeCell ref="A515:B515"/>
    <mergeCell ref="A492:B492"/>
    <mergeCell ref="A496:B496"/>
    <mergeCell ref="A497:B497"/>
    <mergeCell ref="A498:B498"/>
    <mergeCell ref="A505:B505"/>
    <mergeCell ref="A506:B506"/>
    <mergeCell ref="A483:B483"/>
    <mergeCell ref="A484:B484"/>
    <mergeCell ref="A485:B485"/>
    <mergeCell ref="A486:B486"/>
    <mergeCell ref="A490:B490"/>
    <mergeCell ref="A491:B491"/>
    <mergeCell ref="A471:B471"/>
    <mergeCell ref="A472:B472"/>
    <mergeCell ref="A476:B476"/>
    <mergeCell ref="A477:B477"/>
    <mergeCell ref="A478:B478"/>
    <mergeCell ref="A482:B482"/>
    <mergeCell ref="A459:B459"/>
    <mergeCell ref="A460:B460"/>
    <mergeCell ref="A464:B464"/>
    <mergeCell ref="A465:B465"/>
    <mergeCell ref="A466:B466"/>
    <mergeCell ref="A470:B470"/>
    <mergeCell ref="A448:B448"/>
    <mergeCell ref="A449:B449"/>
    <mergeCell ref="A450:B450"/>
    <mergeCell ref="A451:B451"/>
    <mergeCell ref="A452:B452"/>
    <mergeCell ref="A458:B458"/>
    <mergeCell ref="A434:B434"/>
    <mergeCell ref="A438:B438"/>
    <mergeCell ref="A439:B439"/>
    <mergeCell ref="A440:B440"/>
    <mergeCell ref="A446:B446"/>
    <mergeCell ref="A447:B447"/>
    <mergeCell ref="A422:B422"/>
    <mergeCell ref="A426:B426"/>
    <mergeCell ref="A427:B427"/>
    <mergeCell ref="A428:B428"/>
    <mergeCell ref="A432:B432"/>
    <mergeCell ref="A433:B433"/>
    <mergeCell ref="A413:B413"/>
    <mergeCell ref="A414:B414"/>
    <mergeCell ref="A415:B415"/>
    <mergeCell ref="A416:B416"/>
    <mergeCell ref="A420:B420"/>
    <mergeCell ref="A421:B421"/>
    <mergeCell ref="A401:B401"/>
    <mergeCell ref="A402:B402"/>
    <mergeCell ref="A406:B406"/>
    <mergeCell ref="A407:B407"/>
    <mergeCell ref="A408:B408"/>
    <mergeCell ref="A412:B412"/>
    <mergeCell ref="A388:B388"/>
    <mergeCell ref="A389:B389"/>
    <mergeCell ref="A390:B390"/>
    <mergeCell ref="A398:B398"/>
    <mergeCell ref="A399:B399"/>
    <mergeCell ref="A400:B400"/>
    <mergeCell ref="A374:B374"/>
    <mergeCell ref="A375:B375"/>
    <mergeCell ref="A376:B376"/>
    <mergeCell ref="A380:B380"/>
    <mergeCell ref="A381:B381"/>
    <mergeCell ref="A382:B382"/>
    <mergeCell ref="A362:B362"/>
    <mergeCell ref="A363:B363"/>
    <mergeCell ref="A364:B364"/>
    <mergeCell ref="A368:B368"/>
    <mergeCell ref="A369:B369"/>
    <mergeCell ref="A370:B370"/>
    <mergeCell ref="A350:B350"/>
    <mergeCell ref="A354:B354"/>
    <mergeCell ref="A355:B355"/>
    <mergeCell ref="A356:B356"/>
    <mergeCell ref="A357:B357"/>
    <mergeCell ref="A358:B358"/>
    <mergeCell ref="A341:B341"/>
    <mergeCell ref="A342:B342"/>
    <mergeCell ref="A343:B343"/>
    <mergeCell ref="A347:B347"/>
    <mergeCell ref="A348:B348"/>
    <mergeCell ref="A349:B349"/>
    <mergeCell ref="A329:B329"/>
    <mergeCell ref="A330:B330"/>
    <mergeCell ref="A331:B331"/>
    <mergeCell ref="A335:B335"/>
    <mergeCell ref="A336:B336"/>
    <mergeCell ref="A337:B337"/>
    <mergeCell ref="A317:B317"/>
    <mergeCell ref="A318:B318"/>
    <mergeCell ref="A322:B322"/>
    <mergeCell ref="A323:B323"/>
    <mergeCell ref="A324:B324"/>
    <mergeCell ref="A328:B328"/>
    <mergeCell ref="A301:B301"/>
    <mergeCell ref="A309:B309"/>
    <mergeCell ref="A310:B310"/>
    <mergeCell ref="A311:B311"/>
    <mergeCell ref="A312:B312"/>
    <mergeCell ref="A316:B316"/>
    <mergeCell ref="A292:B292"/>
    <mergeCell ref="A293:B293"/>
    <mergeCell ref="A294:B294"/>
    <mergeCell ref="A298:B298"/>
    <mergeCell ref="A299:B299"/>
    <mergeCell ref="A300:B300"/>
    <mergeCell ref="A280:B280"/>
    <mergeCell ref="A284:B284"/>
    <mergeCell ref="A285:B285"/>
    <mergeCell ref="A286:B286"/>
    <mergeCell ref="A287:B287"/>
    <mergeCell ref="A288:B288"/>
    <mergeCell ref="A271:B271"/>
    <mergeCell ref="A272:B272"/>
    <mergeCell ref="A273:B273"/>
    <mergeCell ref="A277:B277"/>
    <mergeCell ref="A278:B278"/>
    <mergeCell ref="A279:B279"/>
    <mergeCell ref="A257:B257"/>
    <mergeCell ref="A261:B261"/>
    <mergeCell ref="A262:B262"/>
    <mergeCell ref="A263:B263"/>
    <mergeCell ref="A264:B264"/>
    <mergeCell ref="A270:B270"/>
    <mergeCell ref="A248:B248"/>
    <mergeCell ref="A249:B249"/>
    <mergeCell ref="A250:B250"/>
    <mergeCell ref="A254:B254"/>
    <mergeCell ref="A255:B255"/>
    <mergeCell ref="A256:B256"/>
    <mergeCell ref="A234:B234"/>
    <mergeCell ref="A235:B235"/>
    <mergeCell ref="A236:B236"/>
    <mergeCell ref="A237:B237"/>
    <mergeCell ref="A246:B246"/>
    <mergeCell ref="A247:B247"/>
    <mergeCell ref="A222:B222"/>
    <mergeCell ref="A223:B223"/>
    <mergeCell ref="A224:B224"/>
    <mergeCell ref="A225:B225"/>
    <mergeCell ref="A226:B226"/>
    <mergeCell ref="A227:B227"/>
    <mergeCell ref="A213:B213"/>
    <mergeCell ref="A214:B214"/>
    <mergeCell ref="A215:B215"/>
    <mergeCell ref="A216:B216"/>
    <mergeCell ref="A217:B217"/>
    <mergeCell ref="A218:B218"/>
    <mergeCell ref="A203:B203"/>
    <mergeCell ref="A204:B204"/>
    <mergeCell ref="A205:B205"/>
    <mergeCell ref="A206:B206"/>
    <mergeCell ref="A207:B207"/>
    <mergeCell ref="A208:B208"/>
    <mergeCell ref="A194:B194"/>
    <mergeCell ref="A195:B195"/>
    <mergeCell ref="A196:B196"/>
    <mergeCell ref="A197:B197"/>
    <mergeCell ref="A198:B198"/>
    <mergeCell ref="A202:B202"/>
    <mergeCell ref="A177:B177"/>
    <mergeCell ref="A185:B185"/>
    <mergeCell ref="A186:B186"/>
    <mergeCell ref="A187:B187"/>
    <mergeCell ref="A188:B188"/>
    <mergeCell ref="A193:B193"/>
    <mergeCell ref="A171:B171"/>
    <mergeCell ref="A172:B172"/>
    <mergeCell ref="A173:B173"/>
    <mergeCell ref="A174:B174"/>
    <mergeCell ref="A175:B175"/>
    <mergeCell ref="A176:B176"/>
    <mergeCell ref="A157:B157"/>
    <mergeCell ref="A158:B158"/>
    <mergeCell ref="A159:B159"/>
    <mergeCell ref="A164:B164"/>
    <mergeCell ref="A165:B165"/>
    <mergeCell ref="A166:B166"/>
    <mergeCell ref="A141:B141"/>
    <mergeCell ref="A142:B142"/>
    <mergeCell ref="A143:B143"/>
    <mergeCell ref="A150:B150"/>
    <mergeCell ref="A151:B151"/>
    <mergeCell ref="A152:B152"/>
    <mergeCell ref="A128:B128"/>
    <mergeCell ref="A129:B129"/>
    <mergeCell ref="A130:B130"/>
    <mergeCell ref="A135:B135"/>
    <mergeCell ref="A136:B136"/>
    <mergeCell ref="A137:B137"/>
    <mergeCell ref="A114:B114"/>
    <mergeCell ref="A115:B115"/>
    <mergeCell ref="A120:B120"/>
    <mergeCell ref="A121:B121"/>
    <mergeCell ref="A122:B122"/>
    <mergeCell ref="A127:B127"/>
    <mergeCell ref="A105:B105"/>
    <mergeCell ref="A106:B106"/>
    <mergeCell ref="A110:B110"/>
    <mergeCell ref="A111:B111"/>
    <mergeCell ref="A112:B112"/>
    <mergeCell ref="A113:B113"/>
    <mergeCell ref="A90:B90"/>
    <mergeCell ref="A91:B91"/>
    <mergeCell ref="A96:B96"/>
    <mergeCell ref="A97:B97"/>
    <mergeCell ref="A98:B98"/>
    <mergeCell ref="A104:B104"/>
    <mergeCell ref="A71:B71"/>
    <mergeCell ref="A75:B75"/>
    <mergeCell ref="A76:B76"/>
    <mergeCell ref="A77:B77"/>
    <mergeCell ref="A78:B78"/>
    <mergeCell ref="A89:B89"/>
    <mergeCell ref="A59:B59"/>
    <mergeCell ref="A63:B63"/>
    <mergeCell ref="A64:B64"/>
    <mergeCell ref="A65:B65"/>
    <mergeCell ref="A69:B69"/>
    <mergeCell ref="A70:B70"/>
    <mergeCell ref="A37:B37"/>
    <mergeCell ref="A51:B51"/>
    <mergeCell ref="A52:B52"/>
    <mergeCell ref="A53:B53"/>
    <mergeCell ref="A57:B57"/>
    <mergeCell ref="A58:B58"/>
    <mergeCell ref="A31:B31"/>
    <mergeCell ref="A32:B32"/>
    <mergeCell ref="A33:B33"/>
    <mergeCell ref="A34:B34"/>
    <mergeCell ref="A35:B35"/>
    <mergeCell ref="A36:B36"/>
    <mergeCell ref="A18:B18"/>
    <mergeCell ref="A19:B19"/>
    <mergeCell ref="A23:B23"/>
    <mergeCell ref="A24:B24"/>
    <mergeCell ref="A25:B25"/>
    <mergeCell ref="A26:B26"/>
    <mergeCell ref="A9:B9"/>
    <mergeCell ref="A10:B10"/>
    <mergeCell ref="A11:B11"/>
    <mergeCell ref="A12:B12"/>
    <mergeCell ref="A13:B13"/>
    <mergeCell ref="A17:B17"/>
    <mergeCell ref="A1:B1"/>
    <mergeCell ref="A2:D2"/>
    <mergeCell ref="A3:B3"/>
    <mergeCell ref="A4:E4"/>
    <mergeCell ref="A7:B7"/>
    <mergeCell ref="A8:B8"/>
  </mergeCells>
  <printOptions/>
  <pageMargins left="0.7083333333333334" right="0.7083333333333334" top="0.7479166666666667" bottom="0.7479166666666667" header="0.5118055555555555" footer="0.31527777777777777"/>
  <pageSetup horizontalDpi="300" verticalDpi="300" orientation="landscape" paperSize="9" scale="80" r:id="rId1"/>
  <headerFooter alignWithMargins="0">
    <oddFooter>&amp;C&amp;"Times New Roman,Regular"Stranica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Marija</cp:lastModifiedBy>
  <cp:lastPrinted>2021-11-13T08:57:17Z</cp:lastPrinted>
  <dcterms:created xsi:type="dcterms:W3CDTF">2021-11-13T05:57:53Z</dcterms:created>
  <dcterms:modified xsi:type="dcterms:W3CDTF">2021-12-06T10:42:03Z</dcterms:modified>
  <cp:category/>
  <cp:version/>
  <cp:contentType/>
  <cp:contentStatus/>
</cp:coreProperties>
</file>